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45" tabRatio="777" firstSheet="26" activeTab="51"/>
  </bookViews>
  <sheets>
    <sheet name="05" sheetId="4" r:id="rId1"/>
    <sheet name="06" sheetId="1" r:id="rId2"/>
    <sheet name="07" sheetId="5" r:id="rId3"/>
    <sheet name="08" sheetId="7" r:id="rId4"/>
    <sheet name="09" sheetId="6" r:id="rId5"/>
    <sheet name="12" sheetId="8" r:id="rId6"/>
    <sheet name="13" sheetId="9" r:id="rId7"/>
    <sheet name="15" sheetId="11" r:id="rId8"/>
    <sheet name="16-17" sheetId="12" r:id="rId9"/>
    <sheet name="17-1" sheetId="13" r:id="rId10"/>
    <sheet name="18" sheetId="14" r:id="rId11"/>
    <sheet name="19" sheetId="16" r:id="rId12"/>
    <sheet name="20" sheetId="17" r:id="rId13"/>
    <sheet name="21" sheetId="18" r:id="rId14"/>
    <sheet name="22" sheetId="19" r:id="rId15"/>
    <sheet name="22 (2)" sheetId="20" r:id="rId16"/>
    <sheet name="23" sheetId="21" r:id="rId17"/>
    <sheet name="24" sheetId="22" r:id="rId18"/>
    <sheet name="25" sheetId="23" r:id="rId19"/>
    <sheet name="26" sheetId="24" r:id="rId20"/>
    <sheet name="27" sheetId="25" r:id="rId21"/>
    <sheet name="28" sheetId="26" r:id="rId22"/>
    <sheet name="29" sheetId="27" r:id="rId23"/>
    <sheet name="30" sheetId="29" r:id="rId24"/>
    <sheet name="31" sheetId="30" r:id="rId25"/>
    <sheet name="32" sheetId="31" r:id="rId26"/>
    <sheet name="33" sheetId="32" r:id="rId27"/>
    <sheet name="34" sheetId="33" r:id="rId28"/>
    <sheet name="35" sheetId="34" r:id="rId29"/>
    <sheet name="36" sheetId="35" r:id="rId30"/>
    <sheet name="37" sheetId="36" r:id="rId31"/>
    <sheet name="38" sheetId="37" r:id="rId32"/>
    <sheet name="39" sheetId="38" r:id="rId33"/>
    <sheet name="40" sheetId="39" r:id="rId34"/>
    <sheet name="41" sheetId="40" r:id="rId35"/>
    <sheet name="42" sheetId="41" r:id="rId36"/>
    <sheet name="43" sheetId="42" r:id="rId37"/>
    <sheet name="44" sheetId="43" r:id="rId38"/>
    <sheet name="45" sheetId="44" r:id="rId39"/>
    <sheet name="46" sheetId="45" r:id="rId40"/>
    <sheet name="47" sheetId="46" r:id="rId41"/>
    <sheet name="48" sheetId="47" r:id="rId42"/>
    <sheet name="49" sheetId="48" r:id="rId43"/>
    <sheet name="50" sheetId="49" r:id="rId44"/>
    <sheet name="51" sheetId="50" r:id="rId45"/>
    <sheet name="52" sheetId="51" r:id="rId46"/>
    <sheet name="53" sheetId="52" r:id="rId47"/>
    <sheet name="54" sheetId="53" r:id="rId48"/>
    <sheet name="55" sheetId="54" r:id="rId49"/>
    <sheet name="56" sheetId="55" r:id="rId50"/>
    <sheet name="57" sheetId="56" r:id="rId51"/>
    <sheet name="57.1" sheetId="57" r:id="rId52"/>
    <sheet name="мку в п 1.7" sheetId="15" r:id="rId53"/>
  </sheets>
  <externalReferences>
    <externalReference r:id="rId54"/>
  </externalReferences>
  <definedNames>
    <definedName name="_xlnm.Print_Titles" localSheetId="21">'28'!$8:$11</definedName>
    <definedName name="_xlnm.Print_Titles" localSheetId="22">'29'!$8:$11</definedName>
    <definedName name="_xlnm.Print_Titles" localSheetId="23">'30'!$8:$11</definedName>
    <definedName name="_xlnm.Print_Titles" localSheetId="24">'31'!$8:$11</definedName>
    <definedName name="_xlnm.Print_Titles" localSheetId="25">'32'!$8:$11</definedName>
    <definedName name="_xlnm.Print_Titles" localSheetId="26">'33'!$8:$11</definedName>
    <definedName name="_xlnm.Print_Titles" localSheetId="27">'34'!$8:$11</definedName>
    <definedName name="_xlnm.Print_Titles" localSheetId="28">'35'!$8:$11</definedName>
    <definedName name="_xlnm.Print_Titles" localSheetId="29">'36'!$8:$11</definedName>
    <definedName name="_xlnm.Print_Titles" localSheetId="30">'37'!$8:$11</definedName>
    <definedName name="_xlnm.Print_Titles" localSheetId="31">'38'!$8:$11</definedName>
    <definedName name="_xlnm.Print_Titles" localSheetId="32">'39'!$8:$11</definedName>
    <definedName name="_xlnm.Print_Titles" localSheetId="33">'40'!$8:$11</definedName>
    <definedName name="_xlnm.Print_Titles" localSheetId="34">'41'!$8:$11</definedName>
    <definedName name="_xlnm.Print_Titles" localSheetId="35">'42'!$8:$11</definedName>
    <definedName name="_xlnm.Print_Titles" localSheetId="36">'43'!$8:$11</definedName>
    <definedName name="_xlnm.Print_Titles" localSheetId="37">'44'!$8:$11</definedName>
    <definedName name="_xlnm.Print_Titles" localSheetId="38">'45'!$8:$11</definedName>
    <definedName name="_xlnm.Print_Titles" localSheetId="39">'46'!$8:$11</definedName>
    <definedName name="_xlnm.Print_Titles" localSheetId="40">'47'!$8:$11</definedName>
    <definedName name="_xlnm.Print_Titles" localSheetId="41">'48'!$8:$11</definedName>
    <definedName name="_xlnm.Print_Titles" localSheetId="42">'49'!$8:$11</definedName>
    <definedName name="_xlnm.Print_Titles" localSheetId="43">'50'!$8:$11</definedName>
    <definedName name="_xlnm.Print_Titles" localSheetId="44">'51'!$8:$11</definedName>
    <definedName name="_xlnm.Print_Titles" localSheetId="45">'52'!$8:$11</definedName>
    <definedName name="_xlnm.Print_Titles" localSheetId="46">'53'!$8:$11</definedName>
    <definedName name="_xlnm.Print_Titles" localSheetId="47">'54'!$8:$11</definedName>
    <definedName name="_xlnm.Print_Titles" localSheetId="48">'55'!$8:$11</definedName>
    <definedName name="_xlnm.Print_Titles" localSheetId="49">'56'!$8:$11</definedName>
    <definedName name="_xlnm.Print_Titles" localSheetId="50">'57'!$8:$11</definedName>
    <definedName name="_xlnm.Print_Titles" localSheetId="51">'57.1'!$16:$20</definedName>
    <definedName name="_xlnm.Print_Area" localSheetId="12">'20'!$A$1:$AW$70</definedName>
    <definedName name="_xlnm.Print_Area" localSheetId="13">'21'!$A$1:$AW$73</definedName>
    <definedName name="_xlnm.Print_Area" localSheetId="14">'22'!$A$1:$AW$72</definedName>
    <definedName name="_xlnm.Print_Area" localSheetId="15">'22 (2)'!$A$1:$AW$74</definedName>
    <definedName name="_xlnm.Print_Area" localSheetId="16">'23'!$A$1:$AW$72</definedName>
    <definedName name="_xlnm.Print_Area" localSheetId="17">'24'!$A$1:$AW$75</definedName>
    <definedName name="_xlnm.Print_Area" localSheetId="18">'25'!$A$1:$AW$73</definedName>
    <definedName name="_xlnm.Print_Area" localSheetId="19">'26'!$A$1:$AW$75</definedName>
    <definedName name="_xlnm.Print_Area" localSheetId="20">'27'!$A$1:$AW$77</definedName>
    <definedName name="_xlnm.Print_Area" localSheetId="21">'28'!$A$1:$AW$81</definedName>
    <definedName name="_xlnm.Print_Area" localSheetId="22">'29'!$A$1:$AW$79</definedName>
    <definedName name="_xlnm.Print_Area" localSheetId="23">'30'!$A$1:$AW$79</definedName>
    <definedName name="_xlnm.Print_Area" localSheetId="24">'31'!$A$1:$BG$82</definedName>
    <definedName name="_xlnm.Print_Area" localSheetId="25">'32'!$A$1:$BG$77</definedName>
    <definedName name="_xlnm.Print_Area" localSheetId="26">'33'!$A$1:$BG$80</definedName>
    <definedName name="_xlnm.Print_Area" localSheetId="27">'34'!$A$1:$BG$80</definedName>
    <definedName name="_xlnm.Print_Area" localSheetId="28">'35'!$A$1:$BG$80</definedName>
    <definedName name="_xlnm.Print_Area" localSheetId="29">'36'!$A$1:$BG$81</definedName>
    <definedName name="_xlnm.Print_Area" localSheetId="30">'37'!$A$1:$BG$81</definedName>
    <definedName name="_xlnm.Print_Area" localSheetId="31">'38'!$A$1:$BG$81</definedName>
    <definedName name="_xlnm.Print_Area" localSheetId="32">'39'!$A$1:$BG$81</definedName>
    <definedName name="_xlnm.Print_Area" localSheetId="33">'40'!$A$1:$BG$81</definedName>
    <definedName name="_xlnm.Print_Area" localSheetId="34">'41'!$A$1:$BG$82</definedName>
    <definedName name="_xlnm.Print_Area" localSheetId="35">'42'!$A$1:$BG$82</definedName>
    <definedName name="_xlnm.Print_Area" localSheetId="36">'43'!$A$1:$BG$82</definedName>
    <definedName name="_xlnm.Print_Area" localSheetId="37">'44'!$A$1:$BG$82</definedName>
    <definedName name="_xlnm.Print_Area" localSheetId="38">'45'!$A$1:$CQ$82</definedName>
    <definedName name="_xlnm.Print_Area" localSheetId="39">'46'!$A$1:$CQ$85</definedName>
    <definedName name="_xlnm.Print_Area" localSheetId="40">'47'!$A$1:$CQ$86</definedName>
    <definedName name="_xlnm.Print_Area" localSheetId="41">'48'!$A$1:$CQ$90</definedName>
    <definedName name="_xlnm.Print_Area" localSheetId="42">'49'!$A$1:$CQ$93</definedName>
    <definedName name="_xlnm.Print_Area" localSheetId="43">'50'!$A$1:$CQ$93</definedName>
    <definedName name="_xlnm.Print_Area" localSheetId="44">'51'!$A$1:$CQ$93</definedName>
    <definedName name="_xlnm.Print_Area" localSheetId="45">'52'!$A$1:$CQ$93</definedName>
    <definedName name="_xlnm.Print_Area" localSheetId="46">'53'!$A$1:$CQ$93</definedName>
    <definedName name="_xlnm.Print_Area" localSheetId="47">'54'!$A$1:$CQ$93</definedName>
    <definedName name="_xlnm.Print_Area" localSheetId="48">'55'!$A$1:$CQ$93</definedName>
    <definedName name="_xlnm.Print_Area" localSheetId="49">'56'!$A$1:$CQ$93</definedName>
    <definedName name="_xlnm.Print_Area" localSheetId="50">'57'!$A$1:$CQ$93</definedName>
    <definedName name="_xlnm.Print_Area" localSheetId="51">'57.1'!$A$1:$CQ$104</definedName>
  </definedNames>
  <calcPr calcId="144525" fullCalcOnLoad="1"/>
</workbook>
</file>

<file path=xl/sharedStrings.xml><?xml version="1.0" encoding="utf-8"?>
<sst xmlns="http://schemas.openxmlformats.org/spreadsheetml/2006/main" count="8439" uniqueCount="608">
  <si>
    <t xml:space="preserve">Финансово-экономическое обоснование </t>
  </si>
  <si>
    <t xml:space="preserve">     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 на 2016-2018 годы»  связи с увеличением объема финансирования муниципальной программы на 314,19363 тыс.руб., а также перераспределения выделенных лимитов на реализацию муниципальной программы в связи со сложившейся экономией.</t>
  </si>
  <si>
    <t>№ п/п</t>
  </si>
  <si>
    <t>Наименование мероприятия</t>
  </si>
  <si>
    <t>Ответственный исполнитель</t>
  </si>
  <si>
    <t>Бюджет города, тыс.руб.</t>
  </si>
  <si>
    <t>Примечание</t>
  </si>
  <si>
    <t>До изменения</t>
  </si>
  <si>
    <t>Сумма изменений</t>
  </si>
  <si>
    <t>После изменения</t>
  </si>
  <si>
    <t>1.Развитие массового спорта</t>
  </si>
  <si>
    <t>1.1.</t>
  </si>
  <si>
    <t>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общественно-значимых мероприятий</t>
  </si>
  <si>
    <t>КФК и С</t>
  </si>
  <si>
    <t>Для обеспечения участия сборной команды города в Чемпионате, Первенстве и Кубке Ульяновской области по футболу согласно смете - 348,48 тыс.руб.; Выявлена экономия по расходом на обеспечение деятельности Комитета на 96,47859 тыс.руб., данная экономия направлена для обеспечения медицинским сопровождением при проведении спортивных мероприятий на 2 полугодие 2016 года согласно Календарному плану проведения мероприятий</t>
  </si>
  <si>
    <t>МБОУ ДОД ДЮСШ «Спартак»*</t>
  </si>
  <si>
    <t>1.2.</t>
  </si>
  <si>
    <t xml:space="preserve">Организация тренировочного процесса муниципальных детско-юношеских спортивных школ на спортивных сооружениях немуниципальной формы собственности </t>
  </si>
  <si>
    <t>МБУ ДО ДЮСШ*</t>
  </si>
  <si>
    <t>МБОУ ДОД ДЮСШ «Спартак»* </t>
  </si>
  <si>
    <t>1.3.</t>
  </si>
  <si>
    <t>Организация спортивных мероприятий при подготовке и участии спортсменов во всероссийских соревнованиях</t>
  </si>
  <si>
    <t>МБУ ДО СДЮСШОР*</t>
  </si>
  <si>
    <t>1.4.</t>
  </si>
  <si>
    <t>Реализация мероприятий всероссийского физкультурно-оздоровительного комплекса «Готов к труду и обороне»</t>
  </si>
  <si>
    <t>1.5.</t>
  </si>
  <si>
    <t>Субсидии на обеспечение деятельности  некоммерческим организациям города Димитровграда Ульяновской области</t>
  </si>
  <si>
    <t>ДМОО «Федерация футбола»*</t>
  </si>
  <si>
    <t>ДМОО «Федерация хоккея»*</t>
  </si>
  <si>
    <t>1.6.</t>
  </si>
  <si>
    <t>Обеспечение оказания муниципальных услуг населению в сфере физической культуры и спорта, в том числе:</t>
  </si>
  <si>
    <t> -субсидии на финансовое обеспечение муниципального задания на оказание муниципальных услуг (выполнение работ) муниципальными бюджетными учреждениями города Димитровграда Ульяновской области</t>
  </si>
  <si>
    <t>В связи с созданием централизованной бухгалтерии и сокращения 4,5 штатных единиц бухгалтеров в спортивных школах уменьшены расходы на содержание бюджетных учреждений в части выплаты заработной платы и начислений  на 930,84494 тыс.руб. Выявленная экономия частично направлена на покрытие первоочередных расходов, не предусмотренных в бюджете города в полном объеме, а именно на: - охрану оружейной комнаты отделения "Биатлон" МБУ ДО ДЮСШ "Нейтрон" на 2 полугодие - 141,61068 тыс.руб. (23,60178 тыс.руб.*6 мес.); прохождение обязательного медосмотра  ДЮСШ - 38,499 тыс.руб.</t>
  </si>
  <si>
    <t xml:space="preserve">МБУ ДО ДЮСШ* </t>
  </si>
  <si>
    <t xml:space="preserve">МБУ ДО «ДЮСШ «Нейтрон»* </t>
  </si>
  <si>
    <t xml:space="preserve">МБОУ ДОД ДЮСШ «Спартак»* </t>
  </si>
  <si>
    <t> -субсидии на финансовое обеспечение муниципального задания на оказание муниципальных услуг (выполнение работ) муниципальными автономными учреждениями города Димитровграда Ульяновской области</t>
  </si>
  <si>
    <t>В связи с созданием централизованной бухгалтерии Комитета уменьшены расходы в части выплаты заработной платы и начислений 3 шт.ед. - 667,58683 тыс.руб.</t>
  </si>
  <si>
    <t>13716,60012 </t>
  </si>
  <si>
    <t>МАУ «СК «Нейтрон»*</t>
  </si>
  <si>
    <t xml:space="preserve">-предоставление субсидий на иные цели </t>
  </si>
  <si>
    <t>ВСЕГО по разделу 1:</t>
  </si>
  <si>
    <r>
      <t> </t>
    </r>
    <r>
      <rPr>
        <b/>
        <sz val="11"/>
        <color indexed="8"/>
        <rFont val="Times New Roman"/>
        <family val="1"/>
        <charset val="204"/>
      </rPr>
      <t xml:space="preserve">2.Подпрограмма «Обеспечение реализации муниципальной программы «Развитие физической культуры и спорта </t>
    </r>
  </si>
  <si>
    <t>в городе Димитровграде Ульяновской области на 2016-2018 годы»</t>
  </si>
  <si>
    <t>2.1.</t>
  </si>
  <si>
    <t xml:space="preserve">Обеспечение деятельности Комитета по физической культуре и спорту </t>
  </si>
  <si>
    <t>КФКиС</t>
  </si>
  <si>
    <t>Увеличены расходы на осдержание Аппартата Комитета в связи с:1. созданием отдела централизованной бухгалтерии комитета с 01.06.2016 года на 1195,93099 тыс.руб., в связи с вводом новой штатной единицы Начальника отдела по координации деятельности учреждений спорта с 05.05.2016 года - 188,10473 тыс.руб.. В связи со сложившейся экономией по результатам заключения договоров на услуги связи, доступ к сети Интернет, СПС Консультант, и гражданско правовых договоров, выявленная экономия 96,47859 тыс.ру. направлена на проведение спортивных мероприятий Комитета</t>
  </si>
  <si>
    <t>И.о.председателя Комитета                                                        Е.Ю.Казакова</t>
  </si>
  <si>
    <t xml:space="preserve">     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 на 2016-2018 годы»  связи с увеличением объема финансирования муниципальной программы на 284,0 тыс.руб., а также перераспределения выделенных лимитов на реализацию муниципальной программы в связи со сложившейся экономией.</t>
  </si>
  <si>
    <t>Увеличены расходы на медицинское сопровождение при проведении соревнований, согласно Календарному плану</t>
  </si>
  <si>
    <t>В связи с дефицитом бюджета расходы на проведение учебно-тренировочных сборов не были предусмотрены в бюджете города  в полном объеме, в связи с этим увеличены расходы на проведение УТС МБУ ДО СДЮСШОР на 2 мес. - 176,4 т.р. (на август-сентябрь 350 руб.*14 чел.*18 дн.*2 мес.); Организация спортивных мероприятий отделения хоккея МБОУ ДОД ДЮСШ "Спартак" (аренда льда 2 дня*50,0 т.р., транспортные расходы -  2 автобуса (40 чел.)*22,0 т.р.*4 дня(поездки)+1 автобус(ПАЗ)*8,0 т.р.*1 день(поездка))</t>
  </si>
  <si>
    <t>МБОУ ДОД ДЮСШ "Спартак"*</t>
  </si>
  <si>
    <t>Экономия в МБУ ДОД ДЮСШ 462,50864 т.р. по Фонду оплаты труда введенных в 2016 году штатных единиц СОК "Победа", выявленная экономия перераспределена внусти отрасли физической культуры и спорта</t>
  </si>
  <si>
    <t>Увеличены расходы на выплату заработной платы МАУ "СК "Нейтрон" (3 шт.единицы бухгалтерии на 3 мес. ФОТ в мес. 73248,5*3 мес*30,2%)</t>
  </si>
  <si>
    <t>Экономия по начислениям на выплаты по оплате труда Комитета по физической культуре и спорту, за счет вакансии председателя Комитета с 01.01.2016</t>
  </si>
  <si>
    <t xml:space="preserve">И.о.председателя Комитета                                                       </t>
  </si>
  <si>
    <t>Т.Н.Лысова</t>
  </si>
  <si>
    <t xml:space="preserve">     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 на 2016-2018 годы»  связи с увеличением объема финансирования муниципальной программы на 86,8 тыс.руб.</t>
  </si>
  <si>
    <t>Увеличены расходы на изготовление баннеров (20 шт*4340,0 руб.)</t>
  </si>
  <si>
    <t>Е.Ю.Казакова</t>
  </si>
  <si>
    <t xml:space="preserve">     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 на 2016-2021 годы»  связи с увеличением объема финансирования муниципальной программы в 2016 году на 506,51517 тыс.руб.</t>
  </si>
  <si>
    <t>Бюджет города на 2016 год, тыс.руб.</t>
  </si>
  <si>
    <t>В связи с дефицитом бюджета расходы расходы на аренду спортивных залов  для обеспечения учебно-тренировочной деятельности были предусмотрены лишь на 1 полугодие, в связи с этим увеличены расходы на аренду на сентябрь-октябрь 2016 года МБОУ ДОД ДЮСШ "Спартак" - 275,3625 тыс.руб., МБУ ДО ДЮСШ  -184,050 тыс.руб.</t>
  </si>
  <si>
    <t>В связи с дефицитом бюджета расходы на проведение учебно-тренировочных сборов не были предусмотрены в бюджете города  в полном объеме, в связи с этим увеличены расходы на проведение УТС МБУ ДО СДЮСШОР на 3 мес. - 264,6 т.р. (на октябрь-декабрь 350 руб.*14 чел.*18 дн.*3 мес.)</t>
  </si>
  <si>
    <t>Уменьшены расходы по выплате начислений по оплате труда - 990,81378 тыс.руб. ( согласно телефонорграмме Управления финасов от 12.09.2016 №108)</t>
  </si>
  <si>
    <t>Уменьшены расходы по выплате начислений по оплате труда - 167,32253 тыс.руб. ( согласно телефонорграмме Управления финасов от 12.09.2016 №108)</t>
  </si>
  <si>
    <t>Увеличены расходы на выплату заработной платы в связи с доведением з/платы до уровня МРОТ 7,5 тыс.руб. - 637,6208 тыс.руб. Уменьшены расходы по выплате начислений по оплате труда - 15,42926 тыс.руб. ( согласно телефонорграмме Управления финасов от 12.09.2016 №108) Увеличены расходы для заключения договоров на поставку коммунальных услуг - " - 205,23437 тыс.руб.</t>
  </si>
  <si>
    <t>Увеличены расходы на выплату заработной платы в связи с доведением з/платы до уровня МРОТ 7,5 тыс.руб. МБУ ДО СДЮСШОР - 253,58045 тыс.руб., увеличены расходу для выплаты начислений  по оплате труда в ФСС - 88,67866 тыс.руб. Увеличены расходы для заключения договоров на поставку коммунальных услуг на ноябрь-декабрь МБУ ДО СДЮСШОР - 36,54081 тыс.руб.</t>
  </si>
  <si>
    <t>Увеличены расходы на выплату заработной платы в связи с доведением з/платы до уровня МРОТ 7,5 тыс.руб. с 01.07.2016 года - 236,97201 тыс.руб., на выплату начислений в ФСС - 117,83236 тыс.руб.</t>
  </si>
  <si>
    <t>Уменьшены расходы по выплате начислений по оплате труда - 620,39122 тыс.руб. ( согласно телефонорграмме Управления финасов от 12.09.2016 №108)</t>
  </si>
  <si>
    <t xml:space="preserve">     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 на 2016-2021 годы»  связи с: </t>
  </si>
  <si>
    <t>1. Уменьшением объема финансирования муниципальной программы в 2016 году на 429,53 тыс.руб.</t>
  </si>
  <si>
    <t>Увеличены расходы для проведения спортивно-массового мероприятия</t>
  </si>
  <si>
    <t>В связи с дефицитом бюджета расходы расходы на аренду спортивных залов  для обеспечения учебно-тренировочной деятельности были предусмотрены лишь на 1 полугодие, в связи с этим увеличены расходы на аренду на ноябрь-декабрь 2016 года  МБУ ДО ДЮСШ  -243,450 тыс.руб.</t>
  </si>
  <si>
    <t>В связи со сложившейся экономией по вакансиям в СОК "Победа"  уменьшены расходы по выплате заработной платы - 459,77520 ты.руб., расходы по коммунальным услугам - 113,2048 тыс.руб.</t>
  </si>
  <si>
    <t>В связи со сложившейся экономией по вакансиям  уменьшены расходы по выплате заработной платы - 93,62408 ты.руб.</t>
  </si>
  <si>
    <t>Увеличены расходы: на выплату заработной платы   123,33833 тыс.руб., на оплату коммунальных услуг - 246,02915 тыс.руб., для заключения договора на медицинский осмотр сотрудников - 72,0390 тыс.руб., курсы повышения квалицикации - 27,6010 тыс.руб., ГСМ для заливки стадиона к зимнему сезону - 169,21851 тыс.руб.</t>
  </si>
  <si>
    <t xml:space="preserve">Увеличены расходы на выплату заработной платы </t>
  </si>
  <si>
    <t>Экономия по вакансиям председателя и бухгалтера</t>
  </si>
  <si>
    <t>2. В связи с доведением бюджета на 2017 год и плановый период 2018-2019 годов по версии "Бюджетные проектировки" вносятся изменения в части финсирования муниципальной прграммы согласно приложению.</t>
  </si>
  <si>
    <t xml:space="preserve">               Увеличением расходов на обеспечение оказания муниципальных услуг населению в сфере физической культуры и спорта на 1890,62312 тыс.руб. в части увеличения расходов на выплату начислений по оплате труда на 2017 год в том числе:</t>
  </si>
  <si>
    <t> -субсидии на финансовое обеспечение муниципального задания на оказание муниципальных услуг (выполнение работ) муниципальными бюджетными учреждениями города Димитровграда Ульяновской области - на 1745,39114 тыс.руб.</t>
  </si>
  <si>
    <t> -субсидии на финансовое обеспечение муниципального задания на оказание муниципальных услуг (выполнение работ) муниципальными автономными учреждениями города Димитровграда Ульяновской области - на 145,23198 тыс.руб.</t>
  </si>
  <si>
    <t xml:space="preserve">               Увеличением расходов на обеспечение  деятельности Комитета по физической культуре и спорту  на 149909,41 тыс.руб. в части увеличения расходов на выплату начислений по оплате труда на 2017 год, а также в связи с выявленной экономией уменьшены лимиты по услугам связи на 932,40 руб., данные лимиты перераспределены на оплату кредиторской задолженности Комитета.</t>
  </si>
  <si>
    <t xml:space="preserve">               Расходы на выплату начислений на оплату труда увеличиваютя в связи с перераспределением лимитов, предусмотренных на выплату кредиторской задолженности по начислениям на оплату труда.</t>
  </si>
  <si>
    <t xml:space="preserve">Председатель Комитета                                                       </t>
  </si>
  <si>
    <t>В.В.Чеканов</t>
  </si>
  <si>
    <t>1. Увеличением объема финансирования муниципальной программы в 2017 году на 608,80339 тыс.руб.</t>
  </si>
  <si>
    <t>Бюджет города на 2017 год, тыс.руб.</t>
  </si>
  <si>
    <t>Увеличены расходы для проведения спортивно-массовых мероприятий (транспортные расходы для участия в выездных соревнованиях - 100,0 тыс.руб., для заключения договора на медицинское сопровождение при проведении мероприятий - 183,210 тыс.руб.</t>
  </si>
  <si>
    <t xml:space="preserve">МБУ СШ* </t>
  </si>
  <si>
    <t>Для подготовки к отопительному сезону (промывка и опресовка)</t>
  </si>
  <si>
    <t>Для подготовки к отопительному сезону (модернизация узлов учета ст."Строитель" и ГШК - 100,176 тыс.руб, промывка и оптесовка - 19 тыс.руб., увеличение расходов на коммунальные услуги (в связи с передачей части здания ГШК с 01.01.2017 года) - 83,00479 тыс.руб., восстановление расходов на ГСМ в связи с проведением Всеросийских соревнований "Плетенный мяч" - 97,32 тыс.руб.</t>
  </si>
  <si>
    <t>Экономия по договорам на услуги связи и заправку картриджей для оплаты штрафа в связи с несвоевременной уплатой НДФЛ</t>
  </si>
  <si>
    <t>1. Увеличением объема финансирования муниципальной программы в 2017 году на 2454,07026тыс.руб.</t>
  </si>
  <si>
    <t>Мероприятие 1.  «Развитие массового спорта»</t>
  </si>
  <si>
    <t>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общественно-значимых мероприятий города Димитровграда Ульяновской области</t>
  </si>
  <si>
    <t>Экономия по выплате заработной платы инструкторам по месту жительства 179,29577 тыс.руб., экономия при заключении договора на проведение спортивных соревнований согласно плуну ОЗМ = 0,010 тыс.руб.</t>
  </si>
  <si>
    <t xml:space="preserve">Организация тренировочного процесса муниципальных детско-юношеских спортивных школ на спортивных сооружениях немуниципальной формы собственности города Димитровграда Ульяновской области </t>
  </si>
  <si>
    <t>МБУ ДО СШ*</t>
  </si>
  <si>
    <t xml:space="preserve"> 1.3.</t>
  </si>
  <si>
    <t>Организация спортивных мероприятий при подготовке и участии спортсменов во всероссийских соревнованиях города Димитровграда Ульяновской области</t>
  </si>
  <si>
    <t>Реализация мероприятий всероссийского физкультурно-оздоровительного комплекса «Готов к труду и обороне» города Димитровграда Ульяновской области</t>
  </si>
  <si>
    <t xml:space="preserve"> 1.5.</t>
  </si>
  <si>
    <t xml:space="preserve"> 1.6.</t>
  </si>
  <si>
    <t> -субсидии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</t>
  </si>
  <si>
    <t>Увелечение расходов на выплату заработной платы - 1172,01406 тыс.руб., уменьшение лимитов на выплату по оплате труда - 517,54599 тыс.руб., экономия по договору на поставку газа - 33,35673 тыс.руб.</t>
  </si>
  <si>
    <t>Увелечение расходов на выплату заработной платы - 332,45002 тыс.руб., уменьшение лимитов на выплату по оплате труда - 173,34926 тыс.руб.</t>
  </si>
  <si>
    <t>Увелечение расходов на выплату заработной платы - 214,32414 тыс.руб., уменьшение лимитов на выплату по оплате труда - -374,81151 тыс.руб., увеличение расходов на коммунальные услуги - 109,46336 тыс.руб.</t>
  </si>
  <si>
    <t>Увелечение расходов на выплату заработной платы - 881,11576 тыс.руб.</t>
  </si>
  <si>
    <t> -субсидии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</t>
  </si>
  <si>
    <t>Увеличение расходов на выплату заработной платы на ноябрь-декабрь - 959,72423 тыс.руб., начисления на оплату труда - 118,09063 тыс.руб.</t>
  </si>
  <si>
    <t>2. Подпрограмма  «Обеспечение реализации муниципальной программы»</t>
  </si>
  <si>
    <t xml:space="preserve">Основное мероприятие «Обеспечение деятельности Комитета по физической культуре и спорту» </t>
  </si>
  <si>
    <t>Перераспределение выделенных лимитов внутри статей Комитета: 1) уменьшение расходов на выплату заработной платы, экономия образовалась за счет больничных, и имеющихся вакансий по декретным местам - 88,20515 тыс.руб.; увеличение расходов на выплату начислений на оплату труда -42,37829 тыс.руб.; уменьшение лимитов на выплату пособий по уходу за ребенком - 0,15667 тыс.руб.; Экономия по договорам на услуги связи - 7,70664 тыс.руб., по изготовлению ЭЦП - 0,10933 тыс.руб.,  по приобретению бумаги - 0,00093 тыс.руб.</t>
  </si>
  <si>
    <t>Всего по разделу 2:</t>
  </si>
  <si>
    <r>
      <t>3. Подпрограмма  «Обеспечение безопасности и антитеррористической защищенности муниципальных спортивных объектов»</t>
    </r>
    <r>
      <rPr>
        <sz val="11"/>
        <color indexed="8"/>
        <rFont val="Times New Roman"/>
        <family val="1"/>
        <charset val="204"/>
      </rPr>
      <t>  </t>
    </r>
  </si>
  <si>
    <t>3.1.</t>
  </si>
  <si>
    <t>Основное мероприятие «Обеспечение безопасности и антитеррористической защищенности муниципальных спортивных объектов»</t>
  </si>
  <si>
    <t>Всего по разделу 3:</t>
  </si>
  <si>
    <t>4.Подпрограмма  «Укрепление муниципальной материально-технической базы спорта»</t>
  </si>
  <si>
    <t>4.1.</t>
  </si>
  <si>
    <t>Проведение текущего ремонта спортивных сооружений</t>
  </si>
  <si>
    <t xml:space="preserve">МБОУ ДО ДЮСШ «Нейтрон»* </t>
  </si>
  <si>
    <t>4.2.</t>
  </si>
  <si>
    <t>Приобретение современного оборудования и спортинвентаря</t>
  </si>
  <si>
    <t>Всего по разделу 4:</t>
  </si>
  <si>
    <t>Итого по программе</t>
  </si>
  <si>
    <t>1. Уменьшением объема финансирования муниципальной программы в 2017 году на 14,86201 тыс.руб.</t>
  </si>
  <si>
    <t>Экономия по выездным соревнованиям (оказание услуг транспорта) 100,00 тыс.руб., экономия по приобритению грамот - 35,490 тыс.руб.</t>
  </si>
  <si>
    <t>Экономия при заключении договоровов на проведение тренировочного процесса по футболу</t>
  </si>
  <si>
    <t>Увелечение расходов на выплату заработной платы -209,66799 тыс.руб.</t>
  </si>
  <si>
    <t xml:space="preserve">               2. В связи с доведением бюджетных проектировок на 2018-2020 годы вносятся изменения в части финансового обеспечения реализации муниципальной программы согласно приложенной бюджетной заявке на 2018-2020 годы.</t>
  </si>
  <si>
    <t>1. Уменьшением объема финансирования муниципальной программы в 2017 году на 63,30769 тыс.руб.</t>
  </si>
  <si>
    <t>Экономия при проведении спортивных мероприятий 35,340 тыс.руб., экономия по аукциону по организации работы инструкторов по мсту жительства граждан - 14,5933 тыс.руб.</t>
  </si>
  <si>
    <t>Экономия при заключении договора на проведение тренировочного процесса по дзюдо</t>
  </si>
  <si>
    <t>МБУ СШ*</t>
  </si>
  <si>
    <t>Экономии по выплате пособия матерям по уходу за ребенком до 3-х лет - 0,1371 тыс.руб., экономия при заключении договора на генерирование ключа электронной подписи - 0,5 тыс.руб., экономия по обслуживанию программы 1С 12,68729 тыс.руб.</t>
  </si>
  <si>
    <t>Изменением объемов финансирования муниципальной программы за счет бюджета города Димитровграда: 1) Увеличение объема финансирования  в 2018 году на 5217,15 тыс.руб.; 2) перераспределение лимитов планового периода между мероприятиями программы, в связи с переименованием МБУ СШ "Нейтрон" в МКУ Сш "Нейтрон"</t>
  </si>
  <si>
    <t>2018 год</t>
  </si>
  <si>
    <t>2019 год</t>
  </si>
  <si>
    <t>2020 год</t>
  </si>
  <si>
    <t>2021 год</t>
  </si>
  <si>
    <t>Увеличение расходов на проведение Чемпионата и Первенства ПФО по боксу среди женщин 1999 г.р. и старше, юниорок 2000-2001 г.р., девушек 2002-2003 г.р. и девочек 2004-2005 г.р. Согласно смете</t>
  </si>
  <si>
    <t>МАУ "СК "Нейтрон"</t>
  </si>
  <si>
    <t>МБУ СШ «Димитровград»* </t>
  </si>
  <si>
    <t>АНО "ФК "Торпедо-Димитровград"</t>
  </si>
  <si>
    <t>Рвсходы на содержание некоменческой организации согласно смете</t>
  </si>
  <si>
    <t>Увеличение лимитов на выплату заработной платы и начислений в связи с увеличением уровня МРОТ</t>
  </si>
  <si>
    <t>Перераспределение лимитов в связи с преобразованием МБУ СШ "Нейтрон" в МКУ СШ "Нейтрон" в 2018-2021 годах.</t>
  </si>
  <si>
    <t>Увеличение лимитов на выплату заработной платы и начислений в связи с увеличением уровня МРОТ - 1401,76 тыс.руб., увеличение лимитов для заливки стадиона "Старт" - 280,0 тыс.руб.</t>
  </si>
  <si>
    <t>-предоставление субсидий на иные цели (всего), в том числе:</t>
  </si>
  <si>
    <t>-субвенции на финансовое обеспечение расходных обязательств, связанных с реализацией Закона Ульяновской области от 2 мая 2012 года №49-ЗО "О мерах социальной поддержки отдельных категорий молодых специалистов на территории Ульяновской области")</t>
  </si>
  <si>
    <t>1.7.</t>
  </si>
  <si>
    <t xml:space="preserve"> Обеспечение деятельности казенных учреждений</t>
  </si>
  <si>
    <t>Увеличение лимитов на выплату заработной платы и начислений в связи с увеличением уровня МРОТ - 36,95 тыс.руб., Перераспределение лимитов в связи с преобразованием МБУ СШ "Нейтрон" в МКУ СШ "Нейтрон" с 01.04.2018 года - 6087,86271 - 2018 год, и плановые периоды 2019 год - 8445,01474тыс.руб., 2020 годы 8444,46471 тыс.руб., 2021 год = 8444,46471 тыс.руб.</t>
  </si>
  <si>
    <t>МКУ СШ «Нейтрон»</t>
  </si>
  <si>
    <t xml:space="preserve"> Основное мероприятие «Обеспечение деятельности Комитета по физической культуре и спорту»</t>
  </si>
  <si>
    <t>ИТОГО по подпрограмме:</t>
  </si>
  <si>
    <t xml:space="preserve"> Обеспечение безопасности и антитеррористической защищенности муниципальных спортивных объектов</t>
  </si>
  <si>
    <t xml:space="preserve">МКУ СШ «Нейтрон»* </t>
  </si>
  <si>
    <t>ВСЕГО  по муниципальной программе:</t>
  </si>
  <si>
    <t xml:space="preserve">                Вносимые изменения муниципальной программы происходят только в части изменений финансирования за счет местного бюджета.</t>
  </si>
  <si>
    <t xml:space="preserve">И.о.Председателя Комитета                                                       </t>
  </si>
  <si>
    <t>И.П.Кувшинова</t>
  </si>
  <si>
    <t xml:space="preserve">                Изменением объемов финансирования муниципальной программы за счет бюджета города Димитровграда: прераспределение  выделенных лимитов внутри мероприятий муниципальной программы, а именно уменьшение лимитов на выплату заработной платы инструкторов по месту жительства граждан на 450 тыс.руб. для заключения договоров аренды для проведения тренировочного процесса на 2 квартал на 450 тыс.руб.</t>
  </si>
  <si>
    <t>Уменьшение лимитов на выплату заработной платы инструкторам по месту жительства граждан на 450 тыс.руб.</t>
  </si>
  <si>
    <t>Увеличение на 450 тыс.руб. для заключения договоров аренды на 2 квартал согласно приложенным расчетам</t>
  </si>
  <si>
    <t>Финансово-экономическое обоснование к муниципальной программе "Развитие физической культуры и спорта в городе Димитровграде Ульяновской области на 2016-2021 годы"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</si>
  <si>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 на 2016-2021 годы»  связи с: </t>
  </si>
  <si>
    <t xml:space="preserve">          Увеличением объема финансирования муниципальной программы за счет бюджета города Димитровграда, в части увеличения расходов на проведение спортивных мероприятий в рамках ОЗМ на 6,0 тыс.руб.</t>
  </si>
  <si>
    <t>1)прераспределением  выделенных лимитов внутри мероприятий муниципальной программы, а именно уменьшение лимитов на выплату заработной платы инструкторов по месту жительства граждан на 384,25267 тыс.руб. на выплату заработной платы и начислений для МКУ "СШ "Нейтрон" в связи с введением в штат 6 ставок инструкоров по спорту.</t>
  </si>
  <si>
    <t>2)прераспределением  выделенных лимитов внутри мероприятий муниципальной программы, а именно уменьшение субсидий на обеспечение деятельности  некоммерческим организациям города Димитровграда Ульяновской области на 500,0 тыс.руб. для обеспечения участия сборной города Димитровграда в Чемпионате, Первенстве и кубке Ульяновской области по футболу</t>
  </si>
  <si>
    <t>Бюджетные ассигнования бюджета города, тыс.руб.</t>
  </si>
  <si>
    <t>Бюджетные ассигнования областного бюджета ** тыс. руб.</t>
  </si>
  <si>
    <t>Итого тыс.руб.</t>
  </si>
  <si>
    <t>примечание</t>
  </si>
  <si>
    <t xml:space="preserve"> всего:</t>
  </si>
  <si>
    <t>До изм</t>
  </si>
  <si>
    <t>Сумма изм.</t>
  </si>
  <si>
    <t>После изм.</t>
  </si>
  <si>
    <t>Основное мероприятие 1.  «Развитие массового спорта»</t>
  </si>
  <si>
    <t>Увеличение лимитов для проведения спортивных мероприятий в честь празднования Дня Города (приобретение сладких призов)</t>
  </si>
  <si>
    <t xml:space="preserve">Организация тренировочного процесса муниципальных спортивных школ на спортивных сооружениях немуниципальной формы собственности города Димитровграда Ульяновской области </t>
  </si>
  <si>
    <t>АНО «ФК «Торпедо-Димитровград»</t>
  </si>
  <si>
    <t xml:space="preserve">МБУ СШ «Нейтрон»* </t>
  </si>
  <si>
    <t xml:space="preserve"> 1.7.</t>
  </si>
  <si>
    <t>Обеспечение деятельности казенных                       учреждений</t>
  </si>
  <si>
    <t>ИТОГО по мероприятию:</t>
  </si>
  <si>
    <t>1.Основное мероприятие «Обеспечение деятельности Комитета по физической культуре и спорту»</t>
  </si>
  <si>
    <t>1. Основное мероприятие «Обеспечение безопасности и антитеррористической защищенности муниципальных спортивных объектов»</t>
  </si>
  <si>
    <t>1.Основное мероприятие «Развитие материально-технической базы для занятий физической культурой и спортом»</t>
  </si>
  <si>
    <t>Д.В.Малышев</t>
  </si>
  <si>
    <t xml:space="preserve">        прераспределением  выделенных лимитов внутри мероприятий муниципальной программы:</t>
  </si>
  <si>
    <t>1)прераспределением внутри мероприятий муниципальной программы, а именно уменьшение лимитов на выплату заработной платы инструкторов по месту жительства граждан на 103,85196тыс.руб.для выплаты заработной платы и начислений для МКУ "СШ "Нейтрон" в связи с введением в штат 6 ставок инструкоров по спорту с 01.06.2018 года - 96,134 тыс.руб. и уменьшением лимитов на 7,71796 тыс.руб. для оплаты пени и штрафа по налогам и сборам в связи с возбуждением исполнительного производства.</t>
  </si>
  <si>
    <t>3) уменьшение лимитов на реализацию Закона Ульяновской области от 2 мая 2012 года №49-ЗО "О мерах социальной поддержки отдельных категорий молодых специалистов на территории Ульяновской области", в связи с проведением данных расходов через расходы Комитета по физической культуре и спорту по внепрограмной деятельности</t>
  </si>
  <si>
    <t>Перераспределение лимитов для обеспечения участия в Чемпионате, Кубке и Первенстве Ульяновской области по футболу - 500,0 тыс.руб., уменьшение лимитов по выплате заработной платы инструкторам по месту жительства граждан, в связи с вводом их в штат спортивной школы - на 103,85196 тыс.руб.</t>
  </si>
  <si>
    <t>КФКиС (спорт мероприятия)</t>
  </si>
  <si>
    <t>АНО «ФК «Лада»</t>
  </si>
  <si>
    <t>Перераспределение остатков свободных лимитов с МБУ СШ "Нейтрон" в связи с переходом  в статус казенного учереждения с 11.04.2018 года - 205,56047 тыс.руб.,</t>
  </si>
  <si>
    <t>Уменьшение лимитов на реализацию Закона Ульяновской области от 2 мая 2012 года №49-ЗО "О мерах социальной поддержки отдельных категорий молодых специалистов на территории Ульяновской области", в связи с проведением данных расходов через расходы Комитета по физической культуре и спорту по внепрограмной деятельности</t>
  </si>
  <si>
    <t>Увеличение расходов на сожержание МКУ СШ "Нейтрон" в связис: 1) перераспределением остатков свободных лимитов с МБУ СШ "Нейтрон"в связи с переходом  в статус казенного учереждения с 11.04.2018 года - 205,56047 тыс.руб., 2) введение в штат 6 шт.ед. инструкоров по физивческой культуре с 01.06.2018 - 96,134 тыс.руб.</t>
  </si>
  <si>
    <t>1)Уменьшением финансирования мероприятий за счет бюджета города, а именно:</t>
  </si>
  <si>
    <t>-уменьшение лимитов на выплату заработной платы инструкторов по месту жительства граждан на 227,65548 тыс.руб. по лимитам текущего года для выплаты кредиторской задолженности за ноябрь-декабрь 2017 года; умененьшением лимитов МБУ СШ им.Ж.Б.Лобановой на 6,04322 тыс.руб. (перераспределение экономии по результатам проведения электронного аукциона на погашение кредиторской задолженности за 2015-2016 годы)</t>
  </si>
  <si>
    <t>-увеличение лимитов на выполнение муниципального задания МБУ СШ им.Ж.Б.Лобановой на 51,0 тыс.руб. для заключения договоров на предоставление спортивных залов для проведения тренировочного процесса по дзюдо на июль-август</t>
  </si>
  <si>
    <t>2)Увеличение финансирования мероприятий за счет областного бюджета в рамках выплаты заработной платы и начислений подведомственным учреждениям отрасли спорта на 1851,38025 тыс.руб. в связи с повышением уровня МРОТ с 01.05.2018 года до 11163 руб.</t>
  </si>
  <si>
    <t>Уменьшение лимитов по выплате заработной платы инструкторов по месту жительства граждан текущего года для оплаты кредиторской задолженности по выплате заработной платы инструкторов  в рамках исполнения муниципального контракта по организаци физкультурно-оздоровительной и спортивно-массовой работы по месту жительства с населением ноябрь-декабрь 2017 г.</t>
  </si>
  <si>
    <t>Во исполнение Постановления Администрации города от 26.01.2018 №164 экономия при проведении эл.аукциона МБУ СШ на проведение медосмотра сотрудников перенаправлена на погашение кредиторской задолженности - 6,04322 тыс.руб. 2)увеличение лимитов для заключения договоров на предоставление помещений при проведении тренировочного процесса на июль август - 51,0 тыс.руб.3) увеличение фонда заработной платы и начислений, в связи с увеличением уровня МРОТ до 11163 руб с 01.05.2018 за счет областного бюджета (МБУ СШ - 411,33159 тыс.руб., МБУ СШ "Димитровград" - 73,32864 тыс.руб.,)</t>
  </si>
  <si>
    <t>увеличение фонда заработной платы и начислений, в связи с увеличением уровня МРОТ до 11163 руб с 01.05.2018 за счет областного бюджета на 1176,34439 тыс.руб.</t>
  </si>
  <si>
    <t>увеличение фонда заработной платы и начислений, в связи с увеличением уровня МРОТ до 11163 руб с 01.05.2018 за счет областного бюджета на 190,37563 тыс.руб.</t>
  </si>
  <si>
    <t>Для оплаты кредиторской задолженности по выплате начислений по оплате труда за 2017 год, не обеспеченной лимитами в 2017 году</t>
  </si>
  <si>
    <t>1)Уменьшением финансирования мероприятий за счет бюджета города:</t>
  </si>
  <si>
    <t>2)Увеличение финансирования мероприятий за счет городского бюджета:</t>
  </si>
  <si>
    <t>-увеличение финансирования мероприятий за счет городского бюджета в рамках выплаты заработной платы и начислений подведомственным учреждениям отрасли спорта на 1851,38025 тыс.руб. в связи с повышением уровня МРОТ с 01.05.2018 года до 11163 руб.</t>
  </si>
  <si>
    <t>-увеличение финансирования мероприятий за счет городского бюджета для оплаты кредиторской задолженности по выплате начислений по оплате труда за 2017 год, не обеспеченной лимитами в 2017 году КФКиС 137,54074 тыс.руб.</t>
  </si>
  <si>
    <t>Во исполнение Постановления Администрации города от 26.01.2018 №164 экономия при проведении эл.аукциона МБУ СШ на проведение медосмотра сотрудников перенаправлена на погашение кредиторской задолженности - 6,04322 тыс.руб. 2)увеличение лимитов для заключения договоров на предоставление помещений при проведении тренировочного процесса на июль август - 51,0 тыс.руб.3) увеличение фонда заработной платы и начислений, в связи с увеличением уровня МРОТ до 11163 руб с 01.05.2018 за счет (МБУ СШ - 411,33159 тыс.руб., МБУ СШ "Димитровград" - 73,32864 тыс.руб.,)</t>
  </si>
  <si>
    <t>увеличение фонда заработной платы и начислений, в связи с увеличением уровня МРОТ до 11163 руб с 01.05.2018 за счет  на 1176,34439 тыс.руб.</t>
  </si>
  <si>
    <t>увеличение фонда заработной платы и начислений, в связи с увеличением уровня МРОТ до 11163 руб с 01.05.2018  на 190,37563 тыс.руб.</t>
  </si>
  <si>
    <t>1)Перераспределением финансирования мероприятий:</t>
  </si>
  <si>
    <t>Лимиты на доведение заработной платы до уровня МРОТ с 01.05.2018, выделенные за счет областного бюджета уменьшены в соответсвующих мероприятиях программы с блока "Бюджетные ассигнования бюджета города" и перенесены в блок "Бюджетные ассигнования областного бюджета"  - 1851,38025 тыс.руб.</t>
  </si>
  <si>
    <t>-увеличение финансирования мероприятий за счет городского бюджета в рамках выплаты заработной платы МКУ "СШ "Нейтрон" на 500 тыс.руб.</t>
  </si>
  <si>
    <t>Лимиты на доведение заработной платы до уровня МРОТ с 01.05.2018, выделенные за счет областного бюджета уменьшены в соответсвующих мероприятиях программы с блока "Бюджетные ассигнования бюджета города" и перенесены в блок "Бюджетные ассигнования областного бюджета" (МБУ СШ - 411,33159 тыс.руб., МБУ СШ "Димитровград" - 73,32864 тыс.руб.,)</t>
  </si>
  <si>
    <t xml:space="preserve">Лимиты на доведение заработной платы до уровня МРОТ с 01.05.2018, выделенные за счет областного бюджета уменьшены в соответсвующих мероприятиях программы с блока "Бюджетные ассигнования бюджета города" и перенесены в блок "Бюджетные ассигнования областного бюджета" </t>
  </si>
  <si>
    <t>1) Лимиты на доведение заработной платы до уровня МРОТ с 01.05.2018, выделенные за счет областного бюджета уменьшены в соответсвующих мероприятиях программы с блока "Бюджетные ассигнования бюджета города" и перенесены в блок "Бюджетные ассигнования областного бюджета"   на 190,37563 тыс.руб. 2) увеличение лимитов на выплату заработной платы - 500 тыс.руб.</t>
  </si>
  <si>
    <t>Увеличением финансирования мероприятий за счет городского бюджета:</t>
  </si>
  <si>
    <t>-увеличение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общественно-значимых мероприятий города Димитровграда Ульяновской области" на 234,36 тыс.руб.</t>
  </si>
  <si>
    <t>-увеличение финансирования мероприятия "Субсидии на обеспечение деятельности  некоммерческим организациям города Димитровграда Ульяновской области" на 3,0 млн.руб.</t>
  </si>
  <si>
    <t>-увеличение финансирования мероприятия "Обеспечение оказания муниципальных услуг населению в сфере физической культуры и спорта" на 117,928  тыс.руб.</t>
  </si>
  <si>
    <t>-уменьшение лимитов на реализацию подпрограммы "Обеспечение безопасности и антитеррорестической защищенности муниципальных спортивных объектов" в связи с переносом данных мероприятий в новую муниципальную программу "Обеспечение правопорядка и безопасности жизнедеятельности на территории города Димитровграда Ульяновской области". Данная программа будет реализовываться с 2019 года.</t>
  </si>
  <si>
    <t>Увеличение лимитов МБУ СШ "Димитровград" на 234,360 для участия сборной команды по футболу 2008 г.р. В финальном этапе ДФЛ в г.Анапа (питание и проживание - 157,5 тыс.руб. согласно смете; для завершение  участия сборной по футболу в Чемпионате и Первенстве Ульяновской области по футболу (транспорт и питание согласно смете - 76,86 тыс.руб.)</t>
  </si>
  <si>
    <t xml:space="preserve">Увеличение субсидий АНО "ФК "Лада" на 3,0 млн.руб. </t>
  </si>
  <si>
    <t>Увеличение субсидий на выполнение муниципального задания МБУ СШ "Димитровград" на 117,928 тыс.руб. на приобретение ГСМ на 4 квартал для заливки ледового поля на стадионе "Строитель"</t>
  </si>
  <si>
    <t>Уменьшение лимитов на содержание Комитета для оплаты кредиторской задолженности по позаправке картриджей за 2017 год - 2950,0</t>
  </si>
  <si>
    <t>Уменьшение лимитов реализации данной подпрограммы, в связи с переходом данных мероприятий в Муниципальную программу "Обеспечение правопорядка и безопасности жизнедеятельности на территории города Димитровграда Ульяновской области". Данная программа будет реализовываться с 2019 года.</t>
  </si>
  <si>
    <t>1)Уменьшение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общественно-значимых мероприятий города Димитровграда Ульяновской области" за счет городского бюджета в связи с выявленной экономией при проведении электронного аукциона на поставку наградной продукции на 54,56 тыс.руб.</t>
  </si>
  <si>
    <t>2)Увеличением финансирования мероприятий за счет областного бюджета:</t>
  </si>
  <si>
    <t>-увеличение финансирования мероприятия "Обеспечение оказания муниципальных услуг населению в сфере физической культуры и спорта" на 1217,24 тыс.руб. для выплаты заработной платы учреждений за декабрь</t>
  </si>
  <si>
    <t>-увеличение финансирования мероприятия "Обеспечение деятельности казенных учреждений" на 629,39 тыс.руб. для выплаты заработной платы МКУ СШ "Нейтрон" за декабрь</t>
  </si>
  <si>
    <t>-увеличение финансирования мероприятия «Обеспечение деятельности Комитета по физической культуре и спорту» на 95,44 тыс.руб. для выплаты заработной платы учреждений за декабрь</t>
  </si>
  <si>
    <t>В связи с выявленной экономией при проведении электронного аукциона на поставку наградной продукции уменьшены лимиты на выполение данного мероприятия на 54,55844 тыс.руб.. Данная экономия будет направлена на погашение кредиторской задолженности КФКиС</t>
  </si>
  <si>
    <t>увеличение фонда заработной платы за счет областного бюджета на декабрь на 382,59773 тыс.руб.  согласно расчетам</t>
  </si>
  <si>
    <t>увеличение фонда заработной платы за счет областного бюджета на декабрь на 834,64724 тыс.руб. согласно расчетам</t>
  </si>
  <si>
    <t>увеличение фонда заработной платы за счет областного бюджета на декабрь на 629,38642 тыс.руб.  согласно расчетам</t>
  </si>
  <si>
    <t>увеличение фонда заработной платы за счет областного бюджета на декабрь на 95,44194 тыс.руб.  согласно расчетам</t>
  </si>
  <si>
    <t xml:space="preserve">        1) Изменениями в части финасирования муниципальной программы в 2018 году:</t>
  </si>
  <si>
    <t>-Уменьшение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общественно-значимых мероприятий города Димитровграда Ульяновской области" за счет городского бюджета в связи с выявленной экономией при заключении договоров на проведение спортивных мероприятий - 1,61601 тыс.руб.</t>
  </si>
  <si>
    <t>-увеличение финансирования мероприятия "Обеспечение оказания муниципальных услуг населению в сфере физической культуры и спорта" на 1232,38706тыс.руб.: для заключения договоров на поставку коммунальных услуг на декабрь 1227,15589 тыс.руб., на выплату пособия матерям - 0,6 тыс.руб., оплату кредиторской задолженности - 4,62417 тыс.руб.. Также в связи с блокировкой счетов и в связи с неуплатой по исполнительному листу были скорректированы лимитывнутри данного мероприятия  с начислений на оплату труда текущего года на оплату кредиторской задолженности прошлого года в размере - 1381,05271 тыс.руб.</t>
  </si>
  <si>
    <t xml:space="preserve">-уменьшение финансирования мероприятия "Обеспечение деятельности казенных учреждений" в связи с выявленной экономией при заключении договора на прохождение периодического медосмотра сотрудников - 13,75837 тыс.руб. </t>
  </si>
  <si>
    <t>-увеличение финансирования мероприятия «Обеспечение деятельности Комитета по физической культуре и спорту» на 62,27991 тыс.руб. для оплаты кредиторской задолженности по выплате начислений на оплату труда за 2017 год.</t>
  </si>
  <si>
    <t>2)В связи с доведением проекта бюджета по версии "Бюджетные корректировки" вносятся изменения в финансирование мероприятий муниципальной программы на 2019-2021 годы.</t>
  </si>
  <si>
    <t>1)Экономия при заключении договоров КФКиС на проведение спортивных мероприятий 0,01001 тыс.руб.; 2)при заключении договров на обеспечение участия сборной города в Чемпионате, Кубве и Первенстве УЛьяновской области по футболу - 1,609 тыс.руб. 3)В связи с доведенным проектом бюджета также вносятся изменения в плановый период реализации мероприятия в 2019-2021 годы согласно заявке</t>
  </si>
  <si>
    <t>1)Уменьшение лимитов в 2018 году по выплате начислений на оплату труда, в связи с необходимостью оплаты кредиторской задолженности за 2017 год, в связи с блокировкой счетов (мбу СШ - на 812,03557 тыс.руб., МБУ СШ Димитровград - 569,01714 тыс.руб.), 2) Увиличение лимитов в 2018 году для заключения договоров на поставку комунальных услуг на декабрь (МБУ СШ - 33,17202 тыс.руб., МБУ СШ "Димитроград" - 415,29423 тыс.руб.), 3) В связи с доведенным проектом бюджета также вносятся изменения в плановый период реализации мероприятия в 2019-2021 годы согласно заявке</t>
  </si>
  <si>
    <t>1) Увиличение лимитов в 2018 году для заключения договоров на поставку комунальных услуг на декабрь  -778,69664 тыс.руб, на выплату пособий матерям по уходу за ребенком - 0,60 тыс.руб. , 3) В связи с доведенным проектом бюджета также вносятся изменения в плановый период реализации мероприятия в 2019-2021 годы согласно заявке</t>
  </si>
  <si>
    <t>Для погашения оплаты кредиторской задолженности за 2017 год, в связи с блокировкой счетов (мбу СШ - на 812,03557 тыс.руб., МБУ СШ Димитровград - 569,01714 тыс.руб., МАУ "СК "Нейтрон" - 4,62417 тыс.руб.)</t>
  </si>
  <si>
    <t>-погашение кредиторской задолженности</t>
  </si>
  <si>
    <t>Экономия по прохождению медосмотра сотрудников 13,75837 тыс.руб., данная экономия будет направлена на погашение кредиторской задолженности за 2016 год</t>
  </si>
  <si>
    <t>1)Увеличение лимитов на 2018 год 62,27991 тыс.руб. для погашения кредиторской задолженности по выплате начислений на оплату труда за 2017 год,2)В связи с доведенным проектом бюджета также вносятся изменения в плановый период реализации мероприятия в 2019-2021 годы согласно заявке</t>
  </si>
  <si>
    <t>Экономия при заключении договоров для проведении мероприятий в рамках антитеррорестической безопасности спортивных объектов (МБУ СШ - 33,15502 тыс.руб., МБУ СШ "Димитровград" - 0,00064 тыс.руб., МАУ "СК "Нейтрон" - 0,22417 тыс.руб.)</t>
  </si>
  <si>
    <t>Согласно проекту бюджета Ульяновской области на 2019 год и плановый период 2020 и 2021 годов на 2020 год предусмотрены 11000,0 тыс.руб. на проведение ремонтных работ ДС "Дельфин", в бюджете города также предусмотрено софинансирование в размере не менее 5% - 580,0 тыс.руб.</t>
  </si>
  <si>
    <t xml:space="preserve">        Изменения в части финасирования муниципальной программы в 2018 году:</t>
  </si>
  <si>
    <t xml:space="preserve">- 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общественно-значимых мероприятиях города Димитровграда Ульяновской области" на 2018 год за счет городского бюджета в связи с выявленной экономией при заключении договоров на проведение спортивных мероприятий - 1,925 тыс.руб.                                                                                                                                     </t>
  </si>
  <si>
    <r>
      <t>- увеличение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общественно-значимых мероприятиях города Димитровграда Ульяновской области" на 2019 год за счет городского бюджета в связи с принятием решения о внесении изменения в проект бюджета города Димитровграда Ульяновской области на 2019 год и плановый период 2020 и 2021 годов от 12.12.2018 на организацию, проведение и участие в спортивно-массовых мероприятиях, согласно календарному плану +1500,00 тыс. руб.</t>
    </r>
    <r>
      <rPr>
        <sz val="13.5"/>
        <rFont val="Times New Roman"/>
        <family val="1"/>
        <charset val="204"/>
      </rPr>
      <t xml:space="preserve">                                                                                                                                   </t>
    </r>
  </si>
  <si>
    <t xml:space="preserve">- уменьшение финансирования мероприятия "Организация тренировочного процесса муниципальных спортивных школ на спортивных сооружениях немуниципальной формы собственности города Димитровграда Ульяновской области" в связи с выявленной экономией при заключении договора на предоставление спортивных помещений для обеспечения тренировочного процесса  -1,650 тыс.руб.                                                                                                                        </t>
  </si>
  <si>
    <t>-уменьшение финасирования мероприятия "Обеспечение оказания муниципальных услуг населению в сфере физической культуры и спорта" в рамках уменьшения лимитов на плату за  негативное воздействие на окружающую среду бюджетными учреждениями в размере 38,60488 тыс.руб. а также перераспределение внутри данного мероприятия в связи с блокировкой счетов (в связи с неуплатой по Решению были скорректированы лимиты внутри данного мероприятия  с начислений на оплату труда текущего года на оплату кредиторской задолженности прошлого года в размере - 613,53182 тыс.руб.)</t>
  </si>
  <si>
    <t>-увеличение финасирования основного мероприятия "Обеспечение деятельности Комитета по физической культуре и спорту" на выплату начислений на оплату труда за счет уменьшения лимитов на оплату пеней в связи с отзывом исполнительного листа (3,55204 тыс.руб.)</t>
  </si>
  <si>
    <t>МКУ СШ "Нейтрон"</t>
  </si>
  <si>
    <t>В связи с принятым решением о внесении изменений в проект бюджета на 2019 год  и плановый период 2020 и 2021 годов от 12.12.2018  вносятся изменения в  период 2019 года на организацию, проведение и участие в спортивно-массовых мероприятиях, согласно календарному плану (МКУ СШ "Нейтрон"+500 тыс.руб.)</t>
  </si>
  <si>
    <t>МБУ СШ им.Ж.Б.Лобановой</t>
  </si>
  <si>
    <t>В связи с принятым решением о внесении изменений в проект бюджета на 2019 год  и плановый период 2020 и 2021 годов от 12.12.2018  вносятся изменения в  период 2019 года на организацию, проведение и участие в спортивно-массовых мероприятиях, согласно календарному плану (МБУ СШ им. Ж.Б.Лобановой+500 тыс.руб.)</t>
  </si>
  <si>
    <t>1)Экономия при заключении договоров  на обеспечение участия сборной города в Чемпионате, Кубке и Первенстве Ульяновской области по футболу (МБУ СШ "Димитровград"- 1,925 тыс.руб. ); 2)В связи с принятым решением о внесении изменений в проект бюджета на 2019 год  и плановый период 2020 и 2021 годов от 12.12.2018  вносятся изменения в  период 2019 года на организацию, проведение и участие в спортивно-массовых мероприятиях, согласно календарному плану (МБУ СШ им. Ж.Б.Лобановой+500 тыс.руб.)</t>
  </si>
  <si>
    <t>Уменьшение лимитов в связи с экономией при заключении договора на предоставление спортивных помещений для обеспечения тренировочного процесса (МБУ СШ им..Ж.Б.Лобановой -1,650 тыс.руб.)</t>
  </si>
  <si>
    <t xml:space="preserve"> 1.4.</t>
  </si>
  <si>
    <t>Уменьшение лимитов на плату за негативное воздействие на окружающую среду ( МБУ СШ "Димитровград" - 16,86536 тыс.рцб., МБУ СШ им.Ж.Б.Лобановой - 21,73952 тыс.руб.</t>
  </si>
  <si>
    <t>Уменьшение лимитов на выплату начислений текущего года для оплаты кредиторской задолженности по налогам на оплату труда  (МАУ СК "Нейтрон" - 613,53182 тс.руб.)</t>
  </si>
  <si>
    <t>Для погашения оплаты кредиторской задолженности за 2017 год, в связи с блокировкой счетов ( МАУ "СК "Нейтрон" - 613,53182 тыс.руб.)</t>
  </si>
  <si>
    <t>Увеличение лимитов на выплату начислений на заработную плату за счет уменьшения лимитов на по оплате пеней в связи с отзывом исполнительного листа +3,55204 тыс.руб.</t>
  </si>
  <si>
    <t>И.Ю.Волков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</si>
  <si>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 на 2016-2021 годы» в связи с: </t>
  </si>
  <si>
    <t>-изменение финасирования внутри мероприятия "Обеспечение оказания муниципальных услуг населению в сфере физической культуры и спорта" в части перераспределения расходов на заработную плату и начислений на заработную плату в связи с сокращением должности заместителя директора по безопасности в МБУ СШ "Димитровград" (-295,22661 тыс.руб.) и введением её в МАУ "СК "Нейтрон" (+295,22661 тыс.руб.).</t>
  </si>
  <si>
    <t xml:space="preserve">        Изменение в части финасирования муниципальной программы в 2019, 2020, 2021  годах в связи с добавлением второго основного мероприятия  "Реализация регионального проекта "Спорт - норма жизни", направленного на достижение соответствующих результатов реализации федерального проекта "Спорт - норма жизни":</t>
  </si>
  <si>
    <t xml:space="preserve">- увеличение финансирования на новое мероприятие 2.1."Адресная финансовая поддержка спортивных организаций, осуществляющих подготовку спортивного резерва для сборных команд Российской Федерации". В связи с принятым законом Ульяновской области №5-ЗО от 01.03.2019 г. "О внесении изменений в закон Ульяновской области "Об областном бюджете Ульяновской области на 2019 год  и плановый период 2020 и 2021 годов" вносятся изменения в  период 2019, 2020 и 2021 года  - добавляются субсидии  за счет областного бюджета (+3000,00000 тыс.руб., в т.ч.: +1000,00 тыс.руб. на 2019 г., +1000,00 тыс.руб. на 2020 г., +1000,00 тыс.руб. на 2021 г.);  добавляются лимиты на софинансирование субсидии, за счет средств местного бюджета (+52,632 тыс.руб. на 2019 г.).                                                                                                             </t>
  </si>
  <si>
    <t xml:space="preserve">- увеличение финансирования на новое мероприятие 2.2."Оснащение объектов спортивной инфраструктуры спортивно-технологическим оборудованием". В связи с принятым законом Ульяновской области №5-ЗО от 01.03.2019 г. "О внесении изменений в закон Ульяновской области "Об областном бюджете Ульяновской области на 2019 год  и плановый период 2020 и 2021 годов" вносятся изменения в  период 2020 года  - добавляются лимиты за счет средств областного бюджета (+2970,00000 тыс.руб.)                                                                                                                       </t>
  </si>
  <si>
    <t>1. Основное мероприятие  «Развитие массового спорта»</t>
  </si>
  <si>
    <t>Уменьшение лимитов на заработную плату и начисления на заработную плату, в связи с сокращением должности директора по безопасности   в МБУ СШ "Димитровград"      (-295,22661 тыс.руб.)</t>
  </si>
  <si>
    <t>Увеличение лимитов на заработную плату и начисления на заработную плату, в связи с введением должности директора по безопасности в МАУ "СК "Нейтрон" (+295,22661 тыс.руб.)</t>
  </si>
  <si>
    <t>2. Основное мероприятие «Реализация регионального проекта "Спорт - норма жизни», направленного на достижение соответствующих результатов реализации федерального проекта "Спорт - норма жизни"</t>
  </si>
  <si>
    <t>Адресная финансовая поддержка спортивных организаций, осуществляющих подготовку спортивного резерва для сборных команд Российской Федерации</t>
  </si>
  <si>
    <t>В связи с принятым законом Ульяновской области №5-ЗО от 01.03.2019 г. "О внесении изменений в закон Ульяновской области "Об областном бюджете Ульяновской области на 2019 год  и плановый период 2020 и 2021 годов" вносятся изменения: в  период 2019, 2020 и 2021 года  - добавляются субсидии на адресную финансовую поддержку спорт.орг-й, осуществляющих подготовку спорт.резерва для сборных команд РФ в рамках осн-го мер-я 2."Спорт - норма жизни" за счет областного бюджета (+3000,00000 тыс.руб.); в период 2019 года - добавляются лимиты на софинансирование субсидии, предоставляемой из обл.бюджета на адресную фин.поддержку спорт.орг-й, осущ-щих подготовку спорт.резерва для сборных команд (52,632 тыс.руб.)</t>
  </si>
  <si>
    <t>2.2.</t>
  </si>
  <si>
    <t>Оснащение объектов спортивной инфраструктуры спортивно-технологическим оборудованием</t>
  </si>
  <si>
    <t>В связи с принятым законом Ульяновской области №5-ЗО от 01.03.2019 г. "О внесении изменений в закон Ульяновской области "Об областном бюджете Ульяновской области на 2019 год  и плановый период 2020 и 2021 годов" вносятся изменения в  период 2020 года  - добавляются расходы на оснащение объектов спортивной инфраструктуры спортивно-технологическим оборудованием в рамках основного мероприятия 2."Спорт - норма жизни" за счет областного бюджета (+2970,00000 тыс.руб.)</t>
  </si>
  <si>
    <t>3. Подпрограмма  «Обеспечение реализации муниципальной программы»</t>
  </si>
  <si>
    <r>
      <t>4. Подпрограмма  «Обеспечение безопасности и антитеррористической защищенности муниципальных спортивных объектов»</t>
    </r>
    <r>
      <rPr>
        <sz val="11"/>
        <color indexed="8"/>
        <rFont val="Times New Roman"/>
        <family val="1"/>
        <charset val="204"/>
      </rPr>
      <t>  </t>
    </r>
  </si>
  <si>
    <t>5.Подпрограмма  «Укрепление муниципальной материально-технической базы спорта»</t>
  </si>
  <si>
    <t>5.1.</t>
  </si>
  <si>
    <t>-увеличение финасирования мероприятия "Обеспечение оказания муниципальных услуг населению в сфере физической культуры и спорта" на 2019 год за счет средств областного бюджета в виде предоставления субсидий на иные цели, в том числе на погашение кредиторской задолженности по начислениям на оплату труда в размере 4731,16942 тыс.руб., в т.ч.  МБУ СШ (+2501,85953 тыс.руб.), МБУ СШ "Димитровград" (+1517,83118 тыс.руб.), МАУ "СК "Нейтрон" (+711,47871 тыс.руб.).</t>
  </si>
  <si>
    <t>-увеличение финасирования мероприятия "Обеспечение деятельности казенных учреждений" на 2019 год за счет средств областного бюджета  на погашение кредиторской задолженности по начислениям на оплату труда в размере 1465,70009 тыс.руб. (МКУ СШ "Нейтрон").</t>
  </si>
  <si>
    <t>Увеличение лимитов на 2019 год на оплату кредиторской задолженности (не обеспеченной лимитами) по начислениям на оплату труда за счет средств областного бюджета (+2501,85953 тыс.руб.)</t>
  </si>
  <si>
    <t>Увеличение лимитов на 2019 год на оплату кредиторской задолженности (не обеспеченной лимитами) по начислениям на оплату труда за счет средств областного бюджета (+1517,83118 тыс.руб.)</t>
  </si>
  <si>
    <t>Увеличение лимитов на 2019 год на оплату кредиторской задолженности (не обеспеченной лимитами) по начислениям на оплату труда за счет средств областного бюджета (+711,47871 тыс.руб.)</t>
  </si>
  <si>
    <t>Увеличение лимитов на 2019 год на оплату кредиторской задолженности (не обеспеченной лимитами) по начислениям на оплату труда за счет средств областного бюджета (+1465,70009 тыс.руб.)</t>
  </si>
  <si>
    <t>3. Подпрограмма 1 «Обеспечение реализации муниципальной программы»</t>
  </si>
  <si>
    <t>1.Основное мероприятие 1 «Обеспечение деятельности Комитета по физической культуре и спорту»</t>
  </si>
  <si>
    <r>
      <t>4. Подпрограмма 2 «Обеспечение безопасности и антитеррористической защищенности муниципальных спортивных объектов»</t>
    </r>
    <r>
      <rPr>
        <sz val="11"/>
        <color indexed="8"/>
        <rFont val="Times New Roman"/>
        <family val="1"/>
        <charset val="204"/>
      </rPr>
      <t>  </t>
    </r>
  </si>
  <si>
    <t>1. Основное мероприятие 2 «Обеспечение безопасности и антитеррористической защищенности муниципальных спортивных объектов»</t>
  </si>
  <si>
    <t>5.Подпрограмма 4 «Укрепление муниципальной материально-технической базы спорта»</t>
  </si>
  <si>
    <t>1.Основное мероприятие 4 «Развитие материально-технической базы для занятий физической культурой и спортом»</t>
  </si>
  <si>
    <t>1)Уменьшение финансирования Основного мероприятия "Обеспечение деятельности Комитета по физической культуре и спорту" за счет городского бюджета в связи с выявленной экономией при заключении договоров на приобретение канцтоваров и заправку картриджей на 4,14364 тыс.руб.</t>
  </si>
  <si>
    <t>В связи с экономией при заключении договоров на приобретение канцтоваров и заправку картриджей уменьшены лимиты на выполение данного мероприятия на 4,14364 тыс.руб.. Данная экономия будет направлена на оплату КФКиС пеней по решению ИФНС</t>
  </si>
  <si>
    <t>1)Изменение в части финансирования второго основного мероприятия "Реализация регионального проекта "Спорт - норма жизни", направленного на достижение соответствующих результатов реализации федерального проекта "Спорт - норма жизни"  - перераспределение Адресной финансовой поддержки спортивных организаций, осуществляющих подготовку спортивного резерва для сборных команд РФ - с КФКиС на спортивные школы (за счет федерального бюджета МБУ СШ +647,000 тыс.руб., МКУ СШ "Нейтрон" +173,000 тыс.руб.; за счет областного бюджета КФКиС -1000,000 тыс.руб., МБУ СШ + 142,000 тыс.руб., МКУ СШ "Нейтрон"+38,000 тыс.руб.; за счет городского бюджета КФКиС -52,632 тыс.руб., МБУ СШ +41,513 тыс.руб., МКУ СШ "Нейтрон" +11,119 тыс.руб.).</t>
  </si>
  <si>
    <t>Бюджетные ассигнования федерального бюджета**тыс.руб.</t>
  </si>
  <si>
    <t>Перераспределение Адресной финансовой поддержки спортивных организаций, осуществляющих подготовку спортивного резерва для сборных команд РФ -  с КФКиС на спортивные школы (за счет федерального бюджета МБУ СШ +647,000 тыс.руб., МКУ СШ "Нейтрон" +173,000 тыс.руб.; за счет областного бюджета КФКиС  -1000,000 тыс.руб., МБУ СШ +142,000 тыс.руб., МКУ СШ "Нейтрон" +38,000 тыс.руб.; за счет местного бюджета КФКиС      -52,632 тыс.руб., МБУ СШ +41,513 тыс.руб., МКУ СШ "Нейтрон" +11,119 тыс.руб. )</t>
  </si>
  <si>
    <t xml:space="preserve">Заместитель Председателя Комитета                                                       </t>
  </si>
  <si>
    <t>И.П. Кувшинова</t>
  </si>
  <si>
    <t>1)Уменьшение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общественно-значимых мероприятий города Димитровграда Ульяновской области" за счет городского бюджета в связи с выявленной экономией, образовавшейся от средств, выделенных на ОЗМ и при заключении договора на приобретение наградной продукции - на -6,01056 тыс.руб.</t>
  </si>
  <si>
    <t>2)Увеличение финансирования мероприятия "Обеспечение оказания муниципальных услуг населению в сфере физической культуры и спорта,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области" на выплату заработной платы на +2102,79561 тыс.руб., в т.ч.: за счет средств городского  бюджета на +1036,39561  тыс.руб., за счет средств областного бюджета +1066,400 тыс.руб;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области" на выплату заработной платы на +793,76648 тыс.руб., в т.ч.: за счет средств городского бюджета на +98,76648 тыс.руб., за счет средста областного бюджета +695,00000 тыс.руб.</t>
  </si>
  <si>
    <t>3)Увеличение финансирования мероприятия "Обеспечение деятельности казенных учреждений" на выплату заработной платы за счет областного бюджета на +500,000 тыс.руб.</t>
  </si>
  <si>
    <t>4)Уменьшение финансирования мероприятия "Обеспечение деятельности Комитета по физической культуре и спорту" за счет городского бюджета в связи с выявленной экономией при заключении договора на изготовление ЭЦП для АЦК и экономией по выплате з/платы и страховых взносов работникам Комитета - на -237,88005 тыс.руб.</t>
  </si>
  <si>
    <t>В связи с экономией, образовавшейся от средств, выделенных на ОЗМ и  при заключении договора на приобретение наградной продукции, уменьшены лимиты на выполнение данного мероприятия на -6,01056 тыс.руб.. Данная экономия будет направлена на выплату з/пл подведомственным бюджетным учреждениям</t>
  </si>
  <si>
    <t>За счет перераспределения экономии, образовавшейся от средств, выделенных на ОЗМ и  при заключении договора на приобретение наградной продукции и экономии по выплате з/платы и страховых взносов Комитета,увеличены лимиты на з/плату на +243,89061 тыс.руб. за счет местного бюджета, за счет областного бюджета увеличение з/пл на +731,400 тыс.руб.</t>
  </si>
  <si>
    <t>Увеличены лимиты на з/плату  +792,505 тыс.руб. за счет местного бюджета,  +335,000 тыс.руб за счет областного бюджета</t>
  </si>
  <si>
    <t>Увеличены лимиты на з/плату  +98,76648 тыс.руб. за счет местного бюджета, +695,000 тыс.руб. за счет областного бюджета</t>
  </si>
  <si>
    <t>увеличены лимиты на з/пл +500,000 тыс.руб за счет областного бюджета</t>
  </si>
  <si>
    <t xml:space="preserve">В связи с экономией, образовавшейся при заключении договора на изготовление ЭЦП для АЦК (-0,50000) и экономией по выплате з/платы и страховых взносов (-237,38005), уменьшены лимиты на выполнение данного мероприятия на --237,88005 тыс.руб.. Данная экономия будет направлена на выплату з/пл подведомственным бюджетным учреждениям </t>
  </si>
  <si>
    <t>И.Ю. Волков</t>
  </si>
  <si>
    <t>1) В связи с доведением проекта бюджета по версии "Бюджетные проектировки" вносятся изменения в финансирование мероприятий муниципальной программы на 2020 - 2021 годы.</t>
  </si>
  <si>
    <t>В связи с доведенным проектом бюджета вносятся изменения в плановый период реализации мероприятия в 2020-2021 годы согласно бюджетной заявке</t>
  </si>
  <si>
    <t>3.2.</t>
  </si>
  <si>
    <t>Реализация Закона Ульяновской области от 2 мая 2012 года № 49-ЗО "О мерах социальной поддержки отдельных категорий молодых специалистов на территории Ульяновской области"</t>
  </si>
  <si>
    <t xml:space="preserve">КФКиС* </t>
  </si>
  <si>
    <t>5.2.</t>
  </si>
  <si>
    <t>Приобретение спортивного инвентаря и спортивного оборудования</t>
  </si>
  <si>
    <t>1) 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ОЗМ города Димитровграда Ульяновской области" на 2019 год за счет городского бюджета в связи с выявленной экономией при заключении договоров по организации, проведению и участию в спортивных мероприятиях и на приобретение наградной продукции на -31,50455 тыс.руб.</t>
  </si>
  <si>
    <t xml:space="preserve">2)Увеличение финансирования мероприятия "Обеспечение оказания муниципальных услуг населению в сфере физической культуры и спорта,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области" на выплату заработной платы в 2019 году на +178,09400 тыс.руб. за счет средств городского  бюджета </t>
  </si>
  <si>
    <t>3)Уменьшение финансирования мероприятия "Обеспечение деятельности казенных учреждений" на 2019 год за счет средств городского бюджета в связи с выявленной экономией по ВДО Курчатова,12 на -10,91598 тыс.руб.</t>
  </si>
  <si>
    <t>4)Уменьшение финансирования мероприятия "Обеспечение деятельности Комитета по физической культуре и спорту"  на 2019 год за счет городского бюджета в связи с выявленной экономией при проведении аукциона на заправку картриджей, при заключении договора на ремонт оргтехники, по выплате пособия по уходу за ребенком - на -6,23592 тыс.руб.</t>
  </si>
  <si>
    <t>Экономия при проведении аукциона на приобретение наградной продукции</t>
  </si>
  <si>
    <t>Экономия при заключении договоров по организации, проведению и участию в спортивно-массовых мероприятиях, согласно календарному плану</t>
  </si>
  <si>
    <t>Увеличены лимиты на з/плату  +178,09400 тыс.руб. за счет местного бюджета</t>
  </si>
  <si>
    <t>Экономия при заключении договора на ВДО Курчатова, 12</t>
  </si>
  <si>
    <t xml:space="preserve">Экономия при проведении аукциона на заправку картриджей(-5,88592 тыс.руб.), при заключении договора на ремонт оргтехники (-0,2 тыс.руб.), по выплате пособия по уходу за ребенком (-0,15 тыс.руб.)  </t>
  </si>
  <si>
    <t>1) 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ОЗМ города Димитровграда Ульяновской области" на 2019 год за счет городского бюджета в связи с выявленной экономией при заключении договоров на транспортные услуги на -0,04250 тыс.руб.</t>
  </si>
  <si>
    <t xml:space="preserve">2)Изменение финансирования мероприятия "Обеспечение оказания муниципальных услуг населению в сфере физической культуры и спорта,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области": в 2019 году за счет средств городского бюджета уменьшены в связи с экономией - на выплату заработной платы на - 115,112 тыс.руб., по коммунальным ресурсам на -367,24999 тыс.руб;  в связи с внесением изменений в проект бюджета на 2020 год и плановый период 2021 и 2022 годов  уменьшаются расходы на 2020 год  на з/плату и страховые взносы  за счет средств местного бюджета на -5105,67439 тыс.руб.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субсидии на финансовое обеспечение муниципального задания на оказание муниципальных услуг (выполнение работ) муниципальным автономным  учреждением города Димитровграда Ульяновской области": в 2019 году за счет средств городского бюджета увеличены средства на выплату страх.взносов на +53,47873 тыс.руб.; в связи с внесением изменений в проект бюджета на 2020 год и плановый период 2021 и 2022 годов  уменьшаются расходы на 2020 год на з/плату и страховые взносы  за счет средств местного бюджета на -2044,39680 тыс.руб.    </t>
  </si>
  <si>
    <t xml:space="preserve">3)Изменение финансирования мероприятия "Обеспечение деятельности казенных учреждений": в 2019 году за счет средств городского бюджета в связи с экономией - уменьшение на выплату заработной платы с больничными на - 30,4215 тыс.руб., по ГСМ и прочим материалам на -0,93694 тыс.руб., и увеличение на выплату страх.взносов +96,47129 тыс.руб.;  в связи с внесением изменений в проект бюджета на 2020 год и плановый период 2021 и 2022 годов  уменьшаются расходы на 2020 год на з/плату и страховые взносы  за счет средств местного бюджета на -2083,28059 тыс.руб.                                                                                                                                                                                                                                                                                                                                  4) Изменение финансирования  второго основного мероприятия "Реализация регионального проекта "Спорт - норма жизни", направленного на достижение соответствующих результатов реализации федерального проекта "Спорт-норма жизни",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перераспределение по Адресной финансовой поддержке спортивных организаций, осуществляющих подготовку спортивного резерва для сборных команд Российской Федерации - уменьшение за счет средств федерального бюджета на 2020 год (-15,0 тыс.руб.), на 2021 год (-15,0 тыс.руб.) и увеличение за счет средств областного бюджета на 2020 год (+15,0 тыс.руб.), на 2021 год (+15,0 тыс.руб.);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уменьшение по оснащению объектов спортивной инфраструктуры спортивно-технологическим оборудованием для ГТО (в связи с внесением изменений в проект бюджета на 2020 год и плановый период 2021 и 2022 годов) за счет федеральных средств  на  -2809,7 тыс.руб., софинансирование за счет местного бюджета на -147,87895 тыс.руб.                                                                                                                                                                                                                                    </t>
  </si>
  <si>
    <t xml:space="preserve">5)Уменьшение финансирования мероприятия "Обеспечение деятельности Комитета по физической культуре и спорту"  в 2019 году за счет средств городского бюджета в связи с экономией - на выплату заработной платы с больничными на - 108,41273 тыс.руб., по страховым взносам на -36,24328 тыс.руб., по обслуживанию 1 С на - 10,96789 тыс.руб;  в связи с внесением изменений в проект бюджета на 2020 год и плановый период 2021 и 2022 годов  уменьшаются расходы на 2020 год на з/плату и страховые взносы  за счет средств местного бюджета на -1185,40181 тыс.руб.                                                                                     </t>
  </si>
  <si>
    <t xml:space="preserve">6) Изменение финансирования первого основного мероприятия 4 "Развитие материально-технической базы для занятий физической культурой и спортом" 5. Подпрограммы 4 "Укрепление муниципально-технической базы спорта" в связи с внесением изменений в проект бюджета на 2020 год и плановый период 2021 и 2022 годов,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- проведение текущего ремонта спортивных сооружений  - уменьшаются расходы  на софинансирование расходов на текущий ремонт ДС "Дельфин" на 2020 год за счет средств местного бюджета на -578,94737 тыс.руб,  за счет средств областного бюджета расходы на текущий ремонт ДС "Дельфин" переносятся с 2020 года (-11000,0 тыс.руб.) на  2021 год (+11000,0 тыс.руб.);                                                                                                         - приобретение спортивного инвентаря и спортивного оборудования - уменьшаются расходы на 2020 год на приобретение тумб стартовых для ДС "Дельфин"  за счет средств местного бюджета на -45,78947, за счет средств областного бюджета на -870,0 тыс.руб.            </t>
  </si>
  <si>
    <t>В 2019 году экономия по транспортным расходам на спортмероприятия (-0,04250 тыс.руб.) по местному бюджету</t>
  </si>
  <si>
    <t>В 2019 году экономия по местному бюджету - по з/плате (-95,212 тыс.руб.), по коммунальным ресурсам (-257,74333 тыс.руб), и увеличены лимиты на страховые взносы (+198,67645 тыс.руб.). В связи с внесением изменений в проект бюджета на 2020 год  и плановый период 2021 и 2022 годов  вносятся изменения в  период 2020 года за счет стредств местного бюджета -3482,70128 тыс.руб. (уменьшение расходов на з/плату и страх.взносы)</t>
  </si>
  <si>
    <t>В 2019 году экономия по местному бюджету - по з/плате (-19,9 тыс.руб.), по электроэнергии (-109,50666 тыс.руб.). В связи с внесением изменений в проект бюджета на 2020 год  и плановый период 2021 и 2022 годов  вносятся изменения в  период 2020 года за счет стредств местного бюджета -1622,97311 тыс.руб. (уменьшение расходов на з/плату и страх.взносы)</t>
  </si>
  <si>
    <t>В 2019 году увеличены средства на выплату страх.взносов на +53,47873 тыс.руб. В связи с внесением изменений в проект бюджета на 2020 год  и плановый период 2021 и 2022 годов  вносятся изменения в  период 2020 года за счет стредств местного бюджета -2044,39680 тыс.руб. (уменьшение расходов на з/плату и страх.взносы)</t>
  </si>
  <si>
    <t>В 2019 году экономия по местному бюджету - по з/плате с больничными (-30,4215 тыс.руб),  по ГСМ и прочим материалам (-0,93694 тыс.руб.) и увеличены средства на выплату страх.взносов (+96,47129). В связи с внесением изменений в проект бюджета на 2020 год  и плановый период 2021 и 2022 годов  вносятся изменения в  период 2020 года за счет стредств местного бюджета -2083,28059 тыс.руб. (уменьшение расходов на з/плату и страх.взносы)</t>
  </si>
  <si>
    <t>Перераспределение Адресной финансовой поддержки: за счет средств федерального бюджета  2020 год (-15,0 тыс.руб.), 2021 год(-15,0 тыс.руб.); за счет средств областного бюджета 2020 год (+15,0 тыс.руб.), 2021 год (+15,0 тыс.руб.)</t>
  </si>
  <si>
    <t xml:space="preserve">В связи с внесением изменений в проект бюджета на 2020 год  и плановый период 2021 и 2022 годов  вносятся изменения в  период 2020 года за счет стредств местного бюджета -147,87895 тыс.руб. (уменьшение расходов на софинансирование ГТО), за счет федеральных средств -2809,7 тыс.руб. </t>
  </si>
  <si>
    <t>Обеспечение деятельности Комитета по физической культуре и спорту, в т.ч.:</t>
  </si>
  <si>
    <t>В 2019 году экономия по местному бюджету -по выплате з/платы с больничными (-108,41273 тыс.руб), по страх.взносам (-36,24328 тыс.руб.), по обслуживанию 1 с (-10,96789 тыс.руб.).В связи с внесением изменений в проект бюджета на 2020 год  и плановый период 2021 и 2022 годов  вносятся изменения в  период 2020 года за счет стредств местного бюджета-1185,40181 тыс.руб. (уменьшение расходов на з/плату и страх.взносы)</t>
  </si>
  <si>
    <t>3.1.1.</t>
  </si>
  <si>
    <t xml:space="preserve">В связи внесением изменений в проект бюджета на 2020 год  и плановый период 2021 и 2022 годов  вносятся изменения в  период 2020 года за счет стредств местного бюджета -578,94737 тыс.руб. (уменьшение расходов на софинансирование ремонта ДС "Дельфин"); за счет средств областного бюджета расходы на тек.ремонт ДС "Дельфин" переносятся с 2020 года (-11000,0 тыс.руб.) на 2021 год (+11000,0 тыс.руб.) </t>
  </si>
  <si>
    <t xml:space="preserve">В связи внесением изменений в проект бюджета на 2020 год  и плановый период 2021 и 2022 годов  вносятся изменения в  период 2020 года за счет стредств местного бюджета -45,78947 тыс.руб. (уменьшение расходов на софинансирование тумб стартовых)), за счет средств областного бюджета -870,0 тыс.руб. </t>
  </si>
  <si>
    <t>1)Увеличение финансирования мероприятия "Обеспечение оказания муниципальных услуг населению в сфере физической культуры и спорта" в части предоставления субсидий на иные цели (всего), в том числе добавлена субсидия на иные цели: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софинансирование реализации проектов развития поселений и городских округов Ульяновской области, подготовленных на основе местных инициатив граждан - в 2020 году за счет средств городского бюджета на софинансирование (12%) ремонта спортивной школы по ул.Куйбышева, 206,  на +35,92469 тыс.руб.</t>
  </si>
  <si>
    <t xml:space="preserve">3)Уменьшение финансирования мероприятия "Обеспечение деятельности казенных учреждений": в 2020 году за счет средств городского бюджета в связи с экономией по охране оружейной комнаты и т/о средств охраны на -11,02082 тыс.руб.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</si>
  <si>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3)Увеличение финансирования мероприятия "Обеспечение деятельности Комитета по физической культуре и спорту"  в 2020 году за счет средств городского бюджета на ПО ViPNet для пользователей АЦК-финансы +11,02082 тыс.руб.</t>
  </si>
  <si>
    <t>до изм.2019</t>
  </si>
  <si>
    <t>сумма изм.2019</t>
  </si>
  <si>
    <t xml:space="preserve"> -софинансирование реализации проектов развития поселений и городских округов Ульяновской области, подготовленных на основе местных инициатив граждан</t>
  </si>
  <si>
    <t>В 2020 году увеличение средств по местному бюджету -на софинансирование ремонта спортшколы по ул.Куйбышева, 206 в рамках проекта развития г.Димитровграда, подготовленного на основе местных инициатив (+35,92469 тыс.руб.).</t>
  </si>
  <si>
    <t>В 2020 году экономия по местному бюджету - по охране оружейной комнаты и т/о средств охранной сигнализации (-11,02082 тыс.руб.)</t>
  </si>
  <si>
    <t>В 2020 году увеличение средств по местному бюджету -на ПО ViPNet для пользователей АЦК-финансы (+11,02082 тыс.руб.).</t>
  </si>
  <si>
    <t>1) 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ОЗМ города Димитровграда Ульяновской области" на 2020 год за счет городского бюджета в связи с выявленной экономией по проведенному аукциону МКУ СШ "Нейтрон" на приобретение наградной продукции на -34,14668 тыс.руб.</t>
  </si>
  <si>
    <t xml:space="preserve">2)Изменение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 в 2020 году за счет средств областного бюджета на выплату з/платы +1300,00000 тыс.руб.;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 в 2020 году за счет средств областного бюджета на выплату з/платы +650,00000 тыс.руб.;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уменьшения предоставления субсидий на иные цели (всего), в том числе софинансирование реализации проектов развития поселений и городских округов Ульяновской области, подготовленных на основе местных инициатив граждан - в 2020 году за счет средств городского бюджета на софинансирование (12%) ремонта спортивной школы по ул.Куйбышева, 206,  на -35,92469 тыс.руб.;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изменения обеспечения деятельности казенных учреждений - в 2020 году: уменьшение средств по местному бюджету на -12,92972 тыс.руб. (экономия по подготовке лыжной трассы), увеличение за счет средств областного бюджета на выплату з/платы +650,00000 тыс.руб.                                                                                                                                                                                                                            </t>
  </si>
  <si>
    <t xml:space="preserve">    </t>
  </si>
  <si>
    <t>3)Изменение в части финансирования второго основного мероприятия "Реализация регионального проекта "Спорт - норма жизни", направленного на достижение соответствующих результатов реализации федерального проекта "Спорт - норма жизни"  - перераспределение Адресной финансовой поддержки спортивных организаций, осуществляющих подготовку спортивного резерва для сборных команд РФ - с КФКиС на спортивные школы (за счет федерального бюджета КФКиС -485,000 тыс.руб, МБУ СШ +277,85124 тыс.руб., МКУ СШ "Нейтрон" +132,14876 тыс.руб.; за счет областного бюджета КФКиС -15,000 тыс.руб., МБУ СШ + 60,99174 тыс.руб., МКУ СШ "Нейтрон"+29,00826 тыс.руб.; за счет городского бюджета КФКиС -26,31579 тыс.руб., МБУ СШ +17,83384 тыс.руб., МКУ СШ "Нейтрон" +8,48195 тыс.руб.).</t>
  </si>
  <si>
    <t>4)Уменьшение финансирования мероприятия "Обеспечение деятельности Комитета по физической культуре и спорту"  в 2020 году за счет средств городского бюджета, предусмотренных на заправку картриджей на -0,04845 тыс.руб.</t>
  </si>
  <si>
    <t>Экономия по аукциону на наградную продукцию (-34,14668)</t>
  </si>
  <si>
    <t>МБУ СШ «ЛАДА* г.Димитровград </t>
  </si>
  <si>
    <t>МБУ СШ «ЛАДА» г.Димитровград* </t>
  </si>
  <si>
    <t>В 2020 году увеличение средств на выплату з/платы за счет областного бюджета (+1300,00000 тыс.руб.)</t>
  </si>
  <si>
    <t>В 2020 году увеличение средств на выплату з/платы за счет областного бюджета (+650,00000 тыс.руб.)</t>
  </si>
  <si>
    <t>В 2020 году уменьшение средств по местному бюджету в связи с COVID-19 (-35,92469 тыс.руб.).</t>
  </si>
  <si>
    <t>В 2020 году экономия по местному бюджету по подготовке лыжной трассы (-12,92972 тыс.руб), увеличение средств на выплату з/платы за счет областного бюджета (+650,00000 тыс.руб.)</t>
  </si>
  <si>
    <t>Перераспределение Адресной финансовой поддержки спортивных организаций, осуществляющих подготовку спортивного резерва для сборных команд РФ -  с КФКиС на спортивные школы (за счет федерального бюджета КФКиС-485,000 тыс.руб., МБУ СШ +277,85124 тыс.руб., МКУ СШ "Нейтрон" +132,14876 тыс.руб.; за счет областного бюджета КФКиС  -15,000 тыс.руб., МБУ СШ +60,99174 тыс.руб., МКУ СШ "Нейтрон" +29,00826 тыс.руб.; за счет местного бюджета КФКиС      -26,31579 тыс.руб., МБУ СШ +17,83384 тыс.руб., МКУ СШ "Нейтрон" +8,48195 тыс.руб. )</t>
  </si>
  <si>
    <t>В 2020 году уменьшение средств по местному бюджету - предусмотренных на заправку картриджей (-0,04845 тыс.руб.).</t>
  </si>
  <si>
    <t xml:space="preserve">1)Изменение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 в 2020 году за счет средств местного бюджета на выплату з/платы +684,09770 тыс.руб.;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 в 2020 году за счет средств местного бюджета: на проведение опрессовки +50,00000 тыс.руб.; на электроэнергию +135,61956 тыс.руб.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</si>
  <si>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 2020 году увеличение средств на выплату з/платы МБУ СШ за счет средств местного бюджета (+684,09770 тыс.руб.)</t>
  </si>
  <si>
    <t>В 2020 году увеличение средств на опрессовку (+50,00000 тыс.руб.), на электроэнергию (+135,61956 тыс.руб.) за счет местного  бюджета.</t>
  </si>
  <si>
    <t>1) 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ОЗМ города Димитровграда Ульяновской области" на 2020 год за счет городского бюджета в связи с  отменой спортивных мероприятий и экономией при заключении договоров на -1072,52780 тыс.руб.</t>
  </si>
  <si>
    <t xml:space="preserve">2)Изменение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 в 2020 году за счет средств местного бюджета на выплату з/платы +758,55700 тыс.руб.;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учреждениям города Димитровграда Ульяновской области - в 2020 году за счет средств местного бюджета на выплату з/платы +1000,00000 тыс.руб.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</si>
  <si>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 Увеличение финансирования мероприятия "Обеспечение деятельности казенных учреждений" в 2020 году за счет средств городского бюджета на выплату заработной платы +254,66860 тыс.руб.</t>
  </si>
  <si>
    <t>4)Увеличение финансирования мероприятия "Обеспечение деятельности Комитета по физической культуре и спорту"  в 2020 году за счет средств городского бюджета на выплату заработной платы +59,30220 тыс.руб.</t>
  </si>
  <si>
    <t>В 2020 году экономия средств по местному бюджету:</t>
  </si>
  <si>
    <t xml:space="preserve">при заключении договоров КФКиС на транспорт  (-0,19600) тыс.руб.; из-за отмены мероприятий ОЗМ (-56,00000 тыс.руб.);  по приобретению наградной продукции (-3,10620) </t>
  </si>
  <si>
    <t>при заключении договора на транспорт  (-3,21860 тыс.руб.); из-за отмены спортивных мероприятий  (-251,45000 тыс.руб.).</t>
  </si>
  <si>
    <t>из-за отмены спортивных мероприятий (-258,55700 тыс.руб.)</t>
  </si>
  <si>
    <t>из-за отмены спортивных мероприятий (-500,00000 тыс.руб.)</t>
  </si>
  <si>
    <t>За счет перераспределения экономии в 2020 году увеличение средств на выплату з/платы  за счет средств местного бюджета (+258,55700 тыс.руб.)</t>
  </si>
  <si>
    <t>За счет перераспределения экономии в 2020 году увеличение средств на выплату з/платы  за счет средств местного бюджета (+500,00000 тыс.руб.)</t>
  </si>
  <si>
    <t>Увеличение лимитов на выплату заработной платы за счет средств местного бюджета (+1000,00000 тыс.руб.)</t>
  </si>
  <si>
    <t>За счет перераспределения экономии в 2020 году увеличение средств на выплату з/платы  за счет средств местного бюджета (+254,66860 тыс.руб.)</t>
  </si>
  <si>
    <t>За счет перераспределения экономии в 2020 году увеличение средств на выплату з/платы  за счет средств местного бюджета (+59,30220 тыс.руб.)</t>
  </si>
  <si>
    <t xml:space="preserve">1)Изменение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 в 2020 году за счет средств местного бюджета на выплату з/платы +427,65539 тыс.руб.;   за счет областного бюджета на выплату з/платы +1000,00000 тыс.руб.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</si>
  <si>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 Уменьшение  финансирования мероприятия "Обеспечение деятельности казенных учреждений" в 2020 году за счет средств городского бюджета по выплате заработной платы и договорам -472,65539 тыс.руб.</t>
  </si>
  <si>
    <t>4)Увеличение финансирования мероприятия "Обеспечение деятельности Комитета по физической культуре и спорту"  в 2020 году за счет средств городского бюджета на выплату заработной платы +45,00000 тыс.руб.</t>
  </si>
  <si>
    <t>МКУ СШ "Нейтрон"*</t>
  </si>
  <si>
    <t xml:space="preserve">МБУ СШ «ЛАДА* </t>
  </si>
  <si>
    <t>МБУ СШ «ЛАДА» * </t>
  </si>
  <si>
    <t>АНО «ФК «Лада»*</t>
  </si>
  <si>
    <t xml:space="preserve">Увеличение средств на выплату з/платы  в 2020 году: за счет средств местного бюджета  за счет перераспределения экономи (+395,00000 тыс.руб.); за счет областного бюджета (+700,00000 тыс.руб.) </t>
  </si>
  <si>
    <t xml:space="preserve">Увеличение средств на выплату з/платы  в 2020 году: за счет средств местного бюджета  за счет перераспределения экономи (+32,65539 тыс.руб.); за счет областного бюджета (+300,00000 тыс.руб.) </t>
  </si>
  <si>
    <t>Экономия по местному бюджету в 2020 году по выплате з/платы и по договорам (-472,65539 тыс.руб.)</t>
  </si>
  <si>
    <t>За счет перераспределения экономии в 2020 году увеличение средств на выплату з/платы  за счет средств местного бюджета (+45,00000 тыс.руб.)</t>
  </si>
  <si>
    <t xml:space="preserve">1) В связи с доведением проекта бюджета по версии "Бюджетные проектировки" вносятся изменения в финансирование мероприятий муниципальной программы на 2021 - 2023 годы.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</si>
  <si>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 связи с доведенным проектом бюджета вносятся изменения в плановый период реализации мероприятия в 2021-2023 годы согласно бюджетной заявке</t>
  </si>
  <si>
    <t xml:space="preserve">Субсидии на софинансирование развития материально-технической базы муниципальных учреждений, осуществляющих спортивную подготовку в соответствии с требованиями федеральных стандартов спортивной подготовки </t>
  </si>
  <si>
    <t>1) 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ОЗМ города Димитровграда Ульяновской области" на 2020 год за счет городского бюджета в связи с  отменой спортивных мероприятий и экономией при заключении договоров на -656,16520 тыс.руб.</t>
  </si>
  <si>
    <t xml:space="preserve">2)Изменение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- уменьшения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 в 2020 году за счет средств местного бюджета  (-37,31391 тыс.руб.) за счет экономии по э/энергии МБУ СШ (-292,31391 тыс.руб.) и увеличения средств на выплату з/платы  МБУ СШ "ЛАДА" (255 тыс.р.);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 в 2020 году за счет средств местного бюджета (+1854,51234 тыс.р.) на выплату з/платы.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</si>
  <si>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 Уменьшение  финансирования мероприятия "Обеспечение деятельности казенных учреждений" в 2020 году за счет средств городского бюджета по выплате заработной платы и договорам (-220,40719 тыс.руб.)</t>
  </si>
  <si>
    <t>4)Уменьшение финансирования мероприятия "Обеспечение деятельности Комитета по физической культуре и спорту"  в 2020 году за счет средств городского бюджета по договорам   (-93,00500 тыс.руб.)</t>
  </si>
  <si>
    <t>5)Увеличение финансирования мероприятия "Проведение текущего ремонта спортивных сооружений"  в 2020 году за счет средств городского бюджета на проведение ремонтных работ в спорт.зале СОК МАУ "СК "Нейтрон" (+250,000 тыс.руб.)</t>
  </si>
  <si>
    <t>В 2020 году экономия по местному бюджету -по договору на транспортные услуги (-443,40400 тыс.руб), по мед.обслуживанию мероприятий (-200,24240 тыс.руб.), по аукциону на грамоты (-12,51880 тыс.руб.).</t>
  </si>
  <si>
    <t>Экономия средств по э/энергии  в 2020 году: за счет средств местного бюджета (-292,31391 тыс.руб.)</t>
  </si>
  <si>
    <t>Увеличение средств на выплату з/платы  в 2020 году: за счет средств местного бюджета (+255,00000 тыс.руб.)</t>
  </si>
  <si>
    <t>Увеличение средств на выплату з/платы  в 2020 году: за счет средств местного бюджета (+1854,51234 тыс.руб.)</t>
  </si>
  <si>
    <t>Экономия за счет средств местного бюджета: на выплату з/платы (-189,28816 тыс.руб.), экономия по ВДО (-3,78152 тыс.р.), экономия по аукциону на м/осмотр (-27,33751 тыс.р)</t>
  </si>
  <si>
    <t>В 2020 году экономия по местному бюджету (-93,005 т.р.) по договорам на заправку картриджей, по VipNet, по аукциону на бумагу.</t>
  </si>
  <si>
    <t>Увеличение средств на проведение работ по демонтажу-монтажу окон в спорт.зале СОК  в 2020 году: за счет средств местного бюджета (+250,00000 тыс.руб.)</t>
  </si>
  <si>
    <t>1) 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ОЗМ города Димитровграда Ульяновской области" на 2020 год за счет городского бюджета в связи с  отменой спортивных мероприятий и экономией при заключении договоров на -116,46800 тыс.руб.</t>
  </si>
  <si>
    <t xml:space="preserve">2)Изменение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 в 2020 году за счет средств местного бюджета  - увеличения средств на оплату страховых взносов  МБУ СШ и и МБУ СШ "ЛАДА" г.Димитровград (+1080,15825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 в 2020 году за счет средств местного бюджета  - увеличения средств на оплату страховых взносов  МАУ "СК  "Нейтрон(+69,975 тыс.р.).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</si>
  <si>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3) Изменение  финансирования мероприятия "Обеспечение деятельности казенных учреждений":  в 2020 году экономия за счет средств городского бюджета по выплате заработной платы и договорам (-101,27270 тыс.руб.); в 2021 году увеличение за счет средств местного бюджета на +307,5 тыс.руб. в связи с внесением изменений в проект бюджета на 2021-2022-2023 гг. </t>
  </si>
  <si>
    <t>4)Уменьшение финансирования мероприятия "Обеспечение деятельности Комитета по физической культуре и спорту"  в 2020 году: за счет средств городского бюджета по договорам и заработной плате (-30,53088 тыс.руб.); за счет средств областного бюджета уменьшение средств на молодых специалистов (-83,3 тыс.руб).</t>
  </si>
  <si>
    <t>5)Уменьшение финансирования мероприятия "Проведение текущего ремонта спортивных сооружений"  в 2020 году за счет средств городского бюджета на проведение ремонтных работ в спорт.зале СОК МАУ "СК "Нейтрон" (-69,975 тыс.руб.)</t>
  </si>
  <si>
    <t>В 2020 году экономия по местному бюджету -по договору на транспортные услуги (-15,7 тыс.руб), по мед.обслуживанию мероприятий (-100,0 тыс.руб.)</t>
  </si>
  <si>
    <t>В 2020 году экономия по местному бюджету по договору на транспортные услуги (-0,768 тыс.руб).</t>
  </si>
  <si>
    <t>Увеличение средств на страховые взносы  в 2020 году: за счет средств местного бюджета (+861,37822 тыс.руб.)</t>
  </si>
  <si>
    <t>Увеличение средств на страховые взносы  в 2020 году: за счет средств местного бюджета (+218,78003 тыс.руб.)</t>
  </si>
  <si>
    <t>Увеличение средств на страховые взносы  в 2020 году: за счет средств местного бюджета (+69,975 тыс.руб.)</t>
  </si>
  <si>
    <t xml:space="preserve">Экономия в 2020 году за счет средств местного бюджета (-101,27270 тыс.р.), в т.ч.:: экономия по выплате з/платы (-69,0 тыс.руб.), экономия по договору по подготовке лыжной трассы -20,0 тыс.р.), экономия по транспортным услугам (-72,1814 тыс.р.), перераспределение экономии на страховые взносы (+59,90870 тыс.р). В связи с внесением изменений в проект бюджета на 2021 год -увеличение средств на 2021 год за счет местного бюджета +307,5 тыс.руб, в т.ч.: +12,9 тыс. руб. на т/о средств охраны, +294,6 на охрану оружейной комнаты </t>
  </si>
  <si>
    <t>В 2020 году экономия по местному бюджету (-30,53088 т.р.), в т.ч. экономия по з/пл (-50,0 тыс.руб., экономия по обслуживанию 1С (-2,4 тыс.руб.),  увеличение лимитов на страховые взносы (+21,86912 тыс.р.). В связи с Законом №144-Зо от 27.11.2020 "О внесении изменений в Закон "Об областном бюджете Ульяновской области на 2020 год и на плановый период 2021 и 2022 годов" уменьшаются средства из областного бюджета на 2020 год на молодых специалистов  (-83,3 тыс.руб.)</t>
  </si>
  <si>
    <t>В 2020 году экономия по местному бюджету -по демонтажу-монтажу окон в спорт.зале СОК "Нейтрон" (-69,975 тыс.руб)</t>
  </si>
  <si>
    <t>1) Увеличение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ОЗМ города Димитровграда Ульяновской области" на 2021 год за счет городского бюджета на +850,0 тыс.руб.</t>
  </si>
  <si>
    <t xml:space="preserve">2)Изменение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 в 2021 году за счет средств местного бюджета (+2704,89261 тыс.р.), в т.ч. МБУ СШ (+1921,69261 тыс.р.) и МБУ СШ "ЛАДА" г.Димитровград (+783,2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</si>
  <si>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 Увеличение  финансирования мероприятия "Обеспечение деятельности казенных учреждений":  в 2021 году  за счет средств городского бюджета на внутридомовое обслуживание (+182,61634 тыс.руб.), на м/осмотр сотрудников (+62,17954 тыс.р.).</t>
  </si>
  <si>
    <t>4)Увеличение финансирования мероприятия "Обеспечение деятельности Комитета по физической культуре и спорту"  в 2021 году: за счет средств городского бюджета на оплату кредиторской задолженности по страховым взносам за 2017 год (+177,43780 тыс.руб.)</t>
  </si>
  <si>
    <t>5)Увеличение финансирования мероприятия "Проведение текущего ремонта спортивных сооружений"  в 2021 году за счет средств городского бюджета на демонтаж-монтаж окон  в спорт.зале СОК МАУ "СК "Нейтрон" (+300,0 тыс.руб.)</t>
  </si>
  <si>
    <t>до изм.2020</t>
  </si>
  <si>
    <t>сумма изм.2020</t>
  </si>
  <si>
    <t>Увеличение средств н 2021 году за счет средств местного бюджета на з/пл (+1422,21516 тыс.руб.), на предоставление помещений для тренировочного процесса (+499,47745)</t>
  </si>
  <si>
    <t>Увеличение средств в 2021 году за счет средств местного бюджета на предоставление помещений для тренировочного процесса (+783,2 тыс.руб.)</t>
  </si>
  <si>
    <t>Увеличение средств на 2021 год за счет местного бюджета: на внутридомовое обслуживание Курчатова, 12 (+182,61634 тыс.руб.), на медосмотр сотрудников (+62,17954 тыс.руб.)</t>
  </si>
  <si>
    <t>В 2021 году увеличиваются средства из местного бюджета на оплату кредиторской задолженности по страховым взносам за 2017 год (+177,43780 тыс.руб.)</t>
  </si>
  <si>
    <t>В 2021 году увеличение средств по местному бюджету -на демонтаж-монтажу окон в спорт.зале СОК "Нейтрон" (300,0 тыс.руб)</t>
  </si>
  <si>
    <t>Финансово-экономическое обоснование к муниципальной программе "Развитие физической культуры и спорта в городе Димитровграде Ульяновской области"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</si>
  <si>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 в связи с увеличением периода  действия муниципальной программы по 2024 год, в т.ч.: </t>
  </si>
  <si>
    <t xml:space="preserve">1)Увеличение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-за счет средств местного бюджета в 2022 году (+34521,57036 тыс.р.), в т.ч. МБУ СШ (+20267,18109 тыс.р.) и МБУ СШ "ЛАДА" г.Димитровград (+14254,38927 тыс.р.) в 2023 году (34521,57036 тыс.руб), в т.ч. МБУ СШ (+20267,18109 тыс.р.) и МБУ СШ "ЛАДА" г.Димитровград (+14254,38927 тыс.р.);   в 2024 году (34521,57036 тыс.руб), в т.ч. МБУ СШ (+20267,18109 тыс.р.) и МБУ СШ "ЛАДА" г.Димитровград (+14254,38927 тыс.р.);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изменения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-за счет средств местного бюджета в 2021 году (-1107,88505 тыс.руб.), в 2022 году (+18098,85827 тыс.р.), в 2023 году (+18362,01616 тыс.р.);                                                                                                                                                                                                                                                                                                                                                                                                                                                                                                                                                                                                                                                                                                                                                                                                                                                                                                                                                                       2) Увеличение финансирования мероприятия "Предоставление субсидий на иные цели (всего)" в части:                                                                                                                                                                                             - погашение кредиторской задолженности  за счет средств местного бюджета на 2021 год на выплату страховых взносов (+1107,88505 тыс.руб.).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</si>
  <si>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 Изменение  финансирования мероприятия "Обеспечение деятельности казенных учреждений": уменьшение за счет средств местного бюджета на 2021 год (-107,80616 тыс.руб.),  увеличение за счет средств местного бюджета на 2022 год (+10322,06244 тыс.руб.), на 2023 год (+10322,06244 тыс.р.), на 2024 год (+10322,06244 тыс.р.), за счет средств областного бюджета на 2022 год (+2000,0 тыс.руб.)</t>
  </si>
  <si>
    <t>4) Увеличение  финансирования мероприятия "Адресная финансовая поддержка спортивных организаций, осуществляющих подготовку спортивного резерва для сборных команд Российской Федерации":  за счет средств местного бюджета на 2022 год (+26,31579 тыс.руб.), на 2023 год (+26,31579 тыс.р.), за счет средств областного бюджета на 2022 год (+90,0 тыс.руб.), на 2023 год (+90,0 тыс.руб.), за счет средств федерального бюджета на 2022 год (+410,0 тыс.руб.), на 2023 год (+410,0 тыс.руб.).                                                                                                                                   5) Увеличение  финансирования мероприятия "Оснащение объектов спортивной инфраструктуры спортивно-технологическим оборудованием":  за счет средств местного бюджета на 2022 год (+142,522 тыс.руб.), за счет средств областного бюджета на 2022 год (+2707,9 тыс.руб.).</t>
  </si>
  <si>
    <t>6)Увеличение финансирования мероприятия "Обеспечение деятельности Комитета по физической культуре и спорту"  за счет средств местного бюджета на 2022 год (+6555,54991 тыс.руб.), на 2023 год (+6729,17191 тыс.руб.), на 2024 год (+6729,17191 тыс.руб.), за счет средств областного бюджета на соц поддержку молодых специалистов на 2022 год (+95,6 тыс.руб.), на 2023 год (+120,8 тыс.руб.).</t>
  </si>
  <si>
    <t>7)Увеличение финансирования мероприятия "Субсидия на софинансирование развития материально-технической базы муниципальных учреждений, осуществляющих спортивную подготовку в соответствии с требованиями федеральных стандартов спортивной подготовки": за счет средств городского бюджета на 2022 год (+52,63158 тыс.руб.), на 2023 год (+157,89474 тыс.руб.), за счет средств областного бюджета на 2022 год (+1000,0 тыс.руб.), на 2023 год (+3000,00 тыс.руб).                                                                                                                                                                                                                                              8) Увеличение финансирования мероприятия "Проведение текущего ремонта спортивных сооружений"  в 2022 году за счет средств городского бюджета  на (+263,15789), за счет средств областного бюджета (+9000,0 тыс.руб.).</t>
  </si>
  <si>
    <t>2022 год</t>
  </si>
  <si>
    <t>2023 год</t>
  </si>
  <si>
    <t>2024 год</t>
  </si>
  <si>
    <t>В связи с увеличением периода действия муниципальной программы "Развитие физической культуры и спорта в городе Димитровграде Ульяновской области" по 2024 год -Увеличение за счет средств местного бюджета на 2022 г. на +34521,57036 тыс.руб., на 2023 г. на + 34521,57036 тыс.руб., на 2024 г. на +34521,57036</t>
  </si>
  <si>
    <t>Уменьшение средств местного бюджета на 2021 год на страховые взносы (-1107,88505 тыс.руб.). В связи с увеличением периода действия муниципальной программы "Развитие физической культуры и спорта в городе Димитровграде Ульяновской области" по 2024 год -Увеличение за счет средств местного бюджета на 2022 г. на +18098,85827 тыс.руб., на 2023 г. на + 18362,01616 тыс.руб., на 2024 г. на + 18362,01616.</t>
  </si>
  <si>
    <t>Предоставление субсидий на иные цели (всего), в том числе:</t>
  </si>
  <si>
    <t>Увеличение средств местного бюджета на 2021 год на оплату кредиторской задолженности по страховым взносам (+1107,88505 тыс.руб.)</t>
  </si>
  <si>
    <t>В 2021 году уменьшаются средства из местного бюджета на оплату  страховых взносов (-107,80616 тыс.руб.) В связи с увеличением периода действия муниципальной программы "Развитие физической культуры и спорта в городе Димитровграде Ульяновской области" по 2024 год -Увеличение за счет средств местного бюджета на 2022 г. +10322,06244 тыс.руб., на 2023 г. +10322,06244 тыс.руб., на 2024 г. +10322,06244 тыс.руб., за счет средств областного бюджета на 2022 г. на Всеобуч по плаванию+ 2000,0 тыс.руб.</t>
  </si>
  <si>
    <t xml:space="preserve">В связи с увеличением периода действия муниципальной программы "Развитие физической культуры и спорта в городе Димитровграде Ульяновской области" по 2024 год -Увеличение за счет средств местного бюджета на 2022 г. +26,31579 тыс.руб., на 2023 г. +26,31579 тыс.руб., за счет средств областного бюджета на 2022 г. + 90,0 тыс.руб., на 2023 г. +90,0 тыс.руб, за счет средств федерального бюджета на 2022 г. + 410,0 тыс.руб., на 2023 г. +410,0 тыс.руб, </t>
  </si>
  <si>
    <t>В связи с увеличением периода действия муниципальной программы "Развитие физической культуры и спорта в городе Димитровграде Ульяновской области" по 2024 год  и корректировкой областного бюджета -Увеличение за счет средств местного бюджета на 2022 г. +142,522 тыс.руб., за счет средств областного бюджета на 2022 г. + 2707,9 тыс.руб.</t>
  </si>
  <si>
    <t>В связи с увеличением периода действия муниципальной программы "Развитие физической культуры и спорта в городе Димитровграде Ульяновской области" по 2024 год -Увеличение за счет средств местного бюджета на 2022 г. +6555,54991 тыс.руб., на 2023 г. +6729,17191 тыс.руб., на 2024 г. +6729,17191 тыс.руб., за счет средств областного бюджета  на соц.поддержку молодых спец-тов на 2022 г.+ 95,6 тыс.руб., на 2023 г. +120,8 тыс.р.</t>
  </si>
  <si>
    <t>В связи с увеличением периода действия муниципальной программы "Развитие физической культуры и спорта в городе Димитровграде Ульяновской области" по 2024 год -Увеличение за счет средств местного бюджета на 2022 г. +52,63158 тыс.руб., на 2023 г. +157,89474 тыс.руб., за счет средств областного бюджета на 2022 г. + 1000,0 тыс.руб., на 2023 г. +3000,0 тыс.руб.</t>
  </si>
  <si>
    <t>В связи с увеличением периода действия муниципальной программы "Развитие физической культуры и спорта в городе Димитровграде Ульяновской области" по 2024 год -Увеличение за счет средств местного бюджета на 2022 г. на +136,36316 тыс.руб., за счет средств областного бюджета на 2022 г.+ 2590,9 тыс.руб.</t>
  </si>
  <si>
    <t>В связи с увеличением периода действия муниципальной программы "Развитие физической культуры и спорта в городе Димитровграде Ульяновской области" по 2024 год -Увеличение за счет средств местного бюджета на 2022 г. на текущий ремонт ДС "Дельфин"+263,15789 тыс.руб., за счет средств областного бюджета на 2022 г. на текущий ремонт ДС "Дельфин"+ 9000,0 тыс.руб.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</si>
  <si>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 в связи с увеличением периода  действия муниципальной программы по 2024 год,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 Увеличение финансирования мероприятия "Развитие массового спорта" за счет средств местного бюджета на 2021 год (+2953,11377 тыс.руб.).</t>
  </si>
  <si>
    <t xml:space="preserve">2)Увеличение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-за счет средств местного бюджета в 2021 году (+17412,01994 тыс.р.), в т.ч. МБУ СШ (+8321,05147 тыс.р.) и МБУ СШ "ЛАДА" г.Димитровград (+9090,96847 тыс.р.) 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-за счет средств местного бюджета в 2021 году (+7787,17058 тыс.руб.);                                                                                                                                                                                                                                                                                                                                                                                                                                                                                                                                                                                                                                                                                                                                                                                                                                                                                                                                                                       3) Увеличение финансирования мероприятия "Предоставление субсидий на иные цели (всего)"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погашение кредиторской задолженности  за счет средств местного бюджета на 2021 год (+1345,39148 тыс.руб.)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</si>
  <si>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4) Увеличение  финансирования мероприятия "Обеспечение деятельности казенных учреждений"за счет средств местного бюджета на 2021 год (+6733,26065 тыс.руб.).</t>
  </si>
  <si>
    <t>5)Увеличение финансирования мероприятия "Обеспечение деятельности Комитета по физической культуре и спорту"  за счет средств местного бюджета на 2021 год (+2628,12244 тыс.руб.).</t>
  </si>
  <si>
    <t>6)Увеличение финансирования мероприятия "Обеспечение безопасности и антитеррористической защищенности муниципальных спортивных объектов"  за счет средств местного бюджета на 2021 год (+ 234,72919 тыс.руб.).</t>
  </si>
  <si>
    <t xml:space="preserve">7)Изменение финансирования мероприятия "Проведение текущего ремонта спортивных сооружений"  в 2021 году: увеличение за счет средств городского бюджета  на (+289,71079 тыс.руб.), уменьшение за счет средств областного бюджета на -5200,0 тыс.руб.).                                                                                                                                                                                                                                                                                                                                                                                                                                                                                                                                                                                                                                                                        8) Увеличение финансирования мероприятия "Создание натурального газона на ст."Строитель""  в 2021 году за счет средств городского бюджета  на (+1770,56616 тыс.руб.).                                                                                                    9) Увеличение финансирования мероприятия "Предоставление субсидии некоммерческим организациям - ТОСам на финансовое обеспечение затрат, связанных с созданием открытых дворовых спортивных площадок на территории города Димитровграда Ульяновской области в 2021 году: за счет средств городского бюджета (+273,68421 тыс.руб.); за счет средств областного бюджета (5200, тыс.руб.)                                                                                                                                                     </t>
  </si>
  <si>
    <t>Увеличение за счет средств местного бюджета на 2021 г. +2953,11377 тыс.руб., в т.ч.:</t>
  </si>
  <si>
    <t>увеличение на потребность +1470,40377 т.р., уменьшение для оплаты кредиторки -17,290 т.руб.</t>
  </si>
  <si>
    <t>Увеличение +500,0 тыс.руб. (потребность)</t>
  </si>
  <si>
    <t>Увеличение за счет средств местного бюджета на 2021 г. +17412,01994 тыс.руб. (потребность)</t>
  </si>
  <si>
    <t>Увеличение за счет средств местного бюджета на 2021 г. +7787,17058 т.р. (+7156,21682 тыс.руб. потребность, +630,95376 т.р.на отдел по реализации комплекса ВФСК "ГТО" )</t>
  </si>
  <si>
    <t>Увеличение за счет средств местного бюджета на 2021 г. +1345,39148 тыс.р., в т.ч.:</t>
  </si>
  <si>
    <t>на оплату кредиторской задолженности по страховым взносам за 2020 год (+377,17860 тыс.р.)</t>
  </si>
  <si>
    <t>на оплату кредиторской задолженности по страховым взносам за 2020 год (+609,12766 тыс.р.)</t>
  </si>
  <si>
    <t>Погашение несанкционированной кредиторской задолженности ООО "ЭРУ" по Курчатова, 12 (+359,08522 тыс.р.)</t>
  </si>
  <si>
    <t>Увеличение за счет средств местного бюджета на 2021 г. +6733,26065 тыс.руб. (+6427,36933тыс.руб. потребность на деятельность МКУ СШ "Нейтрон", +158,90375 т.р. кредиторская задолженность по страх.взносам за 2020 г., +150,78748 тыс.руб. на договор с НИИАР-Генерация на ГВС по ул.Курчатова, 12; -3,79991 тыс.р. экономия по связи, СБиС и охране)</t>
  </si>
  <si>
    <t>Увеличение за счет средств местного бюджета на 2021 г.: +2628,12244 тыс.руб. (+2180,85396 т.р.потребность на деятельность Комитета, +376,91162 т.р. на специалиста  ГТО и оргтехнику для него, +70,35686 т.р. на оплату кредиторской задолженности по страховым взносам за 2020 год)</t>
  </si>
  <si>
    <t xml:space="preserve">Увеличение за счет средств местного бюджета на 2021 г.: +234,72919 тыс.руб. на установку пожарной сигнализации </t>
  </si>
  <si>
    <t>Уменьшение  на 2021 г. за счет средств местного бюджета на         -273,68421 тыс.руб., за счет средств областного бюджета                               -5200,0 тыс.руб.</t>
  </si>
  <si>
    <t>Увеличение за счет средств местного бюджета на 2021 г. на ремонт кровли СОК "Нейтрон" над залом акробатики +563,395 т.р.</t>
  </si>
  <si>
    <t>5.3.</t>
  </si>
  <si>
    <t>Создание натурального газона на стадионе "Строитель"</t>
  </si>
  <si>
    <t>Увеличение за счет средств местного бюджета на 2021 г. на приобретение материалов и оборудования для создания натурального газона на ст."Строитель" +1770,56616 тыс.руб.</t>
  </si>
  <si>
    <t>МБУ СШ "ЛАДА"*</t>
  </si>
  <si>
    <t>5.4.</t>
  </si>
  <si>
    <t>Предоставление субсидии некоммерческим организациям - ТОСам на финансовое обеспечение затрат, связанных с созданием открытых дворовых спортивных площадок на территории города Димитровграда Ульяновской области</t>
  </si>
  <si>
    <t>Увеличение на 2021 г. за счет средств местного бюджета на  +273,68421 тыс.руб., за счет средств областного бюджета +5200,0 тыс.руб.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</si>
  <si>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 Увеличение финансирования мероприятия "Развитие массового спорта" за счет средств местного бюджета на 2021 год (+192,0 тыс.руб.).</t>
  </si>
  <si>
    <t xml:space="preserve">2) Уменьшение финансирования мероприятия "Проведение текущего ремонта спортивных сооружений"  в 2021 году: за счет средств городского бюджета (-136,36316 тыс.руб.); за счет средств областного бюджета (-2590,9 тыс.руб.).                                                                                                                                                                                                 </t>
  </si>
  <si>
    <t xml:space="preserve">3) Увеличение финансирования мероприятия "Создание спортивных площадок со спортивным оборудованием для самостоятельных занятий населением физической культурой и спортом на территории Ульяновской области"  в 2021 году: за счет средств городского бюджета (+157,89474 тыс.руб.); за счет средств областного бюджета (3000,00 тыс.руб.)                                                                                                                                                     </t>
  </si>
  <si>
    <t>Увеличение за счет средств местного бюджета на 2021 г. +192,0 тыс.руб. на услуги по оснащению оборудованием места проведения фестиваля боевых искусств</t>
  </si>
  <si>
    <t>Уменьшение на 2021 г. за счет средств местного бюджета на  -136,36316 тыс.руб., за счет средств областного бюджета -2590,9 тыс.руб.(на хоккейную коробку)</t>
  </si>
  <si>
    <t>5.5.</t>
  </si>
  <si>
    <t xml:space="preserve">Создание спортивных площадок со спортивным оборудованием для самостоятельных занятий населением физической культурой и спортом на территории г.Димитровграда Ульяновской области </t>
  </si>
  <si>
    <t>Увеличение на 2021 г. за счет средств местного бюджета на  +157,89474 тыс.руб., за счет средств областного бюджета +3000,0 тыс.руб. (на спорт.площадки)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</si>
  <si>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1)Увеличение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-за счет средств областного бюджета в 2021 году (+3520,0 тыс.руб), в 2022 году (+5200 тыс.р.);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-за счет средств областного бюджета в 2021 году (+530,4 тыс.руб.); в 2022 году (+2300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</si>
  <si>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2) Изменение  финансирования мероприятия "Обеспечение деятельности казенных учреждений"за счет средств областного бюджета на 2021 год (+1050,0 тыс.руб.), 2022 год (=1500,0 тыс.руб.).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</si>
  <si>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3)Изменение финансирования мероприятия "Адресная финансовая поддержка спортивных организаций, осуществляющих подготовку спортивного резерва для сборных команд РФ""  за счет средств местного, областного и федерального бюджета на 2022-24 в связи с формированием проекта обл.бюджета;                                                                                                                                                                                                                                                                                                                                                                                                                                                                                                                       4)Изменение финансирования мероприятия "Оснащение объектов спортивной инфраструктуры спортивно-технологическим оборудованием""  за счет средств местного, областного и федерального бюджета на 2022-24 в связи с формированием проекта обл.бюджета;</t>
  </si>
  <si>
    <t xml:space="preserve">5)Изменение финансирования мероприятия "Обеспечение деятельности Комитета по физической культуре и спорту" за счет областного бюджета на 2022 год (=1096,0 тыс.руб.), на 2023 год (=96,0 тыс.руб.), на 2024 год (96,0 тыс.руб.), в т.ч. изменение финансирования мероприятия "Реализация Закона Ульяновской области от 2 мая 2012года №49-ЗО"О мерах социальной поддержки отдельных категорий молодых специалистов на территории Ульяновской области" за счет средств областного бюджета на 2022 -2024 гг. в связи с формированием проекта обл.бюджета.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</si>
  <si>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6) Уменьшение финансирования мероприятия "Обеспечение безопасности и антитеррористической защищенности муниципальных спортивных объектов" за счет средств местного бюджета на 2021 год (-234,72919 тыс.руб.);                                                                                                                                                                                                                                                                                                                                                                                                                     7) Уменьшение финансирования мероприятия  "Проведение текущего ремонта спортивных сооружений"  в 2021 году: за счет средств городского бюджета (-563,3950 тыс.руб.) и изменение финансирования в 2022 году за счет средств местного и областного бюджета в связи с формированием проекта обл.бюджета;                                                                                                                                                                                                                                                                                                                                                                                                                                                                                                                                                  8) Уменьшение финансирования мероприятия "Создание спортивного газона на стадионе "Строитель" в 2021 году за счет средств городского бюджета (-1770,56616 тыс.руб.);</t>
  </si>
  <si>
    <t xml:space="preserve">9) Уменьшение финансирования мероприятия "Предоставление субсидии некоммерческим организациям- ТОСам на финансовое обеспечение затрат, связанных с созданием открытых дворовых спортивных площадок на  территории города Димитровграда Ульяновской области"  в 2021 году: за счет средств городского бюджета (-273,68421 тыс.руб.); за счет средств областного бюджета (-5200,0 тыс.руб.)                                                                                                                                                                                                                                                                                                                                                                               10)Уменьшение финансирования мероприятия "Создание спортивных площадок со спортивным оборудованием для самостоятельных занятий населением физической культурой и спортом на территории г.Димитровграда Ульяновской области"  в 2021 году: за счет средств городского бюджета (-157,89474 тыс.руб.); за счет средств областного бюджета (-3000,00 тыс.руб.)                                                                                                                                                     </t>
  </si>
  <si>
    <t>Увеличение за счет средств областного бюджета на 2021 г. +3520,0 тыс.руб. и на 2022 г. +5200,00 тыс.руб. на з/плату</t>
  </si>
  <si>
    <t>Увеличение за счет средств областного бюджета на 2021 г. +530,4 тыс.руб. и на 2022 г.+2300,0 тыс.руб. на з/плату</t>
  </si>
  <si>
    <t>Увеличение за счет средств областного бюджета на 2021 г. +1050,0 тыс.руб. и в связи с формированием проекта обл.бюджета вносятся изменения за счет средств обл. бюджета в плановый период реализации мероприятия в 2022-2024 гг.</t>
  </si>
  <si>
    <t xml:space="preserve"> В связи с формированием проекта обл.бюджета вносятся изменения за счет средств местного, обл.и федерального бюджета в плановый период реализации мероприятия в 2022-2024 гг.</t>
  </si>
  <si>
    <t xml:space="preserve"> В связи с формированием проекта.бюджета вносятся изменения за счет средств обл.бюджета в плановый период реализации мероприятия в 2022-2024 гг.</t>
  </si>
  <si>
    <t>Уменьшение средств в 2021 году  за счет местного бюджета на                     -234,72919 тыс.руб.</t>
  </si>
  <si>
    <t>В 2021 году -приведение в соответствие ответственного исполнителя (перераспределение между учреждениями). В связи с формированием проекта обл.бюджета вносятся изменения за счет средств местного и обл. бюджета в плановый период реализации мероприятия в 2022-2024 гг.</t>
  </si>
  <si>
    <t>В 2021 году -уменьшение средств за счет местного бюджета на  -563,395 тыс.руб. (на ремонт кровли над залом СОК). В связи с формированием проекта обл.бюджета вносятся изменения за счет средств  обл. бюджета в плановый период реализации мероприятия в 2022-2024 гг.</t>
  </si>
  <si>
    <t xml:space="preserve">Уменьшение средств за счет местного бюджета на                         -1770,56616 тыс.руб. </t>
  </si>
  <si>
    <t>Уменьшение на 2021 г. за счет средств местного бюджета на          -273,68421 тыс.руб., за счет средств областного бюджета -5200,0 тыс.руб. (на дворовые спорт.площадки ТОС)</t>
  </si>
  <si>
    <t>Уменьшение на 2021 г. за счет средств местного бюджета на          -157,89474 тыс.руб., за счет средств областного бюджета -3000,0 тыс.руб. (на спорт.площадки)</t>
  </si>
  <si>
    <t xml:space="preserve">          1) В связи с доведением проекта бюджета по версии "Бюджетные проектировки" и дополнительной потребности вносятся изменения в финансирование мероприятий муниципальной программы на 2022 - 2024 годы.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</si>
  <si>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 связи с доведенным проектом бюджета вносятся изменения в плановый период реализации мероприятия в 2022-2024 годы за счет средств местного бюджета согласно бюджетной заявке и дополнительной потребности</t>
  </si>
  <si>
    <t>Всвязи с изменением ответственного исполнителя вносятся изменения в 2022 год за счет средств местного, областного и федерального бюджета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</si>
  <si>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1)Увеличение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-за счет средств местного бюджета в 2022 году (+25,87950 тыс.руб);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-за счет средств местного бюджета в 2022 году (+72,49830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</si>
  <si>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2) Увеличение финансирования мероприятия "Обеспечение деятельности казенных учреждений"за счет средств местного бюджета на  2022 год (+3,45060 тыс.руб.).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</si>
  <si>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3)Увеличение финансирования мероприятия "Адресная финансовая поддержка спортивных организаций, осуществляющих подготовку спортивного резерва для сборных команд Российской Федерации"  на 2024 год за счет средств местного бюджета (+52,63158 тыс.руб.), областного бюджета (+180,0 тыс.руб) и федерального (+820,0 тыс.руб.).                                                                                                                                                                                                                                                                                                                                                                                                                                                                                                                                                                                                                                  4)Увеличение финансирования мероприятия "Оснащение объектов спортивной инфраструктуры спортивно-технологическим оборудованием""  на 2022 год- за счет средств  бюджета местного (+0,25263 тыс.руб.), областного (+0,864 тыс.руб.) и федерального (+3,936 тыс.руб.).</t>
  </si>
  <si>
    <t xml:space="preserve">5)Увеличение финансирования мероприятия "Обеспечение деятельности Комитета по физической культуре и спорту" за счет средств местного бюджета на 2022 год (+128,48594 тыс.руб.).                                    </t>
  </si>
  <si>
    <t>Увеличение за счет средств местного бюджета на  2022 г.+25,8795 тыс.руб. на приобретение лицензии на антивирус</t>
  </si>
  <si>
    <t>Увеличение за счет средств местного бюджета на  2022 г.+72,4983 тыс.руб. на приобретение лицензии на антивирус и на VipNet</t>
  </si>
  <si>
    <t>Увеличение за счет средств местного бюджета на  2022 г.+3,45060 тыс.руб. на приобретение лицензии на антивирус</t>
  </si>
  <si>
    <t>В связи с изменением ответственного исполнителя вносятся изменения в 2022 год за счет средств местного, областного и федерального бюджета; увеличение на 2024 г. за счет средств местного бюджета +52,63158 тыс.руб., областного бюджета +180,0 тыс.руб., федерального бюджета +820,0 тыс.руб.</t>
  </si>
  <si>
    <t xml:space="preserve">Увеличение на 2022 г. за счет средств местного бюджета +0,25263 тыс.руб. , областного бюджета +0,864 тыс.руб., федерального +3,936 тыс.руб., </t>
  </si>
  <si>
    <t>Увеличение за счет средств местного бюджета на  2022 г.+128,48594 тыс.руб. на приобретение лицензии на антивирус и на VipNet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</si>
  <si>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 В связи с приведением в соответствие выделенным лимитам на 2022 -2024 годы вносятся изменения в в финансирование мероприятий муниципальной программы;                                                                                                                                                                                                                                                                                                                                                                                                              2)Увеличение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-за счет средств местного бюджета в 2022 году (+16,43958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</si>
  <si>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3)Уменьшение финансирования мероприятия "Оснащение объектов спортивной инфраструктуры спортивно-технологическим оборудованием""  на 2022 год- за счет средств местного бюджета местного (-7,49842 тыс.руб.).</t>
  </si>
  <si>
    <t>Увеличение за счет средств местного бюджета на  2022 г.+16,43958 тыс.руб. на выплату з/пл</t>
  </si>
  <si>
    <t xml:space="preserve">Уменьшение на 2022 г. за счет средств местного бюджета -7,49842 тыс.руб.  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</si>
  <si>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ОЗМ города Димитровграда Ульяновской области" за счет средств местного бюджета в 2022 году (-2,02165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</si>
  <si>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2)Увеличение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-за счет средств местного бюджета в 2022 году (+1000,00000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</si>
  <si>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3)Увеличение финансирования мероприятия "Предоставление субсидий на иные цели (всего), в том числе: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погашение кредиторской задолженности"  на 2022 год- за счет средств местного бюджета местного (+600,00000 тыс.руб.).</t>
  </si>
  <si>
    <t>Уменьшение за счет средств местного бюджета на  2022 г. -2,02165 тыс.руб. на транспортные расходы для проведения соревнований</t>
  </si>
  <si>
    <t>Увеличение за счет средств местного бюджета на  2022 г.+1000,00000 тыс.руб. на выплату з/пл</t>
  </si>
  <si>
    <t>Увеличение за счет средств местного бюджета на  2022 г.+600,00000 тыс.руб. на оплату задолженности ООО "Ульяновский облводоканал" за услуги ХВС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</si>
  <si>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ОЗМ города Димитровграда Ульяновской области" за счет средств местного бюджета в 2022 году (-17,54420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</si>
  <si>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2)Увеличение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в 2022 году: за счет средств местного бюджета (+412,75 тыс.р.); за счет средств областного бюджета (+329,71958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в 2022 году: за счет средств областного бюджета (+35,36667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</si>
  <si>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Уменьшение за счет средств местного бюджета на  2022 г. -17,54420 тыс.руб. на транспортные расходы для проведения соревнований</t>
  </si>
  <si>
    <t>Увеличение за счет средств местного бюджета на  2022 г.+363,9 тыс.руб.на предоставление помещений для тренировочного процесса, за счет областного бюджета +0,15824 тыс.руб. на выплату страховых взносов</t>
  </si>
  <si>
    <t>Увеличение за счет средств местного бюджета на  2022 г.+48,85 тыс.руб.на предоставление помещений для тренировочного процесса, за счет средств областного бюджета+329,56134 тыс.руб. на выплату страховых взносов</t>
  </si>
  <si>
    <t>Увеличение за счет средств областного бюджета на  2022 г.+35,36667 тыс.руб. на выплату страховых взносов</t>
  </si>
  <si>
    <t xml:space="preserve">И.о. Председателя Комитета                                                       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</si>
  <si>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</si>
  <si>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2)Увеличение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в 2022 году: за счет средств местного бюджета (+730,0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в 2022 году: за счет средств местного бюджета (+670,0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</si>
  <si>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3)Уменьшение финансирования мероприятия "Обеспечение деятельности казенных учреждений" на 2022 год за счет средств местного бюджета (-300,0 тыс.руб.).</t>
  </si>
  <si>
    <t>Увеличение за счет средств местного бюджета на  2022 г.+730,0 тыс.руб.на выплату з/пл</t>
  </si>
  <si>
    <t>Увеличение за счет средств местного бюджета на  2022 г. +670,0 тыс.руб.на выплату з/пл</t>
  </si>
  <si>
    <t>Уменьшение за счет средств местного бюджета на  2022 г. -300,0 тыс.руб.на выплату з/пл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</si>
  <si>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1)Уменьшение финансирования мероприятия "Проведение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физкультурных и спортивных мероприятиях в соответствии с Единым календарным планом и планом общественно-значимых мероприятий города Димитровграда Ульяновской области" на 2022 год за счет средств местного бюджета (-0,20755).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</si>
  <si>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2)Изменение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уменьшения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в 2022 году: за счет средств местного бюджета (-660,0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автономным учреждением города Димитровграда Ульяновской области в 2022 году: за счет средств местного бюджета (+680,95387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</si>
  <si>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3)Уменьшение финансирования мероприятия "Оснащение объектов спортивной инфраструктуры спортивно-технологическим оборудованием" на 2022 год за счет средств местного бюджета (-135,27526 тыс.руб.), за счет средств областного бюджета (-77,13 тыс.руб.), за счет средств федерального бюджета (-2493,1 тыс.руб.).</t>
  </si>
  <si>
    <t xml:space="preserve">4)Уменьшение финансирования мероприятия "Обеспечение деятельности Комитета по физической культуре и спорту" за счет средств местного бюджета на 2022 год (-20,74632 тыс.руб.), за счет средств областного бюджета на 2022 год (-46,0 тыс.руб.)                                    </t>
  </si>
  <si>
    <t xml:space="preserve">5)Добавлено финансирование мероприятия  "Обеспечение создания открытых спортивных площадок"  в 2022 году: за счет средств городского бюджета (+135,27526 тыс.руб.), за счет средств областного бюджета (+2570,23 тыс.руб.).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</si>
  <si>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Уменьшение за счет средств местного бюджета на  2022 г. -0,20755 тыс.руб.</t>
  </si>
  <si>
    <t>Уменьшение за счет средств местного бюджета на  2022 г. -660,0 тыс.руб.на выплату з/пл</t>
  </si>
  <si>
    <t>Увеличение за счет средств местного бюджета на  2022 г. +680,95387 тыс.руб.на выплату з/пл</t>
  </si>
  <si>
    <t>Уменьшение за счет средств местного бюджета на  2022 г. -135,27526 тыс.руб, за счет областного бюджета на 2022 г. -77,13 тыс.руб., за счет федерального бюджета на 2022 г. -2493,1 тыс.руб.</t>
  </si>
  <si>
    <t>Уменьшение за счет средств местного бюджета на  2022 г. -20,74632 тыс.руб, за счет областного бюджета на 2022 г. -46,0 тыс.руб.</t>
  </si>
  <si>
    <t>Обеспечение создания открытых спортивных площадок</t>
  </si>
  <si>
    <t>Увеличение за счет средств местного бюджета на  2022 г. +135,27526 тыс.руб, за счет областного бюджета на 2022 г. +2570,23 тыс.руб.</t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</si>
  <si>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1)В связи с утверждением бюджета на 2023 год и плановый период 2024 -2025 годов, вносятся изменение в финансирование муниципальной программы на 2023-2024 годы.</t>
  </si>
  <si>
    <t xml:space="preserve">2)Увеличение финансирования мероприятия "Обеспечение оказания муниципальных услуг населению в сфере физической культуры и спорта" в части: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увеличения субсидии на финансовое обеспечение муниципального задания на оказание муниципальных услуг (выполнение работ) муниципальным бюджетным учреждением города Димитровграда Ульяновской области в 2022 году: за счет средств местного бюджета (+125,78202 тыс.р.).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</si>
  <si>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3)Увеличение финансирования мероприятия "Обеспечение деятельности казенных учреждений" на 2022 год за счет средств местного бюджета (+96,29209 тыс.руб.)</t>
  </si>
  <si>
    <t xml:space="preserve">4)Уменьшение финансирования мероприятия "Обеспечение деятельности Комитета по физической культуре и спорту" за счет средств местного бюджета на 2022 год (-125,78202 тыс.руб.).                                    </t>
  </si>
  <si>
    <t>В связи с утверждением бюджета на 2023-2025 гг., вносятся изменения в финансирование мероприятия за счет средств местного бюджета в период 2023-2024 гг.</t>
  </si>
  <si>
    <t>Увеличение за счет средств местного бюджета на  2022 г. +125,78202 тыс.руб.на страховые взносы. В связи с утверждением бюджета на 2023-2025 гг., вносятся изменения в финансирование мероприятия за счет средств местного и областного бюджета в период 2023-2024 гг.</t>
  </si>
  <si>
    <t>В связи с утверждением бюджета на 2023-2025 гг., вносятся изменения в финансирование мероприятия за счет средств местного и областного бюджета в период 2023-2024 гг.</t>
  </si>
  <si>
    <t>Увеличение за счет средств местного бюджета на  2022 г. +96,29209 тыс.руб.на страховые взносы. В связи с утверждением бюджета на 2023-2025 гг., вносятся изменения в финансирование мероприятия за счет средств местного и областного бюджета в период 2023-2024 гг.</t>
  </si>
  <si>
    <t>Уменьшение за счет средств местного бюджета на  2022 г. -125,78202 тыс.руб, (экономия по договорам, з/пл). В связи с утверждением бюджета на 2023-2025 гг., вносятся изменения в финансирование мероприятия за счет средств местного и областного бюджета в период 2023-2024 гг.</t>
  </si>
  <si>
    <r>
      <t>4. Подпрограмма 2 «Обеспечение безопасности и антитеррористической защищенности муниципальных спортивных объектов»</t>
    </r>
    <r>
      <rPr>
        <sz val="11"/>
        <rFont val="Times New Roman"/>
        <family val="1"/>
        <charset val="204"/>
      </rPr>
      <t>  </t>
    </r>
  </si>
  <si>
    <t xml:space="preserve">          Проектом постановления Администрации города «О внесении изменений в постановление Администрации города Димитровграда от 30.09.2015 «№3275» вносятся изменения в муниципальную программу «Развитие физической культуры и спорта в городе Димитровграде Ульяновской области», в т.ч.: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</si>
  <si>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1)Изменение финансирования мероприятия  "Адресная финансовая поддержка спортивных организаций, осуществляющих подготовку спортивного резерва для сборных команд Российской Федерации"  в 2022 году: за счет средств федерального бюджета (-0,02338 тыс.руб.), за счет средств областного бюджета (+0,02338 тыс.руб.).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</si>
  <si>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В связи с перераспределением средств между областными и федеральными средствам, вносятся изменения в финансирование мероприятия за 2022 год за счет средств областного бюджета (+0,02338 тыс.руб.) и федерального бюджета (-0,02338 тыс.руб.).</t>
  </si>
  <si>
    <t>ПРИЛОЖЕНИЕ №1</t>
  </si>
  <si>
    <t>к постановлению</t>
  </si>
  <si>
    <t>Администрации города</t>
  </si>
  <si>
    <t>от 16.03.2023 № 768</t>
  </si>
  <si>
    <t>«ПРИЛОЖЕНИЕ №1</t>
  </si>
  <si>
    <t>к муниципальной программе</t>
  </si>
  <si>
    <t xml:space="preserve">СИСТЕМА </t>
  </si>
  <si>
    <t>программных мероприятий 2016-2022 годов</t>
  </si>
  <si>
    <t>1.1Финансово-экономическое обоснование к муниципальной программе "Развитие физической культуры и спорта в городе Димитровграде Ульяновской области"</t>
  </si>
  <si>
    <t>Источник финансового обеспечения, тыс.руб.</t>
  </si>
  <si>
    <t>Бюджетные ассигнования бюджета города</t>
  </si>
  <si>
    <t xml:space="preserve">Бюджетные ассигнования областного бюджета ** </t>
  </si>
  <si>
    <t>Бюджетные ассигнования федерального бюджета**</t>
  </si>
  <si>
    <t>Итого</t>
  </si>
  <si>
    <t xml:space="preserve"> Финансовое обеспечение всего:</t>
  </si>
  <si>
    <t>по годам (тыс.руб.)</t>
  </si>
  <si>
    <t>Проведение официальных физкультурных и спортивных мероприятий, формирование сборных команд и обеспечение участия городских спортсменов в региональных                                    физкультурных и спортивных мероприятиях в соответствии с Единым календарным планом и планом общественно-значимых мероприятий города Димитровграда Ульяновской области</t>
  </si>
  <si>
    <r>
      <t>4. Подпрограмма 2 «Обеспечение безопасности и антитеррористической защищенности муниципальных спортивных объектов»</t>
    </r>
    <r>
      <rPr>
        <sz val="10"/>
        <rFont val="Times New Roman"/>
        <family val="1"/>
        <charset val="204"/>
      </rPr>
      <t>  </t>
    </r>
  </si>
  <si>
    <t>*-участвуют в реализации системы программных мероприятий по согласованию</t>
  </si>
  <si>
    <t>**средства федерального и областного бюджета указываются в виде межбюджетных трансфертов (субсидий, субвенций и иных межбюджетных трансфертов), возможных к получению на реализацию мероприятий муниципальной программы.</t>
  </si>
  <si>
    <t>____________________».</t>
  </si>
  <si>
    <t>вс</t>
  </si>
  <si>
    <t>МАУ «СК «Нейтрон»</t>
  </si>
  <si>
    <t>Обеспечение деятельности казенных учреждений</t>
  </si>
</sst>
</file>

<file path=xl/styles.xml><?xml version="1.0" encoding="utf-8"?>
<styleSheet xmlns="http://schemas.openxmlformats.org/spreadsheetml/2006/main">
  <numFmts count="8">
    <numFmt numFmtId="176" formatCode="_-* #,##0_р_._-;\-* #,##0_р_._-;_-* &quot;-&quot;_р_._-;_-@_-"/>
    <numFmt numFmtId="177" formatCode="_-* #,##0.00&quot;р.&quot;_-;\-* #,##0.00&quot;р.&quot;_-;_-* &quot;-&quot;??&quot;р.&quot;_-;_-@_-"/>
    <numFmt numFmtId="178" formatCode="0.00000"/>
    <numFmt numFmtId="179" formatCode="_-* #,##0&quot;р.&quot;_-;\-* #,##0&quot;р.&quot;_-;_-* &quot;-&quot;&quot;р.&quot;_-;_-@_-"/>
    <numFmt numFmtId="180" formatCode="_-* #,##0.00_р_._-;\-* #,##0.00_р_._-;_-* &quot;-&quot;??_р_._-;_-@_-"/>
    <numFmt numFmtId="181" formatCode="0.000"/>
    <numFmt numFmtId="182" formatCode="0.0"/>
    <numFmt numFmtId="183" formatCode="#,##0.00000"/>
  </numFmts>
  <fonts count="59"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1"/>
      <color indexed="21"/>
      <name val="Calibri"/>
      <family val="2"/>
      <charset val="204"/>
    </font>
    <font>
      <sz val="9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b/>
      <sz val="13.5"/>
      <name val="Times New Roman"/>
      <family val="1"/>
      <charset val="204"/>
    </font>
    <font>
      <sz val="13.5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Calibri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1"/>
      <color indexed="21"/>
      <name val="Times New Roman"/>
      <family val="1"/>
      <charset val="204"/>
    </font>
    <font>
      <b/>
      <sz val="9"/>
      <color indexed="21"/>
      <name val="Times New Roman"/>
      <family val="1"/>
      <charset val="204"/>
    </font>
    <font>
      <sz val="10"/>
      <color indexed="21"/>
      <name val="Times New Roman"/>
      <family val="1"/>
      <charset val="204"/>
    </font>
    <font>
      <b/>
      <sz val="11"/>
      <color indexed="2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3.5"/>
      <color indexed="1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sz val="12"/>
      <color indexed="10"/>
      <name val="Times New Roman"/>
      <family val="1"/>
      <charset val="204"/>
    </font>
    <font>
      <sz val="11"/>
      <color indexed="52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1"/>
      <color indexed="20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1"/>
      <color indexed="20"/>
      <name val="Calibri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</fills>
  <borders count="7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</borders>
  <cellStyleXfs count="49">
    <xf numFmtId="0" fontId="0" fillId="0" borderId="0"/>
    <xf numFmtId="0" fontId="0" fillId="11" borderId="0" applyNumberFormat="0" applyBorder="0" applyAlignment="0" applyProtection="0"/>
    <xf numFmtId="179" fontId="0" fillId="0" borderId="0" applyFont="0" applyFill="0" applyBorder="0" applyAlignment="0" applyProtection="0"/>
    <xf numFmtId="0" fontId="0" fillId="15" borderId="0" applyNumberFormat="0" applyBorder="0" applyAlignment="0" applyProtection="0"/>
    <xf numFmtId="0" fontId="45" fillId="11" borderId="0" applyNumberFormat="0" applyBorder="0" applyAlignment="0" applyProtection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0" fontId="0" fillId="16" borderId="0" applyNumberFormat="0" applyBorder="0" applyAlignment="0" applyProtection="0"/>
    <xf numFmtId="9" fontId="0" fillId="0" borderId="0" applyFont="0" applyFill="0" applyBorder="0" applyAlignment="0" applyProtection="0"/>
    <xf numFmtId="0" fontId="0" fillId="18" borderId="0" applyNumberFormat="0" applyBorder="0" applyAlignment="0" applyProtection="0"/>
    <xf numFmtId="0" fontId="6" fillId="0" borderId="73" applyNumberFormat="0" applyFill="0" applyAlignment="0" applyProtection="0"/>
    <xf numFmtId="0" fontId="51" fillId="10" borderId="75" applyNumberFormat="0" applyAlignment="0" applyProtection="0"/>
    <xf numFmtId="0" fontId="52" fillId="0" borderId="0" applyNumberFormat="0" applyFill="0" applyBorder="0" applyAlignment="0" applyProtection="0"/>
    <xf numFmtId="0" fontId="0" fillId="8" borderId="0" applyNumberFormat="0" applyBorder="0" applyAlignment="0" applyProtection="0"/>
    <xf numFmtId="0" fontId="47" fillId="0" borderId="0" applyNumberFormat="0" applyFill="0" applyBorder="0" applyAlignment="0" applyProtection="0"/>
    <xf numFmtId="0" fontId="0" fillId="20" borderId="76" applyNumberFormat="0" applyFont="0" applyAlignment="0" applyProtection="0"/>
    <xf numFmtId="0" fontId="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0" fillId="0" borderId="74" applyNumberFormat="0" applyFill="0" applyAlignment="0" applyProtection="0"/>
    <xf numFmtId="0" fontId="57" fillId="0" borderId="77" applyNumberFormat="0" applyFill="0" applyAlignment="0" applyProtection="0"/>
    <xf numFmtId="0" fontId="49" fillId="0" borderId="72" applyNumberFormat="0" applyFill="0" applyAlignment="0" applyProtection="0"/>
    <xf numFmtId="0" fontId="49" fillId="0" borderId="0" applyNumberFormat="0" applyFill="0" applyBorder="0" applyAlignment="0" applyProtection="0"/>
    <xf numFmtId="0" fontId="56" fillId="14" borderId="70" applyNumberFormat="0" applyAlignment="0" applyProtection="0"/>
    <xf numFmtId="0" fontId="48" fillId="17" borderId="71" applyNumberFormat="0" applyAlignment="0" applyProtection="0"/>
    <xf numFmtId="0" fontId="44" fillId="10" borderId="70" applyNumberFormat="0" applyAlignment="0" applyProtection="0"/>
    <xf numFmtId="0" fontId="43" fillId="0" borderId="69" applyNumberFormat="0" applyFill="0" applyAlignment="0" applyProtection="0"/>
    <xf numFmtId="0" fontId="58" fillId="18" borderId="0" applyNumberFormat="0" applyBorder="0" applyAlignment="0" applyProtection="0"/>
    <xf numFmtId="0" fontId="46" fillId="12" borderId="0" applyNumberFormat="0" applyBorder="0" applyAlignment="0" applyProtection="0"/>
    <xf numFmtId="0" fontId="54" fillId="21" borderId="0" applyNumberFormat="0" applyBorder="0" applyAlignment="0" applyProtection="0"/>
    <xf numFmtId="0" fontId="46" fillId="25" borderId="0" applyNumberFormat="0" applyBorder="0" applyAlignment="0" applyProtection="0"/>
    <xf numFmtId="0" fontId="0" fillId="23" borderId="0" applyNumberFormat="0" applyBorder="0" applyAlignment="0" applyProtection="0"/>
    <xf numFmtId="0" fontId="0" fillId="15" borderId="0" applyNumberFormat="0" applyBorder="0" applyAlignment="0" applyProtection="0"/>
    <xf numFmtId="0" fontId="0" fillId="26" borderId="0" applyNumberFormat="0" applyBorder="0" applyAlignment="0" applyProtection="0"/>
    <xf numFmtId="0" fontId="46" fillId="24" borderId="0" applyNumberFormat="0" applyBorder="0" applyAlignment="0" applyProtection="0"/>
    <xf numFmtId="0" fontId="46" fillId="22" borderId="0" applyNumberFormat="0" applyBorder="0" applyAlignment="0" applyProtection="0"/>
    <xf numFmtId="0" fontId="0" fillId="9" borderId="0" applyNumberFormat="0" applyBorder="0" applyAlignment="0" applyProtection="0"/>
    <xf numFmtId="0" fontId="0" fillId="14" borderId="0" applyNumberFormat="0" applyBorder="0" applyAlignment="0" applyProtection="0"/>
    <xf numFmtId="0" fontId="46" fillId="9" borderId="0" applyNumberFormat="0" applyBorder="0" applyAlignment="0" applyProtection="0"/>
    <xf numFmtId="0" fontId="46" fillId="27" borderId="0" applyNumberFormat="0" applyBorder="0" applyAlignment="0" applyProtection="0"/>
    <xf numFmtId="0" fontId="0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9" borderId="0" applyNumberFormat="0" applyBorder="0" applyAlignment="0" applyProtection="0"/>
    <xf numFmtId="0" fontId="0" fillId="8" borderId="0" applyNumberFormat="0" applyBorder="0" applyAlignment="0" applyProtection="0"/>
    <xf numFmtId="0" fontId="46" fillId="19" borderId="0" applyNumberFormat="0" applyBorder="0" applyAlignment="0" applyProtection="0"/>
    <xf numFmtId="0" fontId="46" fillId="12" borderId="0" applyNumberFormat="0" applyBorder="0" applyAlignment="0" applyProtection="0"/>
    <xf numFmtId="0" fontId="46" fillId="29" borderId="0" applyNumberFormat="0" applyBorder="0" applyAlignment="0" applyProtection="0"/>
    <xf numFmtId="0" fontId="46" fillId="28" borderId="0" applyNumberFormat="0" applyBorder="0" applyAlignment="0" applyProtection="0"/>
  </cellStyleXfs>
  <cellXfs count="1292">
    <xf numFmtId="0" fontId="0" fillId="0" borderId="0" xfId="0"/>
    <xf numFmtId="178" fontId="0" fillId="0" borderId="0" xfId="0" applyNumberFormat="1"/>
    <xf numFmtId="178" fontId="0" fillId="2" borderId="0" xfId="0" applyNumberFormat="1" applyFill="1"/>
    <xf numFmtId="178" fontId="0" fillId="3" borderId="0" xfId="0" applyNumberFormat="1" applyFill="1"/>
    <xf numFmtId="1" fontId="1" fillId="2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178" fontId="2" fillId="2" borderId="1" xfId="0" applyNumberFormat="1" applyFont="1" applyFill="1" applyBorder="1" applyAlignment="1">
      <alignment horizontal="center" vertical="center" textRotation="90" wrapText="1"/>
    </xf>
    <xf numFmtId="178" fontId="1" fillId="2" borderId="1" xfId="0" applyNumberFormat="1" applyFont="1" applyFill="1" applyBorder="1" applyAlignment="1">
      <alignment horizontal="center" vertical="center" textRotation="90" wrapText="1"/>
    </xf>
    <xf numFmtId="178" fontId="1" fillId="3" borderId="1" xfId="0" applyNumberFormat="1" applyFont="1" applyFill="1" applyBorder="1" applyAlignment="1">
      <alignment horizontal="center" vertical="center" textRotation="90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78" fontId="2" fillId="3" borderId="1" xfId="0" applyNumberFormat="1" applyFont="1" applyFill="1" applyBorder="1" applyAlignment="1">
      <alignment horizontal="center" vertical="center" textRotation="90" wrapText="1"/>
    </xf>
    <xf numFmtId="16" fontId="1" fillId="0" borderId="1" xfId="0" applyNumberFormat="1" applyFont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2" fillId="2" borderId="1" xfId="0" applyFont="1" applyFill="1" applyBorder="1" applyAlignment="1">
      <alignment horizontal="center" vertical="center" textRotation="90" wrapText="1"/>
    </xf>
    <xf numFmtId="1" fontId="1" fillId="2" borderId="0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right" vertical="center" wrapText="1"/>
    </xf>
    <xf numFmtId="178" fontId="1" fillId="2" borderId="1" xfId="0" applyNumberFormat="1" applyFont="1" applyFill="1" applyBorder="1" applyAlignment="1">
      <alignment vertical="center" wrapText="1"/>
    </xf>
    <xf numFmtId="0" fontId="3" fillId="0" borderId="0" xfId="0" applyFont="1"/>
    <xf numFmtId="49" fontId="4" fillId="2" borderId="0" xfId="0" applyNumberFormat="1" applyFont="1" applyFill="1"/>
    <xf numFmtId="0" fontId="0" fillId="2" borderId="0" xfId="0" applyFill="1"/>
    <xf numFmtId="0" fontId="5" fillId="0" borderId="0" xfId="0" applyFont="1"/>
    <xf numFmtId="0" fontId="3" fillId="2" borderId="0" xfId="0" applyFont="1" applyFill="1"/>
    <xf numFmtId="0" fontId="6" fillId="2" borderId="0" xfId="0" applyFont="1" applyFill="1"/>
    <xf numFmtId="0" fontId="3" fillId="0" borderId="0" xfId="0" applyFont="1" applyBorder="1"/>
    <xf numFmtId="0" fontId="0" fillId="0" borderId="0" xfId="0" applyBorder="1"/>
    <xf numFmtId="49" fontId="0" fillId="0" borderId="0" xfId="0" applyNumberFormat="1"/>
    <xf numFmtId="0" fontId="7" fillId="0" borderId="0" xfId="0" applyFont="1"/>
    <xf numFmtId="178" fontId="0" fillId="4" borderId="4" xfId="0" applyNumberFormat="1" applyFont="1" applyFill="1" applyBorder="1" applyAlignment="1"/>
    <xf numFmtId="178" fontId="0" fillId="4" borderId="0" xfId="0" applyNumberFormat="1" applyFont="1" applyFill="1" applyBorder="1" applyAlignment="1">
      <alignment horizontal="justify" wrapText="1"/>
    </xf>
    <xf numFmtId="178" fontId="0" fillId="4" borderId="0" xfId="0" applyNumberFormat="1" applyFont="1" applyFill="1" applyBorder="1" applyAlignment="1"/>
    <xf numFmtId="178" fontId="0" fillId="2" borderId="0" xfId="0" applyNumberFormat="1" applyFont="1" applyFill="1" applyBorder="1" applyAlignment="1"/>
    <xf numFmtId="178" fontId="8" fillId="2" borderId="0" xfId="0" applyNumberFormat="1" applyFont="1" applyFill="1" applyBorder="1" applyAlignment="1">
      <alignment horizontal="justify" wrapText="1"/>
    </xf>
    <xf numFmtId="178" fontId="8" fillId="4" borderId="0" xfId="0" applyNumberFormat="1" applyFont="1" applyFill="1" applyBorder="1" applyAlignment="1"/>
    <xf numFmtId="178" fontId="8" fillId="2" borderId="0" xfId="0" applyNumberFormat="1" applyFont="1" applyFill="1" applyBorder="1" applyAlignment="1"/>
    <xf numFmtId="178" fontId="8" fillId="4" borderId="0" xfId="0" applyNumberFormat="1" applyFont="1" applyFill="1" applyBorder="1" applyAlignment="1">
      <alignment horizontal="justify" wrapText="1"/>
    </xf>
    <xf numFmtId="178" fontId="3" fillId="5" borderId="4" xfId="0" applyNumberFormat="1" applyFont="1" applyFill="1" applyBorder="1" applyAlignment="1">
      <alignment horizontal="justify" wrapText="1"/>
    </xf>
    <xf numFmtId="178" fontId="3" fillId="5" borderId="0" xfId="0" applyNumberFormat="1" applyFont="1" applyFill="1" applyBorder="1" applyAlignment="1"/>
    <xf numFmtId="178" fontId="0" fillId="3" borderId="0" xfId="0" applyNumberFormat="1" applyFont="1" applyFill="1" applyBorder="1" applyAlignment="1"/>
    <xf numFmtId="178" fontId="0" fillId="3" borderId="0" xfId="0" applyNumberFormat="1" applyFont="1" applyFill="1" applyBorder="1" applyAlignment="1">
      <alignment horizontal="justify" wrapText="1"/>
    </xf>
    <xf numFmtId="178" fontId="3" fillId="3" borderId="0" xfId="0" applyNumberFormat="1" applyFont="1" applyFill="1" applyBorder="1" applyAlignment="1">
      <alignment horizontal="justify" wrapText="1"/>
    </xf>
    <xf numFmtId="2" fontId="9" fillId="0" borderId="0" xfId="0" applyNumberFormat="1" applyFont="1" applyBorder="1" applyAlignment="1">
      <alignment wrapText="1"/>
    </xf>
    <xf numFmtId="2" fontId="9" fillId="4" borderId="0" xfId="0" applyNumberFormat="1" applyFont="1" applyFill="1" applyBorder="1" applyAlignment="1">
      <alignment wrapText="1"/>
    </xf>
    <xf numFmtId="0" fontId="6" fillId="0" borderId="0" xfId="0" applyFont="1" applyBorder="1"/>
    <xf numFmtId="0" fontId="0" fillId="0" borderId="4" xfId="0" applyBorder="1"/>
    <xf numFmtId="0" fontId="0" fillId="4" borderId="0" xfId="0" applyFill="1" applyBorder="1"/>
    <xf numFmtId="0" fontId="0" fillId="0" borderId="5" xfId="0" applyBorder="1"/>
    <xf numFmtId="0" fontId="9" fillId="0" borderId="0" xfId="0" applyFont="1" applyAlignment="1">
      <alignment vertical="center" wrapText="1"/>
    </xf>
    <xf numFmtId="0" fontId="10" fillId="2" borderId="0" xfId="0" applyFont="1" applyFill="1" applyBorder="1" applyAlignment="1">
      <alignment vertical="center" wrapText="1"/>
    </xf>
    <xf numFmtId="49" fontId="10" fillId="2" borderId="0" xfId="0" applyNumberFormat="1" applyFont="1" applyFill="1" applyBorder="1" applyAlignment="1">
      <alignment vertical="center" wrapText="1"/>
    </xf>
    <xf numFmtId="49" fontId="11" fillId="2" borderId="0" xfId="0" applyNumberFormat="1" applyFont="1" applyFill="1" applyBorder="1" applyAlignment="1">
      <alignment horizontal="center" vertical="center" wrapText="1"/>
    </xf>
    <xf numFmtId="49" fontId="11" fillId="2" borderId="6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0" fillId="2" borderId="6" xfId="0" applyFont="1" applyFill="1" applyBorder="1" applyAlignment="1">
      <alignment horizontal="left" vertical="center" wrapText="1"/>
    </xf>
    <xf numFmtId="49" fontId="10" fillId="2" borderId="3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49" fontId="10" fillId="2" borderId="7" xfId="0" applyNumberFormat="1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textRotation="90" wrapText="1"/>
    </xf>
    <xf numFmtId="0" fontId="13" fillId="2" borderId="1" xfId="0" applyFont="1" applyFill="1" applyBorder="1" applyAlignment="1">
      <alignment vertical="center" textRotation="90" wrapText="1"/>
    </xf>
    <xf numFmtId="178" fontId="14" fillId="2" borderId="1" xfId="0" applyNumberFormat="1" applyFont="1" applyFill="1" applyBorder="1" applyAlignment="1">
      <alignment horizontal="center" vertical="center" textRotation="90" wrapText="1"/>
    </xf>
    <xf numFmtId="1" fontId="13" fillId="2" borderId="3" xfId="0" applyNumberFormat="1" applyFont="1" applyFill="1" applyBorder="1" applyAlignment="1">
      <alignment horizontal="center" vertical="center" wrapText="1"/>
    </xf>
    <xf numFmtId="1" fontId="13" fillId="2" borderId="9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 wrapText="1"/>
    </xf>
    <xf numFmtId="1" fontId="13" fillId="2" borderId="6" xfId="0" applyNumberFormat="1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vertical="justify" wrapText="1"/>
    </xf>
    <xf numFmtId="178" fontId="14" fillId="2" borderId="12" xfId="0" applyNumberFormat="1" applyFont="1" applyFill="1" applyBorder="1" applyAlignment="1">
      <alignment horizontal="center" vertical="center" textRotation="90" wrapText="1"/>
    </xf>
    <xf numFmtId="178" fontId="13" fillId="2" borderId="1" xfId="0" applyNumberFormat="1" applyFont="1" applyFill="1" applyBorder="1" applyAlignment="1">
      <alignment horizontal="center" vertical="center" textRotation="90" wrapText="1"/>
    </xf>
    <xf numFmtId="178" fontId="13" fillId="4" borderId="1" xfId="0" applyNumberFormat="1" applyFont="1" applyFill="1" applyBorder="1" applyAlignment="1">
      <alignment horizontal="center" vertical="center" textRotation="90" wrapText="1"/>
    </xf>
    <xf numFmtId="0" fontId="13" fillId="2" borderId="13" xfId="0" applyFont="1" applyFill="1" applyBorder="1" applyAlignment="1">
      <alignment vertical="justify" wrapText="1"/>
    </xf>
    <xf numFmtId="181" fontId="13" fillId="4" borderId="1" xfId="0" applyNumberFormat="1" applyFont="1" applyFill="1" applyBorder="1" applyAlignment="1">
      <alignment horizontal="center" vertical="center" textRotation="90" wrapText="1"/>
    </xf>
    <xf numFmtId="0" fontId="13" fillId="2" borderId="3" xfId="0" applyFont="1" applyFill="1" applyBorder="1" applyAlignment="1">
      <alignment vertical="justify" wrapText="1"/>
    </xf>
    <xf numFmtId="0" fontId="13" fillId="2" borderId="1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0" fillId="0" borderId="13" xfId="0" applyBorder="1"/>
    <xf numFmtId="0" fontId="0" fillId="0" borderId="3" xfId="0" applyBorder="1"/>
    <xf numFmtId="2" fontId="13" fillId="4" borderId="1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vertical="top" wrapText="1"/>
    </xf>
    <xf numFmtId="0" fontId="13" fillId="2" borderId="13" xfId="0" applyFont="1" applyFill="1" applyBorder="1" applyAlignment="1">
      <alignment vertical="top" wrapText="1"/>
    </xf>
    <xf numFmtId="178" fontId="14" fillId="2" borderId="12" xfId="0" applyNumberFormat="1" applyFont="1" applyFill="1" applyBorder="1" applyAlignment="1">
      <alignment vertical="center" textRotation="90" wrapText="1"/>
    </xf>
    <xf numFmtId="178" fontId="14" fillId="2" borderId="1" xfId="0" applyNumberFormat="1" applyFont="1" applyFill="1" applyBorder="1" applyAlignment="1">
      <alignment vertical="center" textRotation="90" wrapText="1"/>
    </xf>
    <xf numFmtId="178" fontId="13" fillId="2" borderId="1" xfId="0" applyNumberFormat="1" applyFont="1" applyFill="1" applyBorder="1" applyAlignment="1">
      <alignment vertical="center" textRotation="90" wrapText="1"/>
    </xf>
    <xf numFmtId="178" fontId="14" fillId="2" borderId="14" xfId="0" applyNumberFormat="1" applyFont="1" applyFill="1" applyBorder="1" applyAlignment="1">
      <alignment vertical="center" textRotation="90" wrapText="1"/>
    </xf>
    <xf numFmtId="178" fontId="14" fillId="2" borderId="13" xfId="0" applyNumberFormat="1" applyFont="1" applyFill="1" applyBorder="1" applyAlignment="1">
      <alignment vertical="center" textRotation="90" wrapText="1"/>
    </xf>
    <xf numFmtId="178" fontId="13" fillId="2" borderId="13" xfId="0" applyNumberFormat="1" applyFont="1" applyFill="1" applyBorder="1" applyAlignment="1">
      <alignment vertical="center" textRotation="90" wrapText="1"/>
    </xf>
    <xf numFmtId="178" fontId="13" fillId="2" borderId="3" xfId="0" applyNumberFormat="1" applyFont="1" applyFill="1" applyBorder="1" applyAlignment="1">
      <alignment horizontal="center" vertical="center" textRotation="90" wrapText="1"/>
    </xf>
    <xf numFmtId="178" fontId="13" fillId="4" borderId="3" xfId="0" applyNumberFormat="1" applyFont="1" applyFill="1" applyBorder="1" applyAlignment="1">
      <alignment horizontal="center" vertical="center" textRotation="90" wrapText="1"/>
    </xf>
    <xf numFmtId="178" fontId="14" fillId="2" borderId="10" xfId="0" applyNumberFormat="1" applyFont="1" applyFill="1" applyBorder="1" applyAlignment="1">
      <alignment vertical="center" textRotation="90" wrapText="1"/>
    </xf>
    <xf numFmtId="178" fontId="14" fillId="2" borderId="3" xfId="0" applyNumberFormat="1" applyFont="1" applyFill="1" applyBorder="1" applyAlignment="1">
      <alignment vertical="center" textRotation="90" wrapText="1"/>
    </xf>
    <xf numFmtId="178" fontId="13" fillId="2" borderId="3" xfId="0" applyNumberFormat="1" applyFont="1" applyFill="1" applyBorder="1" applyAlignment="1">
      <alignment vertical="center" textRotation="90" wrapText="1"/>
    </xf>
    <xf numFmtId="16" fontId="13" fillId="2" borderId="1" xfId="0" applyNumberFormat="1" applyFont="1" applyFill="1" applyBorder="1" applyAlignment="1">
      <alignment horizontal="center" vertical="top" wrapText="1"/>
    </xf>
    <xf numFmtId="0" fontId="13" fillId="0" borderId="1" xfId="0" applyFont="1" applyBorder="1" applyAlignment="1">
      <alignment vertical="center" wrapText="1"/>
    </xf>
    <xf numFmtId="0" fontId="13" fillId="2" borderId="1" xfId="0" applyFont="1" applyFill="1" applyBorder="1" applyAlignment="1">
      <alignment horizontal="center" vertical="top" wrapText="1"/>
    </xf>
    <xf numFmtId="49" fontId="13" fillId="0" borderId="2" xfId="0" applyNumberFormat="1" applyFont="1" applyBorder="1" applyAlignment="1">
      <alignment horizontal="left" vertical="center" wrapText="1"/>
    </xf>
    <xf numFmtId="178" fontId="14" fillId="2" borderId="12" xfId="0" applyNumberFormat="1" applyFont="1" applyFill="1" applyBorder="1" applyAlignment="1">
      <alignment horizontal="right" vertical="center" textRotation="90" wrapText="1"/>
    </xf>
    <xf numFmtId="178" fontId="13" fillId="2" borderId="1" xfId="0" applyNumberFormat="1" applyFont="1" applyFill="1" applyBorder="1" applyAlignment="1">
      <alignment horizontal="right" vertical="center" textRotation="90" wrapText="1"/>
    </xf>
    <xf numFmtId="178" fontId="13" fillId="4" borderId="1" xfId="0" applyNumberFormat="1" applyFont="1" applyFill="1" applyBorder="1" applyAlignment="1">
      <alignment horizontal="right" vertical="center" textRotation="90" wrapText="1"/>
    </xf>
    <xf numFmtId="49" fontId="13" fillId="0" borderId="13" xfId="0" applyNumberFormat="1" applyFont="1" applyBorder="1" applyAlignment="1">
      <alignment horizontal="left" vertical="center" wrapText="1"/>
    </xf>
    <xf numFmtId="49" fontId="13" fillId="0" borderId="3" xfId="0" applyNumberFormat="1" applyFont="1" applyBorder="1" applyAlignment="1">
      <alignment horizontal="left" vertical="center" wrapText="1"/>
    </xf>
    <xf numFmtId="49" fontId="13" fillId="2" borderId="3" xfId="0" applyNumberFormat="1" applyFont="1" applyFill="1" applyBorder="1" applyAlignment="1">
      <alignment horizontal="left" vertical="center" wrapText="1"/>
    </xf>
    <xf numFmtId="0" fontId="13" fillId="0" borderId="2" xfId="0" applyFont="1" applyBorder="1" applyAlignment="1">
      <alignment vertical="center" wrapText="1"/>
    </xf>
    <xf numFmtId="0" fontId="13" fillId="2" borderId="2" xfId="0" applyFont="1" applyFill="1" applyBorder="1" applyAlignment="1">
      <alignment vertical="center" wrapText="1"/>
    </xf>
    <xf numFmtId="0" fontId="13" fillId="2" borderId="11" xfId="0" applyFont="1" applyFill="1" applyBorder="1" applyAlignment="1">
      <alignment horizontal="center" vertical="center" wrapText="1"/>
    </xf>
    <xf numFmtId="178" fontId="14" fillId="2" borderId="15" xfId="0" applyNumberFormat="1" applyFont="1" applyFill="1" applyBorder="1" applyAlignment="1">
      <alignment horizontal="center" vertical="center" textRotation="90" wrapText="1"/>
    </xf>
    <xf numFmtId="178" fontId="13" fillId="2" borderId="2" xfId="0" applyNumberFormat="1" applyFont="1" applyFill="1" applyBorder="1" applyAlignment="1">
      <alignment horizontal="center" vertical="center" textRotation="90" wrapText="1"/>
    </xf>
    <xf numFmtId="178" fontId="13" fillId="4" borderId="2" xfId="0" applyNumberFormat="1" applyFont="1" applyFill="1" applyBorder="1" applyAlignment="1">
      <alignment horizontal="center" vertical="center" textRotation="90" wrapText="1"/>
    </xf>
    <xf numFmtId="0" fontId="14" fillId="2" borderId="16" xfId="0" applyFont="1" applyFill="1" applyBorder="1" applyAlignment="1">
      <alignment vertical="center" wrapText="1"/>
    </xf>
    <xf numFmtId="0" fontId="14" fillId="2" borderId="17" xfId="0" applyFont="1" applyFill="1" applyBorder="1" applyAlignment="1">
      <alignment vertical="center" wrapText="1"/>
    </xf>
    <xf numFmtId="0" fontId="14" fillId="2" borderId="18" xfId="0" applyFont="1" applyFill="1" applyBorder="1" applyAlignment="1">
      <alignment horizontal="justify" vertical="center" wrapText="1"/>
    </xf>
    <xf numFmtId="178" fontId="14" fillId="2" borderId="17" xfId="0" applyNumberFormat="1" applyFont="1" applyFill="1" applyBorder="1" applyAlignment="1">
      <alignment horizontal="center" vertical="center" textRotation="90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vertical="center" wrapText="1"/>
    </xf>
    <xf numFmtId="0" fontId="13" fillId="2" borderId="22" xfId="0" applyFont="1" applyFill="1" applyBorder="1" applyAlignment="1">
      <alignment vertical="center" wrapText="1"/>
    </xf>
    <xf numFmtId="0" fontId="13" fillId="2" borderId="23" xfId="0" applyFont="1" applyFill="1" applyBorder="1" applyAlignment="1">
      <alignment horizontal="center" vertical="center" wrapText="1"/>
    </xf>
    <xf numFmtId="178" fontId="13" fillId="2" borderId="22" xfId="0" applyNumberFormat="1" applyFont="1" applyFill="1" applyBorder="1" applyAlignment="1">
      <alignment horizontal="center" vertical="center" textRotation="90" wrapText="1"/>
    </xf>
    <xf numFmtId="178" fontId="13" fillId="4" borderId="22" xfId="0" applyNumberFormat="1" applyFont="1" applyFill="1" applyBorder="1" applyAlignment="1">
      <alignment horizontal="center" vertical="center" textRotation="90" wrapText="1"/>
    </xf>
    <xf numFmtId="0" fontId="13" fillId="2" borderId="12" xfId="0" applyFont="1" applyFill="1" applyBorder="1" applyAlignment="1">
      <alignment vertical="center" wrapText="1"/>
    </xf>
    <xf numFmtId="0" fontId="13" fillId="2" borderId="24" xfId="0" applyFont="1" applyFill="1" applyBorder="1" applyAlignment="1">
      <alignment horizontal="center" vertical="center" wrapText="1"/>
    </xf>
    <xf numFmtId="178" fontId="14" fillId="2" borderId="25" xfId="0" applyNumberFormat="1" applyFont="1" applyFill="1" applyBorder="1" applyAlignment="1">
      <alignment horizontal="center" vertical="center" textRotation="90" wrapText="1"/>
    </xf>
    <xf numFmtId="0" fontId="13" fillId="2" borderId="15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4" fillId="2" borderId="27" xfId="0" applyFont="1" applyFill="1" applyBorder="1" applyAlignment="1">
      <alignment vertical="center" wrapText="1"/>
    </xf>
    <xf numFmtId="0" fontId="14" fillId="2" borderId="28" xfId="0" applyFont="1" applyFill="1" applyBorder="1" applyAlignment="1">
      <alignment vertical="center" wrapText="1"/>
    </xf>
    <xf numFmtId="0" fontId="14" fillId="2" borderId="29" xfId="0" applyFont="1" applyFill="1" applyBorder="1" applyAlignment="1">
      <alignment horizontal="justify" vertical="center" wrapText="1"/>
    </xf>
    <xf numFmtId="178" fontId="14" fillId="2" borderId="28" xfId="0" applyNumberFormat="1" applyFont="1" applyFill="1" applyBorder="1" applyAlignment="1">
      <alignment horizontal="center" vertical="center" textRotation="90" wrapText="1"/>
    </xf>
    <xf numFmtId="178" fontId="14" fillId="4" borderId="28" xfId="0" applyNumberFormat="1" applyFont="1" applyFill="1" applyBorder="1" applyAlignment="1">
      <alignment horizontal="center" vertical="center" textRotation="90" wrapText="1"/>
    </xf>
    <xf numFmtId="0" fontId="14" fillId="2" borderId="30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1" fontId="13" fillId="2" borderId="32" xfId="0" applyNumberFormat="1" applyFont="1" applyFill="1" applyBorder="1" applyAlignment="1">
      <alignment horizontal="center" vertical="center" wrapText="1"/>
    </xf>
    <xf numFmtId="1" fontId="13" fillId="2" borderId="9" xfId="0" applyNumberFormat="1" applyFont="1" applyFill="1" applyBorder="1" applyAlignment="1">
      <alignment vertical="center" wrapText="1"/>
    </xf>
    <xf numFmtId="1" fontId="13" fillId="2" borderId="6" xfId="0" applyNumberFormat="1" applyFont="1" applyFill="1" applyBorder="1" applyAlignment="1">
      <alignment vertical="center" wrapText="1"/>
    </xf>
    <xf numFmtId="1" fontId="13" fillId="2" borderId="32" xfId="0" applyNumberFormat="1" applyFont="1" applyFill="1" applyBorder="1" applyAlignment="1">
      <alignment vertical="center" wrapText="1"/>
    </xf>
    <xf numFmtId="178" fontId="14" fillId="4" borderId="1" xfId="0" applyNumberFormat="1" applyFont="1" applyFill="1" applyBorder="1" applyAlignment="1">
      <alignment horizontal="center" vertical="center" textRotation="90" wrapText="1"/>
    </xf>
    <xf numFmtId="178" fontId="13" fillId="4" borderId="1" xfId="0" applyNumberFormat="1" applyFont="1" applyFill="1" applyBorder="1" applyAlignment="1">
      <alignment horizontal="center" textRotation="90" wrapText="1"/>
    </xf>
    <xf numFmtId="178" fontId="13" fillId="4" borderId="28" xfId="0" applyNumberFormat="1" applyFont="1" applyFill="1" applyBorder="1" applyAlignment="1">
      <alignment horizontal="center" vertical="center" textRotation="90" wrapText="1"/>
    </xf>
    <xf numFmtId="1" fontId="13" fillId="2" borderId="33" xfId="0" applyNumberFormat="1" applyFont="1" applyFill="1" applyBorder="1" applyAlignment="1">
      <alignment horizontal="center" vertical="center" wrapText="1"/>
    </xf>
    <xf numFmtId="1" fontId="13" fillId="2" borderId="34" xfId="0" applyNumberFormat="1" applyFont="1" applyFill="1" applyBorder="1" applyAlignment="1">
      <alignment horizontal="center" vertical="center" wrapText="1"/>
    </xf>
    <xf numFmtId="178" fontId="13" fillId="2" borderId="8" xfId="0" applyNumberFormat="1" applyFont="1" applyFill="1" applyBorder="1" applyAlignment="1">
      <alignment horizontal="center" vertical="center" textRotation="90" wrapText="1"/>
    </xf>
    <xf numFmtId="178" fontId="14" fillId="2" borderId="8" xfId="0" applyNumberFormat="1" applyFont="1" applyFill="1" applyBorder="1" applyAlignment="1">
      <alignment horizontal="center" vertical="center" textRotation="90" wrapText="1"/>
    </xf>
    <xf numFmtId="178" fontId="14" fillId="2" borderId="35" xfId="0" applyNumberFormat="1" applyFont="1" applyFill="1" applyBorder="1" applyAlignment="1">
      <alignment vertical="center" textRotation="90" wrapText="1"/>
    </xf>
    <xf numFmtId="178" fontId="14" fillId="4" borderId="3" xfId="0" applyNumberFormat="1" applyFont="1" applyFill="1" applyBorder="1" applyAlignment="1">
      <alignment horizontal="center" vertical="center" textRotation="90" wrapText="1"/>
    </xf>
    <xf numFmtId="178" fontId="13" fillId="2" borderId="8" xfId="0" applyNumberFormat="1" applyFont="1" applyFill="1" applyBorder="1" applyAlignment="1">
      <alignment horizontal="right" vertical="center" textRotation="90" wrapText="1"/>
    </xf>
    <xf numFmtId="178" fontId="13" fillId="2" borderId="11" xfId="0" applyNumberFormat="1" applyFont="1" applyFill="1" applyBorder="1" applyAlignment="1">
      <alignment horizontal="center" vertical="center" textRotation="90" wrapText="1"/>
    </xf>
    <xf numFmtId="178" fontId="13" fillId="2" borderId="30" xfId="0" applyNumberFormat="1" applyFont="1" applyFill="1" applyBorder="1" applyAlignment="1">
      <alignment horizontal="center" vertical="center" textRotation="90" wrapText="1"/>
    </xf>
    <xf numFmtId="178" fontId="14" fillId="2" borderId="36" xfId="0" applyNumberFormat="1" applyFont="1" applyFill="1" applyBorder="1" applyAlignment="1">
      <alignment horizontal="center" vertical="center" textRotation="90" wrapText="1"/>
    </xf>
    <xf numFmtId="178" fontId="14" fillId="2" borderId="24" xfId="0" applyNumberFormat="1" applyFont="1" applyFill="1" applyBorder="1" applyAlignment="1">
      <alignment vertical="center" textRotation="90" wrapText="1"/>
    </xf>
    <xf numFmtId="178" fontId="13" fillId="2" borderId="37" xfId="0" applyNumberFormat="1" applyFont="1" applyFill="1" applyBorder="1" applyAlignment="1">
      <alignment vertical="center" textRotation="90" wrapText="1"/>
    </xf>
    <xf numFmtId="178" fontId="13" fillId="2" borderId="14" xfId="0" applyNumberFormat="1" applyFont="1" applyFill="1" applyBorder="1" applyAlignment="1">
      <alignment vertical="center" textRotation="90" wrapText="1"/>
    </xf>
    <xf numFmtId="178" fontId="13" fillId="4" borderId="2" xfId="0" applyNumberFormat="1" applyFont="1" applyFill="1" applyBorder="1" applyAlignment="1">
      <alignment horizontal="center" textRotation="90" wrapText="1"/>
    </xf>
    <xf numFmtId="178" fontId="13" fillId="2" borderId="24" xfId="0" applyNumberFormat="1" applyFont="1" applyFill="1" applyBorder="1" applyAlignment="1">
      <alignment horizontal="center" vertical="center" textRotation="90" wrapText="1"/>
    </xf>
    <xf numFmtId="178" fontId="14" fillId="2" borderId="38" xfId="0" applyNumberFormat="1" applyFont="1" applyFill="1" applyBorder="1" applyAlignment="1">
      <alignment horizontal="center" vertical="center" textRotation="90" wrapText="1"/>
    </xf>
    <xf numFmtId="178" fontId="14" fillId="2" borderId="39" xfId="0" applyNumberFormat="1" applyFont="1" applyFill="1" applyBorder="1" applyAlignment="1">
      <alignment horizontal="center" vertical="center" textRotation="90" wrapText="1"/>
    </xf>
    <xf numFmtId="178" fontId="14" fillId="2" borderId="24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textRotation="90" wrapText="1"/>
    </xf>
    <xf numFmtId="178" fontId="14" fillId="2" borderId="1" xfId="0" applyNumberFormat="1" applyFont="1" applyFill="1" applyBorder="1" applyAlignment="1">
      <alignment vertical="top" textRotation="90" wrapText="1"/>
    </xf>
    <xf numFmtId="178" fontId="14" fillId="2" borderId="37" xfId="0" applyNumberFormat="1" applyFont="1" applyFill="1" applyBorder="1" applyAlignment="1">
      <alignment vertical="center" textRotation="90" wrapText="1"/>
    </xf>
    <xf numFmtId="178" fontId="14" fillId="2" borderId="4" xfId="0" applyNumberFormat="1" applyFont="1" applyFill="1" applyBorder="1" applyAlignment="1">
      <alignment horizontal="center" vertical="center" textRotation="90" wrapText="1"/>
    </xf>
    <xf numFmtId="178" fontId="14" fillId="2" borderId="3" xfId="0" applyNumberFormat="1" applyFont="1" applyFill="1" applyBorder="1" applyAlignment="1">
      <alignment vertical="top" textRotation="90" wrapText="1"/>
    </xf>
    <xf numFmtId="178" fontId="14" fillId="2" borderId="34" xfId="0" applyNumberFormat="1" applyFont="1" applyFill="1" applyBorder="1" applyAlignment="1">
      <alignment horizontal="center" vertical="center" textRotation="90" wrapText="1"/>
    </xf>
    <xf numFmtId="178" fontId="13" fillId="2" borderId="26" xfId="0" applyNumberFormat="1" applyFont="1" applyFill="1" applyBorder="1" applyAlignment="1">
      <alignment horizontal="center" vertical="center" textRotation="90" wrapText="1"/>
    </xf>
    <xf numFmtId="178" fontId="14" fillId="2" borderId="40" xfId="0" applyNumberFormat="1" applyFont="1" applyFill="1" applyBorder="1" applyAlignment="1">
      <alignment horizontal="center" vertical="center" textRotation="90" wrapText="1"/>
    </xf>
    <xf numFmtId="178" fontId="14" fillId="2" borderId="2" xfId="0" applyNumberFormat="1" applyFont="1" applyFill="1" applyBorder="1" applyAlignment="1">
      <alignment horizontal="center" vertical="center" textRotation="90" wrapText="1"/>
    </xf>
    <xf numFmtId="178" fontId="13" fillId="2" borderId="17" xfId="0" applyNumberFormat="1" applyFont="1" applyFill="1" applyBorder="1" applyAlignment="1">
      <alignment horizontal="center" vertical="center" textRotation="90" wrapText="1"/>
    </xf>
    <xf numFmtId="178" fontId="13" fillId="2" borderId="21" xfId="0" applyNumberFormat="1" applyFont="1" applyFill="1" applyBorder="1" applyAlignment="1">
      <alignment horizontal="center" vertical="center" textRotation="90" wrapText="1"/>
    </xf>
    <xf numFmtId="178" fontId="13" fillId="2" borderId="25" xfId="0" applyNumberFormat="1" applyFont="1" applyFill="1" applyBorder="1" applyAlignment="1">
      <alignment horizontal="center" vertical="center" textRotation="90" wrapText="1"/>
    </xf>
    <xf numFmtId="178" fontId="13" fillId="2" borderId="15" xfId="0" applyNumberFormat="1" applyFont="1" applyFill="1" applyBorder="1" applyAlignment="1">
      <alignment horizontal="center" vertical="center" textRotation="90" wrapText="1"/>
    </xf>
    <xf numFmtId="178" fontId="14" fillId="2" borderId="27" xfId="0" applyNumberFormat="1" applyFont="1" applyFill="1" applyBorder="1" applyAlignment="1">
      <alignment horizontal="center" vertical="center" textRotation="90" wrapText="1"/>
    </xf>
    <xf numFmtId="0" fontId="10" fillId="2" borderId="0" xfId="0" applyFont="1" applyFill="1" applyBorder="1" applyAlignment="1">
      <alignment horizontal="center" vertical="center" wrapText="1"/>
    </xf>
    <xf numFmtId="49" fontId="10" fillId="2" borderId="0" xfId="0" applyNumberFormat="1" applyFont="1" applyFill="1" applyBorder="1" applyAlignment="1">
      <alignment horizontal="center" vertical="center" wrapText="1"/>
    </xf>
    <xf numFmtId="178" fontId="14" fillId="2" borderId="3" xfId="0" applyNumberFormat="1" applyFont="1" applyFill="1" applyBorder="1" applyAlignment="1">
      <alignment horizontal="center" vertical="center" textRotation="90" wrapText="1"/>
    </xf>
    <xf numFmtId="178" fontId="13" fillId="2" borderId="1" xfId="0" applyNumberFormat="1" applyFont="1" applyFill="1" applyBorder="1" applyAlignment="1">
      <alignment horizontal="center" textRotation="90" wrapText="1"/>
    </xf>
    <xf numFmtId="178" fontId="13" fillId="2" borderId="41" xfId="0" applyNumberFormat="1" applyFont="1" applyFill="1" applyBorder="1" applyAlignment="1">
      <alignment horizontal="center" vertical="center" textRotation="90" wrapText="1"/>
    </xf>
    <xf numFmtId="178" fontId="13" fillId="2" borderId="28" xfId="0" applyNumberFormat="1" applyFont="1" applyFill="1" applyBorder="1" applyAlignment="1">
      <alignment horizontal="center" vertical="center" textRotation="90" wrapText="1"/>
    </xf>
    <xf numFmtId="0" fontId="13" fillId="2" borderId="8" xfId="0" applyFont="1" applyFill="1" applyBorder="1" applyAlignment="1">
      <alignment vertical="center" textRotation="90" wrapText="1"/>
    </xf>
    <xf numFmtId="178" fontId="13" fillId="2" borderId="23" xfId="0" applyNumberFormat="1" applyFont="1" applyFill="1" applyBorder="1" applyAlignment="1">
      <alignment horizontal="center" vertical="center" textRotation="90" wrapText="1"/>
    </xf>
    <xf numFmtId="178" fontId="14" fillId="2" borderId="21" xfId="0" applyNumberFormat="1" applyFont="1" applyFill="1" applyBorder="1" applyAlignment="1">
      <alignment horizontal="center" vertical="center" textRotation="90" wrapText="1"/>
    </xf>
    <xf numFmtId="178" fontId="14" fillId="2" borderId="35" xfId="0" applyNumberFormat="1" applyFont="1" applyFill="1" applyBorder="1" applyAlignment="1">
      <alignment horizontal="center" vertical="center" textRotation="90" wrapText="1"/>
    </xf>
    <xf numFmtId="178" fontId="14" fillId="2" borderId="26" xfId="0" applyNumberFormat="1" applyFont="1" applyFill="1" applyBorder="1" applyAlignment="1">
      <alignment horizontal="center" vertical="center" textRotation="90" wrapText="1"/>
    </xf>
    <xf numFmtId="178" fontId="14" fillId="2" borderId="42" xfId="0" applyNumberFormat="1" applyFont="1" applyFill="1" applyBorder="1" applyAlignment="1">
      <alignment horizontal="center" vertical="center" textRotation="90" wrapText="1"/>
    </xf>
    <xf numFmtId="178" fontId="13" fillId="2" borderId="43" xfId="0" applyNumberFormat="1" applyFont="1" applyFill="1" applyBorder="1" applyAlignment="1">
      <alignment horizontal="center" vertical="center" textRotation="90" wrapText="1"/>
    </xf>
    <xf numFmtId="178" fontId="13" fillId="2" borderId="1" xfId="0" applyNumberFormat="1" applyFont="1" applyFill="1" applyBorder="1" applyAlignment="1">
      <alignment vertical="center" wrapText="1"/>
    </xf>
    <xf numFmtId="178" fontId="13" fillId="4" borderId="43" xfId="0" applyNumberFormat="1" applyFont="1" applyFill="1" applyBorder="1" applyAlignment="1">
      <alignment horizontal="center" vertical="center" textRotation="90" wrapText="1"/>
    </xf>
    <xf numFmtId="178" fontId="13" fillId="4" borderId="1" xfId="0" applyNumberFormat="1" applyFont="1" applyFill="1" applyBorder="1" applyAlignment="1">
      <alignment vertical="center" wrapText="1"/>
    </xf>
    <xf numFmtId="178" fontId="14" fillId="4" borderId="22" xfId="0" applyNumberFormat="1" applyFont="1" applyFill="1" applyBorder="1" applyAlignment="1">
      <alignment horizontal="center" vertical="center" textRotation="90" wrapText="1"/>
    </xf>
    <xf numFmtId="178" fontId="14" fillId="4" borderId="2" xfId="0" applyNumberFormat="1" applyFont="1" applyFill="1" applyBorder="1" applyAlignment="1">
      <alignment horizontal="center" vertical="center" textRotation="90" wrapText="1"/>
    </xf>
    <xf numFmtId="178" fontId="13" fillId="2" borderId="29" xfId="0" applyNumberFormat="1" applyFont="1" applyFill="1" applyBorder="1" applyAlignment="1">
      <alignment horizontal="center" vertical="center" textRotation="90" wrapText="1"/>
    </xf>
    <xf numFmtId="49" fontId="3" fillId="2" borderId="0" xfId="0" applyNumberFormat="1" applyFont="1" applyFill="1"/>
    <xf numFmtId="49" fontId="11" fillId="2" borderId="44" xfId="0" applyNumberFormat="1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3" fillId="2" borderId="25" xfId="0" applyFont="1" applyFill="1" applyBorder="1" applyAlignment="1">
      <alignment horizontal="center" vertical="center" wrapText="1"/>
    </xf>
    <xf numFmtId="0" fontId="15" fillId="2" borderId="45" xfId="0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6" fillId="2" borderId="15" xfId="0" applyFont="1" applyFill="1" applyBorder="1" applyAlignment="1">
      <alignment vertical="center" wrapText="1"/>
    </xf>
    <xf numFmtId="0" fontId="17" fillId="0" borderId="25" xfId="0" applyFont="1" applyBorder="1" applyAlignment="1">
      <alignment vertical="center" wrapText="1"/>
    </xf>
    <xf numFmtId="0" fontId="16" fillId="0" borderId="25" xfId="0" applyFont="1" applyBorder="1" applyAlignment="1">
      <alignment vertical="center" wrapText="1"/>
    </xf>
    <xf numFmtId="0" fontId="16" fillId="0" borderId="45" xfId="0" applyFont="1" applyBorder="1" applyAlignment="1">
      <alignment horizontal="center" vertical="center" wrapText="1"/>
    </xf>
    <xf numFmtId="178" fontId="13" fillId="2" borderId="24" xfId="0" applyNumberFormat="1" applyFont="1" applyFill="1" applyBorder="1" applyAlignment="1">
      <alignment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178" fontId="14" fillId="2" borderId="8" xfId="0" applyNumberFormat="1" applyFont="1" applyFill="1" applyBorder="1" applyAlignment="1">
      <alignment vertical="center" textRotation="90" wrapText="1"/>
    </xf>
    <xf numFmtId="0" fontId="17" fillId="0" borderId="13" xfId="0" applyFont="1" applyBorder="1" applyAlignment="1">
      <alignment horizontal="left" vertical="center" wrapText="1"/>
    </xf>
    <xf numFmtId="178" fontId="14" fillId="2" borderId="47" xfId="0" applyNumberFormat="1" applyFont="1" applyFill="1" applyBorder="1" applyAlignment="1">
      <alignment vertical="center" textRotation="90" wrapText="1"/>
    </xf>
    <xf numFmtId="0" fontId="17" fillId="0" borderId="3" xfId="0" applyFont="1" applyBorder="1" applyAlignment="1">
      <alignment horizontal="left" vertical="center" wrapText="1"/>
    </xf>
    <xf numFmtId="178" fontId="14" fillId="2" borderId="9" xfId="0" applyNumberFormat="1" applyFont="1" applyFill="1" applyBorder="1" applyAlignment="1">
      <alignment vertical="center" textRotation="90" wrapText="1"/>
    </xf>
    <xf numFmtId="0" fontId="17" fillId="0" borderId="3" xfId="0" applyFont="1" applyBorder="1" applyAlignment="1">
      <alignment vertical="center" wrapText="1"/>
    </xf>
    <xf numFmtId="0" fontId="17" fillId="0" borderId="45" xfId="0" applyFont="1" applyBorder="1" applyAlignment="1">
      <alignment horizontal="left" vertical="center" wrapText="1"/>
    </xf>
    <xf numFmtId="0" fontId="17" fillId="0" borderId="46" xfId="0" applyFont="1" applyBorder="1" applyAlignment="1">
      <alignment horizontal="left" vertical="center" wrapText="1"/>
    </xf>
    <xf numFmtId="0" fontId="16" fillId="0" borderId="1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0" fontId="16" fillId="2" borderId="25" xfId="0" applyFont="1" applyFill="1" applyBorder="1" applyAlignment="1">
      <alignment vertical="center" wrapText="1"/>
    </xf>
    <xf numFmtId="178" fontId="13" fillId="2" borderId="48" xfId="0" applyNumberFormat="1" applyFont="1" applyFill="1" applyBorder="1" applyAlignment="1">
      <alignment horizontal="center" vertical="center" textRotation="90" wrapText="1"/>
    </xf>
    <xf numFmtId="0" fontId="16" fillId="2" borderId="49" xfId="0" applyFont="1" applyFill="1" applyBorder="1" applyAlignment="1">
      <alignment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left" vertical="center" wrapText="1"/>
    </xf>
    <xf numFmtId="0" fontId="16" fillId="2" borderId="46" xfId="0" applyFont="1" applyFill="1" applyBorder="1" applyAlignment="1">
      <alignment horizontal="left" vertical="center" wrapText="1"/>
    </xf>
    <xf numFmtId="0" fontId="16" fillId="2" borderId="32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2" xfId="0" applyFont="1" applyBorder="1" applyAlignment="1">
      <alignment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3" fillId="2" borderId="42" xfId="0" applyFont="1" applyFill="1" applyBorder="1" applyAlignment="1">
      <alignment vertical="center" wrapText="1"/>
    </xf>
    <xf numFmtId="0" fontId="13" fillId="2" borderId="43" xfId="0" applyFont="1" applyFill="1" applyBorder="1" applyAlignment="1">
      <alignment vertical="center" wrapText="1"/>
    </xf>
    <xf numFmtId="0" fontId="13" fillId="2" borderId="48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textRotation="90" wrapText="1"/>
    </xf>
    <xf numFmtId="178" fontId="14" fillId="2" borderId="10" xfId="0" applyNumberFormat="1" applyFont="1" applyFill="1" applyBorder="1" applyAlignment="1">
      <alignment horizontal="center" vertical="center" textRotation="90" wrapText="1"/>
    </xf>
    <xf numFmtId="178" fontId="14" fillId="4" borderId="17" xfId="0" applyNumberFormat="1" applyFont="1" applyFill="1" applyBorder="1" applyAlignment="1">
      <alignment horizontal="center" vertical="center" textRotation="90" wrapText="1"/>
    </xf>
    <xf numFmtId="0" fontId="13" fillId="2" borderId="52" xfId="0" applyFont="1" applyFill="1" applyBorder="1" applyAlignment="1">
      <alignment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4" fillId="2" borderId="53" xfId="0" applyFont="1" applyFill="1" applyBorder="1" applyAlignment="1">
      <alignment horizontal="center" vertical="center" wrapText="1"/>
    </xf>
    <xf numFmtId="178" fontId="13" fillId="4" borderId="41" xfId="0" applyNumberFormat="1" applyFont="1" applyFill="1" applyBorder="1" applyAlignment="1">
      <alignment horizontal="center" vertical="center" textRotation="90" wrapText="1"/>
    </xf>
    <xf numFmtId="0" fontId="0" fillId="0" borderId="1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3" fillId="2" borderId="10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4" fillId="2" borderId="35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178" fontId="13" fillId="2" borderId="32" xfId="0" applyNumberFormat="1" applyFont="1" applyFill="1" applyBorder="1" applyAlignment="1">
      <alignment vertical="center" textRotation="90" wrapText="1"/>
    </xf>
    <xf numFmtId="178" fontId="13" fillId="2" borderId="25" xfId="0" applyNumberFormat="1" applyFont="1" applyFill="1" applyBorder="1" applyAlignment="1">
      <alignment vertical="center" textRotation="90" wrapText="1"/>
    </xf>
    <xf numFmtId="0" fontId="14" fillId="2" borderId="43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vertical="center" wrapText="1"/>
    </xf>
    <xf numFmtId="0" fontId="13" fillId="2" borderId="13" xfId="0" applyFont="1" applyFill="1" applyBorder="1" applyAlignment="1">
      <alignment vertical="center" wrapText="1"/>
    </xf>
    <xf numFmtId="0" fontId="14" fillId="2" borderId="13" xfId="0" applyFont="1" applyFill="1" applyBorder="1" applyAlignment="1">
      <alignment vertical="center" wrapText="1"/>
    </xf>
    <xf numFmtId="178" fontId="14" fillId="2" borderId="14" xfId="0" applyNumberFormat="1" applyFont="1" applyFill="1" applyBorder="1" applyAlignment="1">
      <alignment horizontal="center" vertical="center" textRotation="90" wrapText="1"/>
    </xf>
    <xf numFmtId="178" fontId="13" fillId="2" borderId="13" xfId="0" applyNumberFormat="1" applyFont="1" applyFill="1" applyBorder="1" applyAlignment="1">
      <alignment horizontal="center" vertical="center" textRotation="90" wrapText="1"/>
    </xf>
    <xf numFmtId="0" fontId="14" fillId="2" borderId="3" xfId="0" applyFont="1" applyFill="1" applyBorder="1" applyAlignment="1">
      <alignment vertical="center" wrapText="1"/>
    </xf>
    <xf numFmtId="0" fontId="13" fillId="0" borderId="46" xfId="0" applyFont="1" applyBorder="1" applyAlignment="1">
      <alignment vertical="center" wrapText="1"/>
    </xf>
    <xf numFmtId="0" fontId="13" fillId="2" borderId="47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vertical="center" wrapText="1"/>
    </xf>
    <xf numFmtId="49" fontId="18" fillId="2" borderId="0" xfId="0" applyNumberFormat="1" applyFont="1" applyFill="1" applyBorder="1"/>
    <xf numFmtId="0" fontId="17" fillId="2" borderId="0" xfId="0" applyFont="1" applyFill="1" applyBorder="1"/>
    <xf numFmtId="178" fontId="18" fillId="2" borderId="0" xfId="0" applyNumberFormat="1" applyFont="1" applyFill="1" applyBorder="1" applyAlignment="1"/>
    <xf numFmtId="178" fontId="18" fillId="2" borderId="0" xfId="0" applyNumberFormat="1" applyFont="1" applyFill="1" applyBorder="1" applyAlignment="1">
      <alignment horizontal="justify" wrapText="1"/>
    </xf>
    <xf numFmtId="49" fontId="18" fillId="2" borderId="0" xfId="0" applyNumberFormat="1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left" wrapText="1"/>
    </xf>
    <xf numFmtId="49" fontId="18" fillId="2" borderId="0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178" fontId="14" fillId="2" borderId="44" xfId="0" applyNumberFormat="1" applyFont="1" applyFill="1" applyBorder="1" applyAlignment="1">
      <alignment horizontal="center" vertical="center" textRotation="90" wrapText="1"/>
    </xf>
    <xf numFmtId="178" fontId="14" fillId="4" borderId="13" xfId="0" applyNumberFormat="1" applyFont="1" applyFill="1" applyBorder="1" applyAlignment="1">
      <alignment horizontal="center" vertical="center" textRotation="90" wrapText="1"/>
    </xf>
    <xf numFmtId="178" fontId="14" fillId="2" borderId="13" xfId="0" applyNumberFormat="1" applyFont="1" applyFill="1" applyBorder="1" applyAlignment="1">
      <alignment horizontal="center" vertical="center" textRotation="90" wrapText="1"/>
    </xf>
    <xf numFmtId="178" fontId="14" fillId="2" borderId="11" xfId="0" applyNumberFormat="1" applyFont="1" applyFill="1" applyBorder="1" applyAlignment="1">
      <alignment horizontal="center" vertical="center" textRotation="90" wrapText="1"/>
    </xf>
    <xf numFmtId="178" fontId="14" fillId="2" borderId="45" xfId="0" applyNumberFormat="1" applyFont="1" applyFill="1" applyBorder="1" applyAlignment="1">
      <alignment horizontal="center" vertical="center" textRotation="90" wrapText="1"/>
    </xf>
    <xf numFmtId="178" fontId="14" fillId="2" borderId="7" xfId="0" applyNumberFormat="1" applyFont="1" applyFill="1" applyBorder="1" applyAlignment="1">
      <alignment horizontal="center" vertical="center" textRotation="90" wrapText="1"/>
    </xf>
    <xf numFmtId="178" fontId="13" fillId="4" borderId="17" xfId="0" applyNumberFormat="1" applyFont="1" applyFill="1" applyBorder="1" applyAlignment="1">
      <alignment horizontal="center" vertical="center" textRotation="90" wrapText="1"/>
    </xf>
    <xf numFmtId="178" fontId="14" fillId="4" borderId="1" xfId="0" applyNumberFormat="1" applyFont="1" applyFill="1" applyBorder="1" applyAlignment="1">
      <alignment vertical="center" textRotation="90" wrapText="1"/>
    </xf>
    <xf numFmtId="178" fontId="14" fillId="4" borderId="45" xfId="0" applyNumberFormat="1" applyFont="1" applyFill="1" applyBorder="1" applyAlignment="1">
      <alignment horizontal="center" vertical="center" textRotation="90" wrapText="1"/>
    </xf>
    <xf numFmtId="178" fontId="14" fillId="4" borderId="46" xfId="0" applyNumberFormat="1" applyFont="1" applyFill="1" applyBorder="1" applyAlignment="1">
      <alignment horizontal="center" vertical="center" textRotation="90" wrapText="1"/>
    </xf>
    <xf numFmtId="178" fontId="14" fillId="2" borderId="18" xfId="0" applyNumberFormat="1" applyFont="1" applyFill="1" applyBorder="1" applyAlignment="1">
      <alignment horizontal="center" vertical="center" textRotation="90" wrapText="1"/>
    </xf>
    <xf numFmtId="178" fontId="13" fillId="2" borderId="53" xfId="0" applyNumberFormat="1" applyFont="1" applyFill="1" applyBorder="1" applyAlignment="1">
      <alignment horizontal="center" vertical="center" textRotation="90" wrapText="1"/>
    </xf>
    <xf numFmtId="178" fontId="13" fillId="2" borderId="35" xfId="0" applyNumberFormat="1" applyFont="1" applyFill="1" applyBorder="1" applyAlignment="1">
      <alignment horizontal="center" vertical="center" textRotation="90" wrapText="1"/>
    </xf>
    <xf numFmtId="178" fontId="13" fillId="2" borderId="24" xfId="0" applyNumberFormat="1" applyFont="1" applyFill="1" applyBorder="1" applyAlignment="1">
      <alignment vertical="center" textRotation="90" wrapText="1"/>
    </xf>
    <xf numFmtId="178" fontId="13" fillId="2" borderId="37" xfId="0" applyNumberFormat="1" applyFont="1" applyFill="1" applyBorder="1" applyAlignment="1">
      <alignment horizontal="center" vertical="center" textRotation="90" wrapText="1"/>
    </xf>
    <xf numFmtId="178" fontId="14" fillId="2" borderId="54" xfId="0" applyNumberFormat="1" applyFont="1" applyFill="1" applyBorder="1" applyAlignment="1">
      <alignment horizontal="center" vertical="center" textRotation="90" wrapText="1"/>
    </xf>
    <xf numFmtId="178" fontId="13" fillId="2" borderId="10" xfId="0" applyNumberFormat="1" applyFont="1" applyFill="1" applyBorder="1" applyAlignment="1">
      <alignment vertical="center" textRotation="90" wrapText="1"/>
    </xf>
    <xf numFmtId="178" fontId="13" fillId="2" borderId="12" xfId="0" applyNumberFormat="1" applyFont="1" applyFill="1" applyBorder="1" applyAlignment="1">
      <alignment vertical="center" textRotation="90" wrapText="1"/>
    </xf>
    <xf numFmtId="178" fontId="3" fillId="2" borderId="0" xfId="0" applyNumberFormat="1" applyFont="1" applyFill="1" applyBorder="1" applyAlignment="1">
      <alignment horizontal="justify" wrapText="1"/>
    </xf>
    <xf numFmtId="178" fontId="3" fillId="2" borderId="0" xfId="0" applyNumberFormat="1" applyFont="1" applyFill="1" applyBorder="1" applyAlignment="1"/>
    <xf numFmtId="182" fontId="14" fillId="4" borderId="1" xfId="0" applyNumberFormat="1" applyFont="1" applyFill="1" applyBorder="1" applyAlignment="1">
      <alignment horizontal="center" vertical="center" textRotation="90" wrapText="1"/>
    </xf>
    <xf numFmtId="2" fontId="16" fillId="2" borderId="0" xfId="0" applyNumberFormat="1" applyFont="1" applyFill="1" applyBorder="1" applyAlignment="1">
      <alignment wrapText="1"/>
    </xf>
    <xf numFmtId="0" fontId="3" fillId="2" borderId="0" xfId="0" applyFont="1" applyFill="1" applyBorder="1"/>
    <xf numFmtId="178" fontId="13" fillId="4" borderId="13" xfId="0" applyNumberFormat="1" applyFont="1" applyFill="1" applyBorder="1" applyAlignment="1">
      <alignment horizontal="center" vertical="center" textRotation="90" wrapText="1"/>
    </xf>
    <xf numFmtId="178" fontId="14" fillId="2" borderId="55" xfId="0" applyNumberFormat="1" applyFont="1" applyFill="1" applyBorder="1" applyAlignment="1">
      <alignment horizontal="center" vertical="center" textRotation="90" wrapText="1"/>
    </xf>
    <xf numFmtId="178" fontId="13" fillId="2" borderId="52" xfId="0" applyNumberFormat="1" applyFont="1" applyFill="1" applyBorder="1" applyAlignment="1">
      <alignment horizontal="center" vertical="center" textRotation="90" wrapText="1"/>
    </xf>
    <xf numFmtId="178" fontId="13" fillId="2" borderId="10" xfId="0" applyNumberFormat="1" applyFont="1" applyFill="1" applyBorder="1" applyAlignment="1">
      <alignment horizontal="center" vertical="center" textRotation="90" wrapText="1"/>
    </xf>
    <xf numFmtId="178" fontId="13" fillId="2" borderId="34" xfId="0" applyNumberFormat="1" applyFont="1" applyFill="1" applyBorder="1" applyAlignment="1">
      <alignment horizontal="center" vertical="center" textRotation="90" wrapText="1"/>
    </xf>
    <xf numFmtId="178" fontId="13" fillId="2" borderId="12" xfId="0" applyNumberFormat="1" applyFont="1" applyFill="1" applyBorder="1" applyAlignment="1">
      <alignment horizontal="center" vertical="center" textRotation="90" wrapText="1"/>
    </xf>
    <xf numFmtId="178" fontId="13" fillId="2" borderId="39" xfId="0" applyNumberFormat="1" applyFont="1" applyFill="1" applyBorder="1" applyAlignment="1">
      <alignment horizontal="center" vertical="center" textRotation="90" wrapText="1"/>
    </xf>
    <xf numFmtId="178" fontId="13" fillId="2" borderId="44" xfId="0" applyNumberFormat="1" applyFont="1" applyFill="1" applyBorder="1" applyAlignment="1">
      <alignment horizontal="center" vertical="center" textRotation="90" wrapText="1"/>
    </xf>
    <xf numFmtId="178" fontId="14" fillId="2" borderId="0" xfId="0" applyNumberFormat="1" applyFont="1" applyFill="1" applyBorder="1" applyAlignment="1">
      <alignment horizontal="center" vertical="center" textRotation="90" wrapText="1"/>
    </xf>
    <xf numFmtId="178" fontId="14" fillId="2" borderId="6" xfId="0" applyNumberFormat="1" applyFont="1" applyFill="1" applyBorder="1" applyAlignment="1">
      <alignment horizontal="center" vertical="center" textRotation="90" wrapText="1"/>
    </xf>
    <xf numFmtId="178" fontId="14" fillId="2" borderId="56" xfId="0" applyNumberFormat="1" applyFont="1" applyFill="1" applyBorder="1" applyAlignment="1">
      <alignment horizontal="center" vertical="center" textRotation="90" wrapText="1"/>
    </xf>
    <xf numFmtId="178" fontId="13" fillId="2" borderId="45" xfId="0" applyNumberFormat="1" applyFont="1" applyFill="1" applyBorder="1" applyAlignment="1">
      <alignment horizontal="center" vertical="center" textRotation="90" wrapText="1"/>
    </xf>
    <xf numFmtId="0" fontId="19" fillId="2" borderId="0" xfId="0" applyFont="1" applyFill="1" applyBorder="1"/>
    <xf numFmtId="178" fontId="13" fillId="2" borderId="57" xfId="0" applyNumberFormat="1" applyFont="1" applyFill="1" applyBorder="1" applyAlignment="1">
      <alignment horizontal="center" vertical="center" textRotation="90" wrapText="1"/>
    </xf>
    <xf numFmtId="178" fontId="14" fillId="2" borderId="58" xfId="0" applyNumberFormat="1" applyFont="1" applyFill="1" applyBorder="1" applyAlignment="1">
      <alignment horizontal="center" vertical="center" textRotation="90" wrapText="1"/>
    </xf>
    <xf numFmtId="178" fontId="14" fillId="2" borderId="5" xfId="0" applyNumberFormat="1" applyFont="1" applyFill="1" applyBorder="1" applyAlignment="1">
      <alignment horizontal="center" vertical="center" textRotation="90" wrapText="1"/>
    </xf>
    <xf numFmtId="178" fontId="14" fillId="2" borderId="33" xfId="0" applyNumberFormat="1" applyFont="1" applyFill="1" applyBorder="1" applyAlignment="1">
      <alignment horizontal="center" vertical="center" textRotation="90" wrapText="1"/>
    </xf>
    <xf numFmtId="178" fontId="14" fillId="2" borderId="37" xfId="0" applyNumberFormat="1" applyFont="1" applyFill="1" applyBorder="1" applyAlignment="1">
      <alignment horizontal="center" vertical="center" textRotation="90" wrapText="1"/>
    </xf>
    <xf numFmtId="178" fontId="13" fillId="2" borderId="54" xfId="0" applyNumberFormat="1" applyFont="1" applyFill="1" applyBorder="1" applyAlignment="1">
      <alignment horizontal="center" vertical="center" textRotation="90" wrapText="1"/>
    </xf>
    <xf numFmtId="178" fontId="0" fillId="0" borderId="4" xfId="0" applyNumberFormat="1" applyBorder="1" applyAlignment="1">
      <alignment horizontal="center"/>
    </xf>
    <xf numFmtId="178" fontId="0" fillId="0" borderId="0" xfId="0" applyNumberFormat="1" applyBorder="1" applyAlignment="1">
      <alignment horizontal="center"/>
    </xf>
    <xf numFmtId="178" fontId="0" fillId="0" borderId="4" xfId="0" applyNumberFormat="1" applyBorder="1" applyAlignment="1"/>
    <xf numFmtId="0" fontId="14" fillId="2" borderId="45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0" fontId="16" fillId="2" borderId="46" xfId="0" applyFont="1" applyFill="1" applyBorder="1" applyAlignment="1">
      <alignment horizontal="center" vertical="center" wrapText="1"/>
    </xf>
    <xf numFmtId="178" fontId="13" fillId="2" borderId="8" xfId="0" applyNumberFormat="1" applyFont="1" applyFill="1" applyBorder="1" applyAlignment="1">
      <alignment vertical="center" textRotation="90" wrapText="1"/>
    </xf>
    <xf numFmtId="0" fontId="16" fillId="2" borderId="32" xfId="0" applyFont="1" applyFill="1" applyBorder="1" applyAlignment="1">
      <alignment horizontal="center" vertical="center" wrapText="1"/>
    </xf>
    <xf numFmtId="0" fontId="16" fillId="0" borderId="45" xfId="0" applyFont="1" applyBorder="1" applyAlignment="1">
      <alignment horizontal="left" vertical="center" wrapText="1"/>
    </xf>
    <xf numFmtId="0" fontId="16" fillId="0" borderId="32" xfId="0" applyFont="1" applyBorder="1" applyAlignment="1">
      <alignment horizontal="left" vertical="center" wrapText="1"/>
    </xf>
    <xf numFmtId="0" fontId="17" fillId="0" borderId="28" xfId="0" applyFont="1" applyBorder="1" applyAlignment="1">
      <alignment vertical="center" wrapText="1"/>
    </xf>
    <xf numFmtId="0" fontId="16" fillId="2" borderId="0" xfId="0" applyFont="1" applyFill="1" applyBorder="1" applyAlignment="1">
      <alignment vertical="center" wrapText="1"/>
    </xf>
    <xf numFmtId="0" fontId="18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59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textRotation="90" wrapText="1"/>
    </xf>
    <xf numFmtId="0" fontId="18" fillId="2" borderId="3" xfId="0" applyFont="1" applyFill="1" applyBorder="1" applyAlignment="1">
      <alignment horizontal="center" vertical="center" textRotation="90" wrapText="1"/>
    </xf>
    <xf numFmtId="0" fontId="18" fillId="2" borderId="9" xfId="0" applyFont="1" applyFill="1" applyBorder="1" applyAlignment="1">
      <alignment vertical="center" wrapText="1"/>
    </xf>
    <xf numFmtId="0" fontId="18" fillId="2" borderId="6" xfId="0" applyFont="1" applyFill="1" applyBorder="1" applyAlignment="1">
      <alignment vertical="center" wrapText="1"/>
    </xf>
    <xf numFmtId="0" fontId="18" fillId="0" borderId="42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13" fillId="2" borderId="42" xfId="0" applyFont="1" applyFill="1" applyBorder="1" applyAlignment="1">
      <alignment horizontal="center" vertical="center" textRotation="90" wrapText="1"/>
    </xf>
    <xf numFmtId="0" fontId="18" fillId="2" borderId="43" xfId="0" applyFont="1" applyFill="1" applyBorder="1" applyAlignment="1">
      <alignment horizontal="center" vertical="center" textRotation="90" wrapText="1"/>
    </xf>
    <xf numFmtId="178" fontId="20" fillId="2" borderId="43" xfId="0" applyNumberFormat="1" applyFont="1" applyFill="1" applyBorder="1" applyAlignment="1">
      <alignment horizontal="center" vertical="center" textRotation="90" wrapText="1"/>
    </xf>
    <xf numFmtId="178" fontId="20" fillId="4" borderId="43" xfId="0" applyNumberFormat="1" applyFont="1" applyFill="1" applyBorder="1" applyAlignment="1">
      <alignment horizontal="center" vertical="center" textRotation="90" wrapText="1"/>
    </xf>
    <xf numFmtId="0" fontId="18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 wrapText="1"/>
    </xf>
    <xf numFmtId="0" fontId="17" fillId="2" borderId="8" xfId="0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textRotation="90" wrapText="1"/>
    </xf>
    <xf numFmtId="178" fontId="18" fillId="2" borderId="1" xfId="0" applyNumberFormat="1" applyFont="1" applyFill="1" applyBorder="1" applyAlignment="1">
      <alignment horizontal="center" vertical="center" textRotation="90" wrapText="1"/>
    </xf>
    <xf numFmtId="178" fontId="18" fillId="4" borderId="1" xfId="0" applyNumberFormat="1" applyFont="1" applyFill="1" applyBorder="1" applyAlignment="1">
      <alignment horizontal="center" vertical="center" textRotation="90" wrapText="1"/>
    </xf>
    <xf numFmtId="181" fontId="18" fillId="4" borderId="1" xfId="0" applyNumberFormat="1" applyFont="1" applyFill="1" applyBorder="1" applyAlignment="1">
      <alignment horizontal="center" vertical="center" textRotation="90" wrapText="1"/>
    </xf>
    <xf numFmtId="178" fontId="15" fillId="2" borderId="1" xfId="0" applyNumberFormat="1" applyFont="1" applyFill="1" applyBorder="1" applyAlignment="1">
      <alignment horizontal="center" vertical="center" textRotation="90" wrapText="1"/>
    </xf>
    <xf numFmtId="0" fontId="18" fillId="2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center" vertical="center" wrapText="1"/>
    </xf>
    <xf numFmtId="2" fontId="18" fillId="4" borderId="1" xfId="0" applyNumberFormat="1" applyFont="1" applyFill="1" applyBorder="1" applyAlignment="1">
      <alignment horizontal="center" vertical="center" textRotation="90" wrapText="1"/>
    </xf>
    <xf numFmtId="0" fontId="18" fillId="2" borderId="2" xfId="0" applyFont="1" applyFill="1" applyBorder="1" applyAlignment="1">
      <alignment vertical="top" wrapText="1"/>
    </xf>
    <xf numFmtId="0" fontId="18" fillId="2" borderId="13" xfId="0" applyFont="1" applyFill="1" applyBorder="1" applyAlignment="1">
      <alignment vertical="top" wrapText="1"/>
    </xf>
    <xf numFmtId="178" fontId="15" fillId="2" borderId="12" xfId="0" applyNumberFormat="1" applyFont="1" applyFill="1" applyBorder="1" applyAlignment="1">
      <alignment vertical="center" textRotation="90" wrapText="1"/>
    </xf>
    <xf numFmtId="178" fontId="15" fillId="2" borderId="1" xfId="0" applyNumberFormat="1" applyFont="1" applyFill="1" applyBorder="1" applyAlignment="1">
      <alignment vertical="center" textRotation="90" wrapText="1"/>
    </xf>
    <xf numFmtId="178" fontId="18" fillId="2" borderId="1" xfId="0" applyNumberFormat="1" applyFont="1" applyFill="1" applyBorder="1" applyAlignment="1">
      <alignment vertical="center" textRotation="90" wrapText="1"/>
    </xf>
    <xf numFmtId="178" fontId="15" fillId="2" borderId="14" xfId="0" applyNumberFormat="1" applyFont="1" applyFill="1" applyBorder="1" applyAlignment="1">
      <alignment vertical="center" textRotation="90" wrapText="1"/>
    </xf>
    <xf numFmtId="178" fontId="15" fillId="2" borderId="13" xfId="0" applyNumberFormat="1" applyFont="1" applyFill="1" applyBorder="1" applyAlignment="1">
      <alignment vertical="center" textRotation="90" wrapText="1"/>
    </xf>
    <xf numFmtId="178" fontId="18" fillId="2" borderId="13" xfId="0" applyNumberFormat="1" applyFont="1" applyFill="1" applyBorder="1" applyAlignment="1">
      <alignment vertical="center" textRotation="90" wrapText="1"/>
    </xf>
    <xf numFmtId="178" fontId="18" fillId="2" borderId="3" xfId="0" applyNumberFormat="1" applyFont="1" applyFill="1" applyBorder="1" applyAlignment="1">
      <alignment horizontal="center" vertical="center" textRotation="90" wrapText="1"/>
    </xf>
    <xf numFmtId="178" fontId="15" fillId="2" borderId="10" xfId="0" applyNumberFormat="1" applyFont="1" applyFill="1" applyBorder="1" applyAlignment="1">
      <alignment vertical="center" textRotation="90" wrapText="1"/>
    </xf>
    <xf numFmtId="178" fontId="15" fillId="2" borderId="3" xfId="0" applyNumberFormat="1" applyFont="1" applyFill="1" applyBorder="1" applyAlignment="1">
      <alignment vertical="center" textRotation="90" wrapText="1"/>
    </xf>
    <xf numFmtId="178" fontId="18" fillId="2" borderId="3" xfId="0" applyNumberFormat="1" applyFont="1" applyFill="1" applyBorder="1" applyAlignment="1">
      <alignment vertical="center" textRotation="90" wrapText="1"/>
    </xf>
    <xf numFmtId="16" fontId="18" fillId="2" borderId="1" xfId="0" applyNumberFormat="1" applyFont="1" applyFill="1" applyBorder="1" applyAlignment="1">
      <alignment horizontal="center" vertical="top" wrapText="1"/>
    </xf>
    <xf numFmtId="0" fontId="17" fillId="0" borderId="1" xfId="0" applyFont="1" applyBorder="1" applyAlignment="1">
      <alignment vertical="center" wrapText="1"/>
    </xf>
    <xf numFmtId="0" fontId="18" fillId="2" borderId="1" xfId="0" applyFont="1" applyFill="1" applyBorder="1" applyAlignment="1">
      <alignment horizontal="center" vertical="top" wrapText="1"/>
    </xf>
    <xf numFmtId="49" fontId="17" fillId="0" borderId="2" xfId="0" applyNumberFormat="1" applyFont="1" applyBorder="1" applyAlignment="1">
      <alignment horizontal="left" vertical="center" wrapText="1"/>
    </xf>
    <xf numFmtId="178" fontId="15" fillId="2" borderId="12" xfId="0" applyNumberFormat="1" applyFont="1" applyFill="1" applyBorder="1" applyAlignment="1">
      <alignment horizontal="right" vertical="center" textRotation="90" wrapText="1"/>
    </xf>
    <xf numFmtId="178" fontId="18" fillId="2" borderId="1" xfId="0" applyNumberFormat="1" applyFont="1" applyFill="1" applyBorder="1" applyAlignment="1">
      <alignment horizontal="right" vertical="center" textRotation="90" wrapText="1"/>
    </xf>
    <xf numFmtId="178" fontId="18" fillId="4" borderId="1" xfId="0" applyNumberFormat="1" applyFont="1" applyFill="1" applyBorder="1" applyAlignment="1">
      <alignment horizontal="right" vertical="center" textRotation="90" wrapText="1"/>
    </xf>
    <xf numFmtId="49" fontId="17" fillId="0" borderId="13" xfId="0" applyNumberFormat="1" applyFont="1" applyBorder="1" applyAlignment="1">
      <alignment horizontal="left" vertical="center" wrapText="1"/>
    </xf>
    <xf numFmtId="49" fontId="17" fillId="0" borderId="3" xfId="0" applyNumberFormat="1" applyFont="1" applyBorder="1" applyAlignment="1">
      <alignment horizontal="left" vertical="center" wrapText="1"/>
    </xf>
    <xf numFmtId="49" fontId="17" fillId="2" borderId="3" xfId="0" applyNumberFormat="1" applyFont="1" applyFill="1" applyBorder="1" applyAlignment="1">
      <alignment horizontal="left" vertical="center" wrapText="1"/>
    </xf>
    <xf numFmtId="0" fontId="18" fillId="0" borderId="1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7" fillId="2" borderId="2" xfId="0" applyFont="1" applyFill="1" applyBorder="1" applyAlignment="1">
      <alignment vertical="center" wrapText="1"/>
    </xf>
    <xf numFmtId="0" fontId="17" fillId="2" borderId="11" xfId="0" applyFont="1" applyFill="1" applyBorder="1" applyAlignment="1">
      <alignment horizontal="center" vertical="center" wrapText="1"/>
    </xf>
    <xf numFmtId="178" fontId="15" fillId="2" borderId="15" xfId="0" applyNumberFormat="1" applyFont="1" applyFill="1" applyBorder="1" applyAlignment="1">
      <alignment horizontal="center" vertical="center" textRotation="90" wrapText="1"/>
    </xf>
    <xf numFmtId="178" fontId="18" fillId="2" borderId="2" xfId="0" applyNumberFormat="1" applyFont="1" applyFill="1" applyBorder="1" applyAlignment="1">
      <alignment horizontal="center" vertical="center" textRotation="90" wrapText="1"/>
    </xf>
    <xf numFmtId="178" fontId="18" fillId="4" borderId="2" xfId="0" applyNumberFormat="1" applyFont="1" applyFill="1" applyBorder="1" applyAlignment="1">
      <alignment horizontal="center" vertical="center" textRotation="90" wrapText="1"/>
    </xf>
    <xf numFmtId="0" fontId="15" fillId="2" borderId="16" xfId="0" applyFont="1" applyFill="1" applyBorder="1" applyAlignment="1">
      <alignment vertical="center" wrapText="1"/>
    </xf>
    <xf numFmtId="0" fontId="21" fillId="2" borderId="17" xfId="0" applyFont="1" applyFill="1" applyBorder="1" applyAlignment="1">
      <alignment vertical="center" wrapText="1"/>
    </xf>
    <xf numFmtId="0" fontId="21" fillId="2" borderId="18" xfId="0" applyFont="1" applyFill="1" applyBorder="1" applyAlignment="1">
      <alignment horizontal="justify" vertical="center" wrapText="1"/>
    </xf>
    <xf numFmtId="178" fontId="15" fillId="2" borderId="17" xfId="0" applyNumberFormat="1" applyFont="1" applyFill="1" applyBorder="1" applyAlignment="1">
      <alignment horizontal="center" vertical="center" textRotation="90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vertical="center" wrapText="1"/>
    </xf>
    <xf numFmtId="0" fontId="17" fillId="2" borderId="22" xfId="0" applyFont="1" applyFill="1" applyBorder="1" applyAlignment="1">
      <alignment vertical="center" wrapText="1"/>
    </xf>
    <xf numFmtId="0" fontId="17" fillId="2" borderId="23" xfId="0" applyFont="1" applyFill="1" applyBorder="1" applyAlignment="1">
      <alignment horizontal="center" vertical="center" wrapText="1"/>
    </xf>
    <xf numFmtId="178" fontId="15" fillId="2" borderId="51" xfId="0" applyNumberFormat="1" applyFont="1" applyFill="1" applyBorder="1" applyAlignment="1">
      <alignment horizontal="center" vertical="center" textRotation="90" wrapText="1"/>
    </xf>
    <xf numFmtId="178" fontId="18" fillId="2" borderId="22" xfId="0" applyNumberFormat="1" applyFont="1" applyFill="1" applyBorder="1" applyAlignment="1">
      <alignment horizontal="center" vertical="center" textRotation="90" wrapText="1"/>
    </xf>
    <xf numFmtId="178" fontId="18" fillId="4" borderId="22" xfId="0" applyNumberFormat="1" applyFont="1" applyFill="1" applyBorder="1" applyAlignment="1">
      <alignment horizontal="center" vertical="center" textRotation="90" wrapText="1"/>
    </xf>
    <xf numFmtId="0" fontId="18" fillId="2" borderId="12" xfId="0" applyFont="1" applyFill="1" applyBorder="1" applyAlignment="1">
      <alignment vertical="center" wrapText="1"/>
    </xf>
    <xf numFmtId="0" fontId="17" fillId="2" borderId="24" xfId="0" applyFont="1" applyFill="1" applyBorder="1" applyAlignment="1">
      <alignment horizontal="center" vertical="center" wrapText="1"/>
    </xf>
    <xf numFmtId="178" fontId="15" fillId="2" borderId="25" xfId="0" applyNumberFormat="1" applyFont="1" applyFill="1" applyBorder="1" applyAlignment="1">
      <alignment horizontal="center" vertical="center" textRotation="90" wrapText="1"/>
    </xf>
    <xf numFmtId="0" fontId="18" fillId="2" borderId="15" xfId="0" applyFont="1" applyFill="1" applyBorder="1" applyAlignment="1">
      <alignment vertical="center" wrapText="1"/>
    </xf>
    <xf numFmtId="0" fontId="17" fillId="2" borderId="26" xfId="0" applyFont="1" applyFill="1" applyBorder="1" applyAlignment="1">
      <alignment horizontal="center" vertical="center" wrapText="1"/>
    </xf>
    <xf numFmtId="178" fontId="15" fillId="2" borderId="45" xfId="0" applyNumberFormat="1" applyFont="1" applyFill="1" applyBorder="1" applyAlignment="1">
      <alignment horizontal="center" vertical="center" textRotation="90" wrapText="1"/>
    </xf>
    <xf numFmtId="0" fontId="15" fillId="2" borderId="27" xfId="0" applyFont="1" applyFill="1" applyBorder="1" applyAlignment="1">
      <alignment vertical="center" wrapText="1"/>
    </xf>
    <xf numFmtId="0" fontId="21" fillId="2" borderId="28" xfId="0" applyFont="1" applyFill="1" applyBorder="1" applyAlignment="1">
      <alignment vertical="center" wrapText="1"/>
    </xf>
    <xf numFmtId="0" fontId="21" fillId="2" borderId="29" xfId="0" applyFont="1" applyFill="1" applyBorder="1" applyAlignment="1">
      <alignment horizontal="justify" vertical="center" wrapText="1"/>
    </xf>
    <xf numFmtId="178" fontId="15" fillId="2" borderId="61" xfId="0" applyNumberFormat="1" applyFont="1" applyFill="1" applyBorder="1" applyAlignment="1">
      <alignment horizontal="center" vertical="center" textRotation="90" wrapText="1"/>
    </xf>
    <xf numFmtId="178" fontId="15" fillId="2" borderId="28" xfId="0" applyNumberFormat="1" applyFont="1" applyFill="1" applyBorder="1" applyAlignment="1">
      <alignment horizontal="center" vertical="center" textRotation="90" wrapText="1"/>
    </xf>
    <xf numFmtId="178" fontId="15" fillId="4" borderId="28" xfId="0" applyNumberFormat="1" applyFont="1" applyFill="1" applyBorder="1" applyAlignment="1">
      <alignment horizontal="center" vertical="center" textRotation="90" wrapText="1"/>
    </xf>
    <xf numFmtId="0" fontId="15" fillId="2" borderId="30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vertical="center" wrapText="1"/>
    </xf>
    <xf numFmtId="0" fontId="17" fillId="2" borderId="43" xfId="0" applyFont="1" applyFill="1" applyBorder="1" applyAlignment="1">
      <alignment vertical="center" wrapText="1"/>
    </xf>
    <xf numFmtId="0" fontId="17" fillId="2" borderId="48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textRotation="90" wrapText="1"/>
    </xf>
    <xf numFmtId="178" fontId="15" fillId="2" borderId="16" xfId="0" applyNumberFormat="1" applyFont="1" applyFill="1" applyBorder="1" applyAlignment="1">
      <alignment horizontal="center" vertical="center" textRotation="90" wrapText="1"/>
    </xf>
    <xf numFmtId="178" fontId="15" fillId="2" borderId="21" xfId="0" applyNumberFormat="1" applyFont="1" applyFill="1" applyBorder="1" applyAlignment="1">
      <alignment horizontal="center" vertical="center" textRotation="90" wrapText="1"/>
    </xf>
    <xf numFmtId="178" fontId="15" fillId="2" borderId="10" xfId="0" applyNumberFormat="1" applyFont="1" applyFill="1" applyBorder="1" applyAlignment="1">
      <alignment horizontal="center" vertical="center" textRotation="90" wrapText="1"/>
    </xf>
    <xf numFmtId="178" fontId="15" fillId="4" borderId="1" xfId="0" applyNumberFormat="1" applyFont="1" applyFill="1" applyBorder="1" applyAlignment="1">
      <alignment horizontal="center" vertical="center" textRotation="90" wrapText="1"/>
    </xf>
    <xf numFmtId="0" fontId="18" fillId="2" borderId="30" xfId="0" applyFont="1" applyFill="1" applyBorder="1" applyAlignment="1">
      <alignment vertical="center" wrapText="1"/>
    </xf>
    <xf numFmtId="178" fontId="18" fillId="4" borderId="3" xfId="0" applyNumberFormat="1" applyFont="1" applyFill="1" applyBorder="1" applyAlignment="1">
      <alignment horizontal="center" vertical="center" textRotation="90" wrapText="1"/>
    </xf>
    <xf numFmtId="178" fontId="18" fillId="4" borderId="1" xfId="0" applyNumberFormat="1" applyFont="1" applyFill="1" applyBorder="1" applyAlignment="1">
      <alignment horizontal="center" textRotation="90" wrapText="1"/>
    </xf>
    <xf numFmtId="178" fontId="18" fillId="4" borderId="28" xfId="0" applyNumberFormat="1" applyFont="1" applyFill="1" applyBorder="1" applyAlignment="1">
      <alignment horizontal="center" vertical="center" textRotation="90" wrapText="1"/>
    </xf>
    <xf numFmtId="178" fontId="15" fillId="2" borderId="8" xfId="0" applyNumberFormat="1" applyFont="1" applyFill="1" applyBorder="1" applyAlignment="1">
      <alignment horizontal="center" vertical="center" textRotation="90" wrapText="1"/>
    </xf>
    <xf numFmtId="178" fontId="15" fillId="4" borderId="2" xfId="0" applyNumberFormat="1" applyFont="1" applyFill="1" applyBorder="1" applyAlignment="1">
      <alignment horizontal="center" vertical="center" textRotation="90" wrapText="1"/>
    </xf>
    <xf numFmtId="178" fontId="15" fillId="2" borderId="44" xfId="0" applyNumberFormat="1" applyFont="1" applyFill="1" applyBorder="1" applyAlignment="1">
      <alignment horizontal="center" vertical="center" textRotation="90" wrapText="1"/>
    </xf>
    <xf numFmtId="178" fontId="15" fillId="2" borderId="2" xfId="0" applyNumberFormat="1" applyFont="1" applyFill="1" applyBorder="1" applyAlignment="1">
      <alignment horizontal="center" vertical="center" textRotation="90" wrapText="1"/>
    </xf>
    <xf numFmtId="178" fontId="15" fillId="4" borderId="13" xfId="0" applyNumberFormat="1" applyFont="1" applyFill="1" applyBorder="1" applyAlignment="1">
      <alignment horizontal="center" vertical="center" textRotation="90" wrapText="1"/>
    </xf>
    <xf numFmtId="178" fontId="15" fillId="2" borderId="13" xfId="0" applyNumberFormat="1" applyFont="1" applyFill="1" applyBorder="1" applyAlignment="1">
      <alignment horizontal="center" vertical="center" textRotation="90" wrapText="1"/>
    </xf>
    <xf numFmtId="0" fontId="18" fillId="2" borderId="31" xfId="0" applyFont="1" applyFill="1" applyBorder="1" applyAlignment="1">
      <alignment vertical="center" wrapText="1"/>
    </xf>
    <xf numFmtId="0" fontId="18" fillId="2" borderId="3" xfId="0" applyFont="1" applyFill="1" applyBorder="1" applyAlignment="1">
      <alignment horizontal="center" vertical="center" wrapText="1"/>
    </xf>
    <xf numFmtId="178" fontId="20" fillId="2" borderId="60" xfId="0" applyNumberFormat="1" applyFont="1" applyFill="1" applyBorder="1" applyAlignment="1">
      <alignment horizontal="center" vertical="center" textRotation="90" wrapText="1"/>
    </xf>
    <xf numFmtId="178" fontId="18" fillId="2" borderId="8" xfId="0" applyNumberFormat="1" applyFont="1" applyFill="1" applyBorder="1" applyAlignment="1">
      <alignment horizontal="center" vertical="center" textRotation="90" wrapText="1"/>
    </xf>
    <xf numFmtId="178" fontId="15" fillId="2" borderId="35" xfId="0" applyNumberFormat="1" applyFont="1" applyFill="1" applyBorder="1" applyAlignment="1">
      <alignment vertical="center" textRotation="90" wrapText="1"/>
    </xf>
    <xf numFmtId="178" fontId="15" fillId="4" borderId="3" xfId="0" applyNumberFormat="1" applyFont="1" applyFill="1" applyBorder="1" applyAlignment="1">
      <alignment horizontal="center" vertical="center" textRotation="90" wrapText="1"/>
    </xf>
    <xf numFmtId="178" fontId="18" fillId="2" borderId="8" xfId="0" applyNumberFormat="1" applyFont="1" applyFill="1" applyBorder="1" applyAlignment="1">
      <alignment horizontal="right" vertical="center" textRotation="90" wrapText="1"/>
    </xf>
    <xf numFmtId="178" fontId="18" fillId="2" borderId="11" xfId="0" applyNumberFormat="1" applyFont="1" applyFill="1" applyBorder="1" applyAlignment="1">
      <alignment horizontal="center" vertical="center" textRotation="90" wrapText="1"/>
    </xf>
    <xf numFmtId="178" fontId="18" fillId="2" borderId="30" xfId="0" applyNumberFormat="1" applyFont="1" applyFill="1" applyBorder="1" applyAlignment="1">
      <alignment horizontal="center" vertical="center" textRotation="90" wrapText="1"/>
    </xf>
    <xf numFmtId="178" fontId="15" fillId="2" borderId="36" xfId="0" applyNumberFormat="1" applyFont="1" applyFill="1" applyBorder="1" applyAlignment="1">
      <alignment horizontal="center" vertical="center" textRotation="90" wrapText="1"/>
    </xf>
    <xf numFmtId="178" fontId="15" fillId="4" borderId="1" xfId="0" applyNumberFormat="1" applyFont="1" applyFill="1" applyBorder="1" applyAlignment="1">
      <alignment vertical="center" textRotation="90" wrapText="1"/>
    </xf>
    <xf numFmtId="178" fontId="15" fillId="4" borderId="45" xfId="0" applyNumberFormat="1" applyFont="1" applyFill="1" applyBorder="1" applyAlignment="1">
      <alignment horizontal="center" vertical="center" textRotation="90" wrapText="1"/>
    </xf>
    <xf numFmtId="178" fontId="15" fillId="4" borderId="46" xfId="0" applyNumberFormat="1" applyFont="1" applyFill="1" applyBorder="1" applyAlignment="1">
      <alignment horizontal="center" vertical="center" textRotation="90" wrapText="1"/>
    </xf>
    <xf numFmtId="0" fontId="13" fillId="0" borderId="49" xfId="0" applyFont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center" vertical="center" textRotation="90" wrapText="1"/>
    </xf>
    <xf numFmtId="0" fontId="14" fillId="2" borderId="42" xfId="0" applyFont="1" applyFill="1" applyBorder="1" applyAlignment="1">
      <alignment horizontal="center" vertical="center" textRotation="90" wrapText="1"/>
    </xf>
    <xf numFmtId="178" fontId="15" fillId="2" borderId="24" xfId="0" applyNumberFormat="1" applyFont="1" applyFill="1" applyBorder="1" applyAlignment="1">
      <alignment vertical="center" textRotation="90" wrapText="1"/>
    </xf>
    <xf numFmtId="178" fontId="18" fillId="2" borderId="37" xfId="0" applyNumberFormat="1" applyFont="1" applyFill="1" applyBorder="1" applyAlignment="1">
      <alignment vertical="center" textRotation="90" wrapText="1"/>
    </xf>
    <xf numFmtId="178" fontId="18" fillId="2" borderId="14" xfId="0" applyNumberFormat="1" applyFont="1" applyFill="1" applyBorder="1" applyAlignment="1">
      <alignment vertical="center" textRotation="90" wrapText="1"/>
    </xf>
    <xf numFmtId="178" fontId="15" fillId="2" borderId="27" xfId="0" applyNumberFormat="1" applyFont="1" applyFill="1" applyBorder="1" applyAlignment="1">
      <alignment horizontal="center" vertical="center" textRotation="90" wrapText="1"/>
    </xf>
    <xf numFmtId="0" fontId="18" fillId="2" borderId="9" xfId="0" applyFont="1" applyFill="1" applyBorder="1" applyAlignment="1">
      <alignment horizontal="center" vertical="center" textRotation="90" wrapText="1"/>
    </xf>
    <xf numFmtId="178" fontId="18" fillId="4" borderId="2" xfId="0" applyNumberFormat="1" applyFont="1" applyFill="1" applyBorder="1" applyAlignment="1">
      <alignment horizontal="center" textRotation="90" wrapText="1"/>
    </xf>
    <xf numFmtId="178" fontId="18" fillId="4" borderId="41" xfId="0" applyNumberFormat="1" applyFont="1" applyFill="1" applyBorder="1" applyAlignment="1">
      <alignment horizontal="center" vertical="center" textRotation="90" wrapText="1"/>
    </xf>
    <xf numFmtId="178" fontId="20" fillId="2" borderId="28" xfId="0" applyNumberFormat="1" applyFont="1" applyFill="1" applyBorder="1" applyAlignment="1">
      <alignment horizontal="center" vertical="center" textRotation="90" wrapText="1"/>
    </xf>
    <xf numFmtId="178" fontId="20" fillId="4" borderId="28" xfId="0" applyNumberFormat="1" applyFont="1" applyFill="1" applyBorder="1" applyAlignment="1">
      <alignment horizontal="center" vertical="center" textRotation="90" wrapText="1"/>
    </xf>
    <xf numFmtId="0" fontId="14" fillId="2" borderId="62" xfId="0" applyFont="1" applyFill="1" applyBorder="1" applyAlignment="1">
      <alignment horizontal="center" vertical="center" textRotation="90" wrapText="1"/>
    </xf>
    <xf numFmtId="178" fontId="18" fillId="2" borderId="24" xfId="0" applyNumberFormat="1" applyFont="1" applyFill="1" applyBorder="1" applyAlignment="1">
      <alignment horizontal="center" vertical="center" textRotation="90" wrapText="1"/>
    </xf>
    <xf numFmtId="178" fontId="15" fillId="2" borderId="38" xfId="0" applyNumberFormat="1" applyFont="1" applyFill="1" applyBorder="1" applyAlignment="1">
      <alignment horizontal="center" vertical="center" textRotation="90" wrapText="1"/>
    </xf>
    <xf numFmtId="178" fontId="15" fillId="2" borderId="39" xfId="0" applyNumberFormat="1" applyFont="1" applyFill="1" applyBorder="1" applyAlignment="1">
      <alignment horizontal="center" vertical="center" textRotation="90" wrapText="1"/>
    </xf>
    <xf numFmtId="178" fontId="15" fillId="2" borderId="24" xfId="0" applyNumberFormat="1" applyFont="1" applyFill="1" applyBorder="1" applyAlignment="1">
      <alignment horizontal="center" vertical="center" textRotation="90" wrapText="1"/>
    </xf>
    <xf numFmtId="181" fontId="18" fillId="2" borderId="1" xfId="0" applyNumberFormat="1" applyFont="1" applyFill="1" applyBorder="1" applyAlignment="1">
      <alignment horizontal="center" vertical="center" textRotation="90" wrapText="1"/>
    </xf>
    <xf numFmtId="178" fontId="15" fillId="2" borderId="1" xfId="0" applyNumberFormat="1" applyFont="1" applyFill="1" applyBorder="1" applyAlignment="1">
      <alignment vertical="top" textRotation="90" wrapText="1"/>
    </xf>
    <xf numFmtId="178" fontId="15" fillId="2" borderId="37" xfId="0" applyNumberFormat="1" applyFont="1" applyFill="1" applyBorder="1" applyAlignment="1">
      <alignment vertical="center" textRotation="90" wrapText="1"/>
    </xf>
    <xf numFmtId="178" fontId="15" fillId="2" borderId="4" xfId="0" applyNumberFormat="1" applyFont="1" applyFill="1" applyBorder="1" applyAlignment="1">
      <alignment horizontal="center" vertical="center" textRotation="90" wrapText="1"/>
    </xf>
    <xf numFmtId="178" fontId="15" fillId="2" borderId="3" xfId="0" applyNumberFormat="1" applyFont="1" applyFill="1" applyBorder="1" applyAlignment="1">
      <alignment vertical="top" textRotation="90" wrapText="1"/>
    </xf>
    <xf numFmtId="178" fontId="15" fillId="2" borderId="34" xfId="0" applyNumberFormat="1" applyFont="1" applyFill="1" applyBorder="1" applyAlignment="1">
      <alignment horizontal="center" vertical="center" textRotation="90" wrapText="1"/>
    </xf>
    <xf numFmtId="178" fontId="18" fillId="2" borderId="26" xfId="0" applyNumberFormat="1" applyFont="1" applyFill="1" applyBorder="1" applyAlignment="1">
      <alignment horizontal="center" vertical="center" textRotation="90" wrapText="1"/>
    </xf>
    <xf numFmtId="178" fontId="15" fillId="2" borderId="40" xfId="0" applyNumberFormat="1" applyFont="1" applyFill="1" applyBorder="1" applyAlignment="1">
      <alignment horizontal="center" vertical="center" textRotation="90" wrapText="1"/>
    </xf>
    <xf numFmtId="178" fontId="18" fillId="2" borderId="17" xfId="0" applyNumberFormat="1" applyFont="1" applyFill="1" applyBorder="1" applyAlignment="1">
      <alignment horizontal="center" vertical="center" textRotation="90" wrapText="1"/>
    </xf>
    <xf numFmtId="178" fontId="18" fillId="2" borderId="21" xfId="0" applyNumberFormat="1" applyFont="1" applyFill="1" applyBorder="1" applyAlignment="1">
      <alignment horizontal="center" vertical="center" textRotation="90" wrapText="1"/>
    </xf>
    <xf numFmtId="178" fontId="18" fillId="2" borderId="25" xfId="0" applyNumberFormat="1" applyFont="1" applyFill="1" applyBorder="1" applyAlignment="1">
      <alignment horizontal="center" vertical="center" textRotation="90" wrapText="1"/>
    </xf>
    <xf numFmtId="178" fontId="18" fillId="2" borderId="15" xfId="0" applyNumberFormat="1" applyFont="1" applyFill="1" applyBorder="1" applyAlignment="1">
      <alignment horizontal="center" vertical="center" textRotation="90" wrapText="1"/>
    </xf>
    <xf numFmtId="178" fontId="15" fillId="2" borderId="14" xfId="0" applyNumberFormat="1" applyFont="1" applyFill="1" applyBorder="1" applyAlignment="1">
      <alignment horizontal="center" vertical="center" textRotation="90" wrapText="1"/>
    </xf>
    <xf numFmtId="178" fontId="18" fillId="4" borderId="13" xfId="0" applyNumberFormat="1" applyFont="1" applyFill="1" applyBorder="1" applyAlignment="1">
      <alignment horizontal="center" vertical="center" textRotation="90" wrapText="1"/>
    </xf>
    <xf numFmtId="178" fontId="15" fillId="2" borderId="3" xfId="0" applyNumberFormat="1" applyFont="1" applyFill="1" applyBorder="1" applyAlignment="1">
      <alignment horizontal="center" vertical="center" textRotation="90" wrapText="1"/>
    </xf>
    <xf numFmtId="178" fontId="18" fillId="2" borderId="1" xfId="0" applyNumberFormat="1" applyFont="1" applyFill="1" applyBorder="1" applyAlignment="1">
      <alignment horizontal="center" textRotation="90" wrapText="1"/>
    </xf>
    <xf numFmtId="178" fontId="18" fillId="2" borderId="41" xfId="0" applyNumberFormat="1" applyFont="1" applyFill="1" applyBorder="1" applyAlignment="1">
      <alignment horizontal="center" vertical="center" textRotation="90" wrapText="1"/>
    </xf>
    <xf numFmtId="178" fontId="18" fillId="2" borderId="28" xfId="0" applyNumberFormat="1" applyFont="1" applyFill="1" applyBorder="1" applyAlignment="1">
      <alignment horizontal="center" vertical="center" textRotation="90" wrapText="1"/>
    </xf>
    <xf numFmtId="0" fontId="13" fillId="2" borderId="55" xfId="0" applyFont="1" applyFill="1" applyBorder="1" applyAlignment="1">
      <alignment horizontal="center" vertical="center" wrapText="1"/>
    </xf>
    <xf numFmtId="0" fontId="13" fillId="2" borderId="59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textRotation="90" wrapText="1"/>
    </xf>
    <xf numFmtId="0" fontId="18" fillId="2" borderId="13" xfId="0" applyFont="1" applyFill="1" applyBorder="1" applyAlignment="1">
      <alignment horizontal="center" vertical="center" textRotation="90" wrapText="1"/>
    </xf>
    <xf numFmtId="0" fontId="14" fillId="2" borderId="61" xfId="0" applyFont="1" applyFill="1" applyBorder="1" applyAlignment="1">
      <alignment horizontal="center" vertical="center" textRotation="90" wrapText="1"/>
    </xf>
    <xf numFmtId="0" fontId="18" fillId="2" borderId="28" xfId="0" applyFont="1" applyFill="1" applyBorder="1" applyAlignment="1">
      <alignment horizontal="center" vertical="center" textRotation="90" wrapText="1"/>
    </xf>
    <xf numFmtId="178" fontId="18" fillId="2" borderId="23" xfId="0" applyNumberFormat="1" applyFont="1" applyFill="1" applyBorder="1" applyAlignment="1">
      <alignment horizontal="center" vertical="center" textRotation="90" wrapText="1"/>
    </xf>
    <xf numFmtId="178" fontId="15" fillId="2" borderId="35" xfId="0" applyNumberFormat="1" applyFont="1" applyFill="1" applyBorder="1" applyAlignment="1">
      <alignment horizontal="center" vertical="center" textRotation="90" wrapText="1"/>
    </xf>
    <xf numFmtId="178" fontId="15" fillId="2" borderId="26" xfId="0" applyNumberFormat="1" applyFont="1" applyFill="1" applyBorder="1" applyAlignment="1">
      <alignment horizontal="center" vertical="center" textRotation="90" wrapText="1"/>
    </xf>
    <xf numFmtId="178" fontId="15" fillId="2" borderId="42" xfId="0" applyNumberFormat="1" applyFont="1" applyFill="1" applyBorder="1" applyAlignment="1">
      <alignment horizontal="center" vertical="center" textRotation="90" wrapText="1"/>
    </xf>
    <xf numFmtId="178" fontId="18" fillId="2" borderId="43" xfId="0" applyNumberFormat="1" applyFont="1" applyFill="1" applyBorder="1" applyAlignment="1">
      <alignment horizontal="center" vertical="center" textRotation="90" wrapText="1"/>
    </xf>
    <xf numFmtId="178" fontId="15" fillId="2" borderId="37" xfId="0" applyNumberFormat="1" applyFont="1" applyFill="1" applyBorder="1" applyAlignment="1">
      <alignment horizontal="center" vertical="center" textRotation="90" wrapText="1"/>
    </xf>
    <xf numFmtId="178" fontId="18" fillId="2" borderId="1" xfId="0" applyNumberFormat="1" applyFont="1" applyFill="1" applyBorder="1" applyAlignment="1">
      <alignment vertical="center" wrapText="1"/>
    </xf>
    <xf numFmtId="178" fontId="18" fillId="4" borderId="43" xfId="0" applyNumberFormat="1" applyFont="1" applyFill="1" applyBorder="1" applyAlignment="1">
      <alignment horizontal="center" vertical="center" textRotation="90" wrapText="1"/>
    </xf>
    <xf numFmtId="178" fontId="18" fillId="4" borderId="1" xfId="0" applyNumberFormat="1" applyFont="1" applyFill="1" applyBorder="1" applyAlignment="1">
      <alignment vertical="center" wrapText="1"/>
    </xf>
    <xf numFmtId="178" fontId="15" fillId="4" borderId="22" xfId="0" applyNumberFormat="1" applyFont="1" applyFill="1" applyBorder="1" applyAlignment="1">
      <alignment horizontal="center" vertical="center" textRotation="90" wrapText="1"/>
    </xf>
    <xf numFmtId="178" fontId="18" fillId="2" borderId="29" xfId="0" applyNumberFormat="1" applyFont="1" applyFill="1" applyBorder="1" applyAlignment="1">
      <alignment horizontal="center" vertical="center" textRotation="90" wrapText="1"/>
    </xf>
    <xf numFmtId="178" fontId="15" fillId="2" borderId="54" xfId="0" applyNumberFormat="1" applyFont="1" applyFill="1" applyBorder="1" applyAlignment="1">
      <alignment horizontal="center" vertical="center" textRotation="90" wrapText="1"/>
    </xf>
    <xf numFmtId="0" fontId="13" fillId="2" borderId="49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8" fillId="2" borderId="35" xfId="0" applyFont="1" applyFill="1" applyBorder="1" applyAlignment="1">
      <alignment horizontal="center" vertical="center" wrapText="1"/>
    </xf>
    <xf numFmtId="178" fontId="20" fillId="2" borderId="29" xfId="0" applyNumberFormat="1" applyFont="1" applyFill="1" applyBorder="1" applyAlignment="1">
      <alignment horizontal="center" vertical="center" textRotation="90" wrapText="1"/>
    </xf>
    <xf numFmtId="178" fontId="18" fillId="2" borderId="24" xfId="0" applyNumberFormat="1" applyFont="1" applyFill="1" applyBorder="1" applyAlignment="1">
      <alignment vertical="center" wrapText="1"/>
    </xf>
    <xf numFmtId="178" fontId="15" fillId="2" borderId="8" xfId="0" applyNumberFormat="1" applyFont="1" applyFill="1" applyBorder="1" applyAlignment="1">
      <alignment vertical="center" textRotation="90" wrapText="1"/>
    </xf>
    <xf numFmtId="178" fontId="15" fillId="2" borderId="47" xfId="0" applyNumberFormat="1" applyFont="1" applyFill="1" applyBorder="1" applyAlignment="1">
      <alignment vertical="center" textRotation="90" wrapText="1"/>
    </xf>
    <xf numFmtId="178" fontId="15" fillId="2" borderId="9" xfId="0" applyNumberFormat="1" applyFont="1" applyFill="1" applyBorder="1" applyAlignment="1">
      <alignment vertical="center" textRotation="90" wrapText="1"/>
    </xf>
    <xf numFmtId="178" fontId="18" fillId="2" borderId="48" xfId="0" applyNumberFormat="1" applyFont="1" applyFill="1" applyBorder="1" applyAlignment="1">
      <alignment horizontal="center" vertical="center" textRotation="90" wrapText="1"/>
    </xf>
    <xf numFmtId="0" fontId="15" fillId="2" borderId="50" xfId="0" applyFont="1" applyFill="1" applyBorder="1" applyAlignment="1">
      <alignment horizontal="center" vertical="center" wrapText="1"/>
    </xf>
    <xf numFmtId="0" fontId="15" fillId="2" borderId="51" xfId="0" applyFont="1" applyFill="1" applyBorder="1" applyAlignment="1">
      <alignment horizontal="center" vertical="center" wrapText="1"/>
    </xf>
    <xf numFmtId="178" fontId="15" fillId="2" borderId="18" xfId="0" applyNumberFormat="1" applyFont="1" applyFill="1" applyBorder="1" applyAlignment="1">
      <alignment horizontal="center" vertical="center" textRotation="90" wrapText="1"/>
    </xf>
    <xf numFmtId="0" fontId="18" fillId="2" borderId="2" xfId="0" applyFont="1" applyFill="1" applyBorder="1" applyAlignment="1">
      <alignment vertical="center" wrapText="1"/>
    </xf>
    <xf numFmtId="178" fontId="15" fillId="4" borderId="17" xfId="0" applyNumberFormat="1" applyFont="1" applyFill="1" applyBorder="1" applyAlignment="1">
      <alignment horizontal="center" vertical="center" textRotation="90" wrapText="1"/>
    </xf>
    <xf numFmtId="0" fontId="18" fillId="2" borderId="52" xfId="0" applyFont="1" applyFill="1" applyBorder="1" applyAlignment="1">
      <alignment vertical="center" wrapText="1"/>
    </xf>
    <xf numFmtId="0" fontId="17" fillId="2" borderId="41" xfId="0" applyFont="1" applyFill="1" applyBorder="1" applyAlignment="1">
      <alignment horizontal="center" vertical="center" wrapText="1"/>
    </xf>
    <xf numFmtId="0" fontId="21" fillId="2" borderId="53" xfId="0" applyFont="1" applyFill="1" applyBorder="1" applyAlignment="1">
      <alignment horizontal="center" vertical="center" wrapText="1"/>
    </xf>
    <xf numFmtId="178" fontId="15" fillId="2" borderId="50" xfId="0" applyNumberFormat="1" applyFont="1" applyFill="1" applyBorder="1" applyAlignment="1">
      <alignment horizontal="center" vertical="center" textRotation="90" wrapText="1"/>
    </xf>
    <xf numFmtId="0" fontId="18" fillId="2" borderId="10" xfId="0" applyFont="1" applyFill="1" applyBorder="1" applyAlignment="1">
      <alignment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21" fillId="2" borderId="35" xfId="0" applyFont="1" applyFill="1" applyBorder="1" applyAlignment="1">
      <alignment horizontal="center" vertical="center" wrapText="1"/>
    </xf>
    <xf numFmtId="178" fontId="15" fillId="2" borderId="32" xfId="0" applyNumberFormat="1" applyFont="1" applyFill="1" applyBorder="1" applyAlignment="1">
      <alignment horizontal="center" vertical="center" textRotation="90" wrapText="1"/>
    </xf>
    <xf numFmtId="0" fontId="21" fillId="2" borderId="1" xfId="0" applyFont="1" applyFill="1" applyBorder="1" applyAlignment="1">
      <alignment vertical="center" wrapText="1"/>
    </xf>
    <xf numFmtId="178" fontId="18" fillId="2" borderId="32" xfId="0" applyNumberFormat="1" applyFont="1" applyFill="1" applyBorder="1" applyAlignment="1">
      <alignment vertical="center" textRotation="90" wrapText="1"/>
    </xf>
    <xf numFmtId="178" fontId="18" fillId="2" borderId="25" xfId="0" applyNumberFormat="1" applyFont="1" applyFill="1" applyBorder="1" applyAlignment="1">
      <alignment vertical="center" textRotation="90" wrapText="1"/>
    </xf>
    <xf numFmtId="0" fontId="21" fillId="2" borderId="43" xfId="0" applyFont="1" applyFill="1" applyBorder="1" applyAlignment="1">
      <alignment vertical="center" wrapText="1"/>
    </xf>
    <xf numFmtId="0" fontId="18" fillId="2" borderId="3" xfId="0" applyFont="1" applyFill="1" applyBorder="1" applyAlignment="1">
      <alignment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vertical="center" wrapText="1"/>
    </xf>
    <xf numFmtId="0" fontId="18" fillId="2" borderId="13" xfId="0" applyFont="1" applyFill="1" applyBorder="1" applyAlignment="1">
      <alignment vertical="center" wrapText="1"/>
    </xf>
    <xf numFmtId="0" fontId="21" fillId="2" borderId="13" xfId="0" applyFont="1" applyFill="1" applyBorder="1" applyAlignment="1">
      <alignment vertical="center" wrapText="1"/>
    </xf>
    <xf numFmtId="178" fontId="18" fillId="2" borderId="13" xfId="0" applyNumberFormat="1" applyFont="1" applyFill="1" applyBorder="1" applyAlignment="1">
      <alignment horizontal="center" vertical="center" textRotation="90" wrapText="1"/>
    </xf>
    <xf numFmtId="0" fontId="21" fillId="2" borderId="3" xfId="0" applyFont="1" applyFill="1" applyBorder="1" applyAlignment="1">
      <alignment vertical="center" wrapText="1"/>
    </xf>
    <xf numFmtId="0" fontId="18" fillId="0" borderId="46" xfId="0" applyFont="1" applyBorder="1" applyAlignment="1">
      <alignment vertical="center" wrapText="1"/>
    </xf>
    <xf numFmtId="0" fontId="17" fillId="2" borderId="13" xfId="0" applyFont="1" applyFill="1" applyBorder="1" applyAlignment="1">
      <alignment vertical="center" wrapText="1"/>
    </xf>
    <xf numFmtId="0" fontId="17" fillId="2" borderId="47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vertical="center" wrapText="1"/>
    </xf>
    <xf numFmtId="0" fontId="22" fillId="2" borderId="0" xfId="0" applyFont="1" applyFill="1" applyBorder="1" applyAlignment="1">
      <alignment vertical="center"/>
    </xf>
    <xf numFmtId="0" fontId="23" fillId="2" borderId="0" xfId="0" applyFont="1" applyFill="1" applyBorder="1"/>
    <xf numFmtId="178" fontId="18" fillId="2" borderId="0" xfId="0" applyNumberFormat="1" applyFont="1" applyFill="1" applyBorder="1" applyAlignment="1">
      <alignment vertical="center"/>
    </xf>
    <xf numFmtId="178" fontId="3" fillId="4" borderId="0" xfId="0" applyNumberFormat="1" applyFont="1" applyFill="1" applyBorder="1" applyAlignment="1"/>
    <xf numFmtId="178" fontId="15" fillId="2" borderId="11" xfId="0" applyNumberFormat="1" applyFont="1" applyFill="1" applyBorder="1" applyAlignment="1">
      <alignment horizontal="center" vertical="center" textRotation="90" wrapText="1"/>
    </xf>
    <xf numFmtId="178" fontId="15" fillId="2" borderId="7" xfId="0" applyNumberFormat="1" applyFont="1" applyFill="1" applyBorder="1" applyAlignment="1">
      <alignment horizontal="center" vertical="center" textRotation="90" wrapText="1"/>
    </xf>
    <xf numFmtId="178" fontId="18" fillId="4" borderId="17" xfId="0" applyNumberFormat="1" applyFont="1" applyFill="1" applyBorder="1" applyAlignment="1">
      <alignment horizontal="center" vertical="center" textRotation="90" wrapText="1"/>
    </xf>
    <xf numFmtId="178" fontId="18" fillId="2" borderId="53" xfId="0" applyNumberFormat="1" applyFont="1" applyFill="1" applyBorder="1" applyAlignment="1">
      <alignment horizontal="center" vertical="center" textRotation="90" wrapText="1"/>
    </xf>
    <xf numFmtId="178" fontId="18" fillId="2" borderId="35" xfId="0" applyNumberFormat="1" applyFont="1" applyFill="1" applyBorder="1" applyAlignment="1">
      <alignment horizontal="center" vertical="center" textRotation="90" wrapText="1"/>
    </xf>
    <xf numFmtId="178" fontId="18" fillId="2" borderId="24" xfId="0" applyNumberFormat="1" applyFont="1" applyFill="1" applyBorder="1" applyAlignment="1">
      <alignment vertical="center" textRotation="90" wrapText="1"/>
    </xf>
    <xf numFmtId="178" fontId="18" fillId="2" borderId="37" xfId="0" applyNumberFormat="1" applyFont="1" applyFill="1" applyBorder="1" applyAlignment="1">
      <alignment horizontal="center" vertical="center" textRotation="90" wrapText="1"/>
    </xf>
    <xf numFmtId="178" fontId="15" fillId="2" borderId="52" xfId="0" applyNumberFormat="1" applyFont="1" applyFill="1" applyBorder="1" applyAlignment="1">
      <alignment horizontal="center" vertical="center" textRotation="90" wrapText="1"/>
    </xf>
    <xf numFmtId="178" fontId="18" fillId="2" borderId="10" xfId="0" applyNumberFormat="1" applyFont="1" applyFill="1" applyBorder="1" applyAlignment="1">
      <alignment vertical="center" textRotation="90" wrapText="1"/>
    </xf>
    <xf numFmtId="178" fontId="18" fillId="2" borderId="12" xfId="0" applyNumberFormat="1" applyFont="1" applyFill="1" applyBorder="1" applyAlignment="1">
      <alignment vertical="center" textRotation="90" wrapText="1"/>
    </xf>
    <xf numFmtId="178" fontId="18" fillId="4" borderId="0" xfId="0" applyNumberFormat="1" applyFont="1" applyFill="1" applyBorder="1" applyAlignment="1">
      <alignment vertical="center"/>
    </xf>
    <xf numFmtId="182" fontId="15" fillId="4" borderId="1" xfId="0" applyNumberFormat="1" applyFont="1" applyFill="1" applyBorder="1" applyAlignment="1">
      <alignment horizontal="center" vertical="center" textRotation="90" wrapText="1"/>
    </xf>
    <xf numFmtId="178" fontId="15" fillId="2" borderId="55" xfId="0" applyNumberFormat="1" applyFont="1" applyFill="1" applyBorder="1" applyAlignment="1">
      <alignment horizontal="center" vertical="center" textRotation="90" wrapText="1"/>
    </xf>
    <xf numFmtId="178" fontId="15" fillId="2" borderId="63" xfId="0" applyNumberFormat="1" applyFont="1" applyFill="1" applyBorder="1" applyAlignment="1">
      <alignment horizontal="center" vertical="center" textRotation="90" wrapText="1"/>
    </xf>
    <xf numFmtId="178" fontId="18" fillId="2" borderId="52" xfId="0" applyNumberFormat="1" applyFont="1" applyFill="1" applyBorder="1" applyAlignment="1">
      <alignment horizontal="center" vertical="center" textRotation="90" wrapText="1"/>
    </xf>
    <xf numFmtId="178" fontId="15" fillId="2" borderId="64" xfId="0" applyNumberFormat="1" applyFont="1" applyFill="1" applyBorder="1" applyAlignment="1">
      <alignment horizontal="center" vertical="center" textRotation="90" wrapText="1"/>
    </xf>
    <xf numFmtId="178" fontId="18" fillId="2" borderId="10" xfId="0" applyNumberFormat="1" applyFont="1" applyFill="1" applyBorder="1" applyAlignment="1">
      <alignment horizontal="center" vertical="center" textRotation="90" wrapText="1"/>
    </xf>
    <xf numFmtId="178" fontId="18" fillId="2" borderId="34" xfId="0" applyNumberFormat="1" applyFont="1" applyFill="1" applyBorder="1" applyAlignment="1">
      <alignment horizontal="center" vertical="center" textRotation="90" wrapText="1"/>
    </xf>
    <xf numFmtId="178" fontId="18" fillId="2" borderId="12" xfId="0" applyNumberFormat="1" applyFont="1" applyFill="1" applyBorder="1" applyAlignment="1">
      <alignment horizontal="center" vertical="center" textRotation="90" wrapText="1"/>
    </xf>
    <xf numFmtId="178" fontId="18" fillId="2" borderId="39" xfId="0" applyNumberFormat="1" applyFont="1" applyFill="1" applyBorder="1" applyAlignment="1">
      <alignment horizontal="center" vertical="center" textRotation="90" wrapText="1"/>
    </xf>
    <xf numFmtId="178" fontId="18" fillId="2" borderId="44" xfId="0" applyNumberFormat="1" applyFont="1" applyFill="1" applyBorder="1" applyAlignment="1">
      <alignment horizontal="center" vertical="center" textRotation="90" wrapText="1"/>
    </xf>
    <xf numFmtId="178" fontId="15" fillId="2" borderId="0" xfId="0" applyNumberFormat="1" applyFont="1" applyFill="1" applyBorder="1" applyAlignment="1">
      <alignment horizontal="center" vertical="center" textRotation="90" wrapText="1"/>
    </xf>
    <xf numFmtId="178" fontId="15" fillId="2" borderId="6" xfId="0" applyNumberFormat="1" applyFont="1" applyFill="1" applyBorder="1" applyAlignment="1">
      <alignment horizontal="center" vertical="center" textRotation="90" wrapText="1"/>
    </xf>
    <xf numFmtId="178" fontId="15" fillId="2" borderId="56" xfId="0" applyNumberFormat="1" applyFont="1" applyFill="1" applyBorder="1" applyAlignment="1">
      <alignment horizontal="center" vertical="center" textRotation="90" wrapText="1"/>
    </xf>
    <xf numFmtId="178" fontId="18" fillId="2" borderId="45" xfId="0" applyNumberFormat="1" applyFont="1" applyFill="1" applyBorder="1" applyAlignment="1">
      <alignment horizontal="center" vertical="center" textRotation="90" wrapText="1"/>
    </xf>
    <xf numFmtId="178" fontId="15" fillId="2" borderId="65" xfId="0" applyNumberFormat="1" applyFont="1" applyFill="1" applyBorder="1" applyAlignment="1">
      <alignment horizontal="center" vertical="center" textRotation="90" wrapText="1"/>
    </xf>
    <xf numFmtId="178" fontId="18" fillId="2" borderId="57" xfId="0" applyNumberFormat="1" applyFont="1" applyFill="1" applyBorder="1" applyAlignment="1">
      <alignment horizontal="center" vertical="center" textRotation="90" wrapText="1"/>
    </xf>
    <xf numFmtId="178" fontId="15" fillId="2" borderId="58" xfId="0" applyNumberFormat="1" applyFont="1" applyFill="1" applyBorder="1" applyAlignment="1">
      <alignment horizontal="center" vertical="center" textRotation="90" wrapText="1"/>
    </xf>
    <xf numFmtId="178" fontId="15" fillId="2" borderId="5" xfId="0" applyNumberFormat="1" applyFont="1" applyFill="1" applyBorder="1" applyAlignment="1">
      <alignment horizontal="center" vertical="center" textRotation="90" wrapText="1"/>
    </xf>
    <xf numFmtId="178" fontId="15" fillId="2" borderId="33" xfId="0" applyNumberFormat="1" applyFont="1" applyFill="1" applyBorder="1" applyAlignment="1">
      <alignment horizontal="center" vertical="center" textRotation="90" wrapText="1"/>
    </xf>
    <xf numFmtId="178" fontId="18" fillId="2" borderId="54" xfId="0" applyNumberFormat="1" applyFont="1" applyFill="1" applyBorder="1" applyAlignment="1">
      <alignment horizontal="center" vertical="center" textRotation="90" wrapText="1"/>
    </xf>
    <xf numFmtId="0" fontId="3" fillId="4" borderId="0" xfId="0" applyFont="1" applyFill="1" applyBorder="1"/>
    <xf numFmtId="178" fontId="18" fillId="2" borderId="8" xfId="0" applyNumberFormat="1" applyFont="1" applyFill="1" applyBorder="1" applyAlignment="1">
      <alignment vertical="center" textRotation="90" wrapText="1"/>
    </xf>
    <xf numFmtId="0" fontId="16" fillId="0" borderId="0" xfId="0" applyFont="1" applyBorder="1" applyAlignment="1">
      <alignment vertical="center" wrapText="1"/>
    </xf>
    <xf numFmtId="0" fontId="1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5" fillId="2" borderId="10" xfId="0" applyFont="1" applyFill="1" applyBorder="1" applyAlignment="1">
      <alignment horizontal="center" vertical="center" textRotation="90" wrapText="1"/>
    </xf>
    <xf numFmtId="0" fontId="1" fillId="2" borderId="3" xfId="0" applyFont="1" applyFill="1" applyBorder="1" applyAlignment="1">
      <alignment horizontal="center" vertical="center" textRotation="90" wrapText="1"/>
    </xf>
    <xf numFmtId="0" fontId="1" fillId="2" borderId="9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60" xfId="0" applyFont="1" applyBorder="1" applyAlignment="1">
      <alignment horizontal="center" vertical="center" wrapText="1"/>
    </xf>
    <xf numFmtId="0" fontId="25" fillId="2" borderId="42" xfId="0" applyFont="1" applyFill="1" applyBorder="1" applyAlignment="1">
      <alignment horizontal="center" vertical="center" textRotation="90" wrapText="1"/>
    </xf>
    <xf numFmtId="0" fontId="1" fillId="2" borderId="43" xfId="0" applyFont="1" applyFill="1" applyBorder="1" applyAlignment="1">
      <alignment horizontal="center" vertical="center" textRotation="90" wrapText="1"/>
    </xf>
    <xf numFmtId="178" fontId="26" fillId="2" borderId="43" xfId="0" applyNumberFormat="1" applyFont="1" applyFill="1" applyBorder="1" applyAlignment="1">
      <alignment horizontal="center" vertical="center" textRotation="90" wrapText="1"/>
    </xf>
    <xf numFmtId="178" fontId="26" fillId="4" borderId="43" xfId="0" applyNumberFormat="1" applyFont="1" applyFill="1" applyBorder="1" applyAlignment="1">
      <alignment horizontal="center" vertical="center" textRotation="90" wrapText="1"/>
    </xf>
    <xf numFmtId="1" fontId="25" fillId="2" borderId="3" xfId="0" applyNumberFormat="1" applyFont="1" applyFill="1" applyBorder="1" applyAlignment="1">
      <alignment horizontal="center" vertical="center" wrapText="1"/>
    </xf>
    <xf numFmtId="1" fontId="25" fillId="2" borderId="9" xfId="0" applyNumberFormat="1" applyFont="1" applyFill="1" applyBorder="1" applyAlignment="1">
      <alignment horizontal="center" vertical="center" wrapText="1"/>
    </xf>
    <xf numFmtId="1" fontId="25" fillId="2" borderId="10" xfId="0" applyNumberFormat="1" applyFont="1" applyFill="1" applyBorder="1" applyAlignment="1">
      <alignment horizontal="center" vertical="center" wrapText="1"/>
    </xf>
    <xf numFmtId="1" fontId="25" fillId="2" borderId="6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vertical="center" wrapText="1"/>
    </xf>
    <xf numFmtId="0" fontId="24" fillId="2" borderId="8" xfId="0" applyFont="1" applyFill="1" applyBorder="1" applyAlignment="1">
      <alignment horizontal="center" vertical="center" wrapText="1"/>
    </xf>
    <xf numFmtId="178" fontId="2" fillId="2" borderId="12" xfId="0" applyNumberFormat="1" applyFont="1" applyFill="1" applyBorder="1" applyAlignment="1">
      <alignment horizontal="center" vertical="center" textRotation="90" wrapText="1"/>
    </xf>
    <xf numFmtId="178" fontId="1" fillId="4" borderId="1" xfId="0" applyNumberFormat="1" applyFont="1" applyFill="1" applyBorder="1" applyAlignment="1">
      <alignment horizontal="center" vertical="center" textRotation="90" wrapText="1"/>
    </xf>
    <xf numFmtId="181" fontId="1" fillId="4" borderId="1" xfId="0" applyNumberFormat="1" applyFont="1" applyFill="1" applyBorder="1" applyAlignment="1">
      <alignment horizontal="center" vertical="center" textRotation="90" wrapText="1"/>
    </xf>
    <xf numFmtId="0" fontId="24" fillId="2" borderId="1" xfId="0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horizontal="center" vertical="center" textRotation="90" wrapText="1"/>
    </xf>
    <xf numFmtId="0" fontId="1" fillId="2" borderId="2" xfId="0" applyFont="1" applyFill="1" applyBorder="1" applyAlignment="1">
      <alignment vertical="top" wrapText="1"/>
    </xf>
    <xf numFmtId="0" fontId="1" fillId="2" borderId="13" xfId="0" applyFont="1" applyFill="1" applyBorder="1" applyAlignment="1">
      <alignment vertical="top" wrapText="1"/>
    </xf>
    <xf numFmtId="178" fontId="2" fillId="2" borderId="12" xfId="0" applyNumberFormat="1" applyFont="1" applyFill="1" applyBorder="1" applyAlignment="1">
      <alignment vertical="center" textRotation="90" wrapText="1"/>
    </xf>
    <xf numFmtId="178" fontId="2" fillId="2" borderId="1" xfId="0" applyNumberFormat="1" applyFont="1" applyFill="1" applyBorder="1" applyAlignment="1">
      <alignment vertical="center" textRotation="90" wrapText="1"/>
    </xf>
    <xf numFmtId="178" fontId="1" fillId="2" borderId="1" xfId="0" applyNumberFormat="1" applyFont="1" applyFill="1" applyBorder="1" applyAlignment="1">
      <alignment vertical="center" textRotation="90" wrapText="1"/>
    </xf>
    <xf numFmtId="178" fontId="25" fillId="4" borderId="1" xfId="0" applyNumberFormat="1" applyFont="1" applyFill="1" applyBorder="1" applyAlignment="1">
      <alignment horizontal="center" vertical="center" textRotation="90" wrapText="1"/>
    </xf>
    <xf numFmtId="178" fontId="2" fillId="2" borderId="14" xfId="0" applyNumberFormat="1" applyFont="1" applyFill="1" applyBorder="1" applyAlignment="1">
      <alignment vertical="center" textRotation="90" wrapText="1"/>
    </xf>
    <xf numFmtId="178" fontId="2" fillId="2" borderId="13" xfId="0" applyNumberFormat="1" applyFont="1" applyFill="1" applyBorder="1" applyAlignment="1">
      <alignment vertical="center" textRotation="90" wrapText="1"/>
    </xf>
    <xf numFmtId="178" fontId="1" fillId="2" borderId="13" xfId="0" applyNumberFormat="1" applyFont="1" applyFill="1" applyBorder="1" applyAlignment="1">
      <alignment vertical="center" textRotation="90" wrapText="1"/>
    </xf>
    <xf numFmtId="178" fontId="1" fillId="2" borderId="3" xfId="0" applyNumberFormat="1" applyFont="1" applyFill="1" applyBorder="1" applyAlignment="1">
      <alignment horizontal="center" vertical="center" textRotation="90" wrapText="1"/>
    </xf>
    <xf numFmtId="178" fontId="25" fillId="4" borderId="3" xfId="0" applyNumberFormat="1" applyFont="1" applyFill="1" applyBorder="1" applyAlignment="1">
      <alignment horizontal="center" vertical="center" textRotation="90" wrapText="1"/>
    </xf>
    <xf numFmtId="178" fontId="2" fillId="2" borderId="10" xfId="0" applyNumberFormat="1" applyFont="1" applyFill="1" applyBorder="1" applyAlignment="1">
      <alignment vertical="center" textRotation="90" wrapText="1"/>
    </xf>
    <xf numFmtId="178" fontId="2" fillId="2" borderId="3" xfId="0" applyNumberFormat="1" applyFont="1" applyFill="1" applyBorder="1" applyAlignment="1">
      <alignment vertical="center" textRotation="90" wrapText="1"/>
    </xf>
    <xf numFmtId="178" fontId="1" fillId="2" borderId="3" xfId="0" applyNumberFormat="1" applyFont="1" applyFill="1" applyBorder="1" applyAlignment="1">
      <alignment vertical="center" textRotation="90" wrapText="1"/>
    </xf>
    <xf numFmtId="16" fontId="1" fillId="2" borderId="1" xfId="0" applyNumberFormat="1" applyFont="1" applyFill="1" applyBorder="1" applyAlignment="1">
      <alignment horizontal="center" vertical="top" wrapText="1"/>
    </xf>
    <xf numFmtId="0" fontId="24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horizontal="center" vertical="top" wrapText="1"/>
    </xf>
    <xf numFmtId="49" fontId="24" fillId="0" borderId="2" xfId="0" applyNumberFormat="1" applyFont="1" applyBorder="1" applyAlignment="1">
      <alignment horizontal="left" vertical="center" wrapText="1"/>
    </xf>
    <xf numFmtId="178" fontId="2" fillId="2" borderId="12" xfId="0" applyNumberFormat="1" applyFont="1" applyFill="1" applyBorder="1" applyAlignment="1">
      <alignment horizontal="right" vertical="center" textRotation="90" wrapText="1"/>
    </xf>
    <xf numFmtId="178" fontId="1" fillId="2" borderId="1" xfId="0" applyNumberFormat="1" applyFont="1" applyFill="1" applyBorder="1" applyAlignment="1">
      <alignment horizontal="right" vertical="center" textRotation="90" wrapText="1"/>
    </xf>
    <xf numFmtId="178" fontId="1" fillId="4" borderId="1" xfId="0" applyNumberFormat="1" applyFont="1" applyFill="1" applyBorder="1" applyAlignment="1">
      <alignment horizontal="right" vertical="center" textRotation="90" wrapText="1"/>
    </xf>
    <xf numFmtId="49" fontId="24" fillId="0" borderId="13" xfId="0" applyNumberFormat="1" applyFont="1" applyBorder="1" applyAlignment="1">
      <alignment horizontal="left" vertical="center" wrapText="1"/>
    </xf>
    <xf numFmtId="49" fontId="24" fillId="0" borderId="3" xfId="0" applyNumberFormat="1" applyFont="1" applyBorder="1" applyAlignment="1">
      <alignment horizontal="left" vertical="center" wrapText="1"/>
    </xf>
    <xf numFmtId="49" fontId="24" fillId="2" borderId="3" xfId="0" applyNumberFormat="1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 wrapText="1"/>
    </xf>
    <xf numFmtId="0" fontId="24" fillId="2" borderId="2" xfId="0" applyFont="1" applyFill="1" applyBorder="1" applyAlignment="1">
      <alignment vertical="center" wrapText="1"/>
    </xf>
    <xf numFmtId="0" fontId="24" fillId="2" borderId="11" xfId="0" applyFont="1" applyFill="1" applyBorder="1" applyAlignment="1">
      <alignment horizontal="center" vertical="center" wrapText="1"/>
    </xf>
    <xf numFmtId="178" fontId="2" fillId="2" borderId="15" xfId="0" applyNumberFormat="1" applyFont="1" applyFill="1" applyBorder="1" applyAlignment="1">
      <alignment horizontal="center" vertical="center" textRotation="90" wrapText="1"/>
    </xf>
    <xf numFmtId="178" fontId="1" fillId="2" borderId="2" xfId="0" applyNumberFormat="1" applyFont="1" applyFill="1" applyBorder="1" applyAlignment="1">
      <alignment horizontal="center" vertical="center" textRotation="90" wrapText="1"/>
    </xf>
    <xf numFmtId="178" fontId="1" fillId="4" borderId="2" xfId="0" applyNumberFormat="1" applyFont="1" applyFill="1" applyBorder="1" applyAlignment="1">
      <alignment horizontal="center" vertical="center" textRotation="90" wrapText="1"/>
    </xf>
    <xf numFmtId="0" fontId="2" fillId="2" borderId="16" xfId="0" applyFont="1" applyFill="1" applyBorder="1" applyAlignment="1">
      <alignment vertical="center" wrapText="1"/>
    </xf>
    <xf numFmtId="0" fontId="27" fillId="2" borderId="17" xfId="0" applyFont="1" applyFill="1" applyBorder="1" applyAlignment="1">
      <alignment vertical="center" wrapText="1"/>
    </xf>
    <xf numFmtId="0" fontId="27" fillId="2" borderId="18" xfId="0" applyFont="1" applyFill="1" applyBorder="1" applyAlignment="1">
      <alignment horizontal="justify" vertical="center" wrapText="1"/>
    </xf>
    <xf numFmtId="178" fontId="2" fillId="2" borderId="17" xfId="0" applyNumberFormat="1" applyFont="1" applyFill="1" applyBorder="1" applyAlignment="1">
      <alignment horizontal="center" vertical="center" textRotation="90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vertical="center" wrapText="1"/>
    </xf>
    <xf numFmtId="0" fontId="24" fillId="2" borderId="22" xfId="0" applyFont="1" applyFill="1" applyBorder="1" applyAlignment="1">
      <alignment vertical="center" wrapText="1"/>
    </xf>
    <xf numFmtId="0" fontId="24" fillId="2" borderId="23" xfId="0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textRotation="90" wrapText="1"/>
    </xf>
    <xf numFmtId="178" fontId="1" fillId="2" borderId="22" xfId="0" applyNumberFormat="1" applyFont="1" applyFill="1" applyBorder="1" applyAlignment="1">
      <alignment horizontal="center" vertical="center" textRotation="90" wrapText="1"/>
    </xf>
    <xf numFmtId="178" fontId="1" fillId="4" borderId="22" xfId="0" applyNumberFormat="1" applyFont="1" applyFill="1" applyBorder="1" applyAlignment="1">
      <alignment horizontal="center" vertical="center" textRotation="90" wrapText="1"/>
    </xf>
    <xf numFmtId="0" fontId="1" fillId="2" borderId="12" xfId="0" applyFont="1" applyFill="1" applyBorder="1" applyAlignment="1">
      <alignment vertical="center" wrapText="1"/>
    </xf>
    <xf numFmtId="0" fontId="24" fillId="2" borderId="24" xfId="0" applyFont="1" applyFill="1" applyBorder="1" applyAlignment="1">
      <alignment horizontal="center" vertical="center" wrapText="1"/>
    </xf>
    <xf numFmtId="178" fontId="2" fillId="2" borderId="25" xfId="0" applyNumberFormat="1" applyFont="1" applyFill="1" applyBorder="1" applyAlignment="1">
      <alignment horizontal="center" vertical="center" textRotation="90" wrapText="1"/>
    </xf>
    <xf numFmtId="0" fontId="1" fillId="2" borderId="15" xfId="0" applyFont="1" applyFill="1" applyBorder="1" applyAlignment="1">
      <alignment vertical="center" wrapText="1"/>
    </xf>
    <xf numFmtId="0" fontId="24" fillId="2" borderId="26" xfId="0" applyFont="1" applyFill="1" applyBorder="1" applyAlignment="1">
      <alignment horizontal="center" vertical="center" wrapText="1"/>
    </xf>
    <xf numFmtId="178" fontId="2" fillId="2" borderId="45" xfId="0" applyNumberFormat="1" applyFont="1" applyFill="1" applyBorder="1" applyAlignment="1">
      <alignment horizontal="center" vertical="center" textRotation="90" wrapText="1"/>
    </xf>
    <xf numFmtId="0" fontId="2" fillId="2" borderId="27" xfId="0" applyFont="1" applyFill="1" applyBorder="1" applyAlignment="1">
      <alignment vertical="center" wrapText="1"/>
    </xf>
    <xf numFmtId="0" fontId="27" fillId="2" borderId="28" xfId="0" applyFont="1" applyFill="1" applyBorder="1" applyAlignment="1">
      <alignment vertical="center" wrapText="1"/>
    </xf>
    <xf numFmtId="0" fontId="27" fillId="2" borderId="29" xfId="0" applyFont="1" applyFill="1" applyBorder="1" applyAlignment="1">
      <alignment horizontal="justify" vertical="center" wrapText="1"/>
    </xf>
    <xf numFmtId="178" fontId="2" fillId="2" borderId="61" xfId="0" applyNumberFormat="1" applyFont="1" applyFill="1" applyBorder="1" applyAlignment="1">
      <alignment horizontal="center" vertical="center" textRotation="90" wrapText="1"/>
    </xf>
    <xf numFmtId="178" fontId="2" fillId="2" borderId="28" xfId="0" applyNumberFormat="1" applyFont="1" applyFill="1" applyBorder="1" applyAlignment="1">
      <alignment horizontal="center" vertical="center" textRotation="90" wrapText="1"/>
    </xf>
    <xf numFmtId="178" fontId="2" fillId="4" borderId="28" xfId="0" applyNumberFormat="1" applyFont="1" applyFill="1" applyBorder="1" applyAlignment="1">
      <alignment horizontal="center" vertical="center" textRotation="90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vertical="center" wrapText="1"/>
    </xf>
    <xf numFmtId="0" fontId="24" fillId="2" borderId="43" xfId="0" applyFont="1" applyFill="1" applyBorder="1" applyAlignment="1">
      <alignment vertical="center" wrapText="1"/>
    </xf>
    <xf numFmtId="0" fontId="24" fillId="2" borderId="48" xfId="0" applyFont="1" applyFill="1" applyBorder="1" applyAlignment="1">
      <alignment horizontal="center" vertical="center" wrapText="1"/>
    </xf>
    <xf numFmtId="0" fontId="27" fillId="2" borderId="18" xfId="0" applyFont="1" applyFill="1" applyBorder="1" applyAlignment="1">
      <alignment horizontal="center" vertical="center" textRotation="90" wrapText="1"/>
    </xf>
    <xf numFmtId="178" fontId="2" fillId="2" borderId="16" xfId="0" applyNumberFormat="1" applyFont="1" applyFill="1" applyBorder="1" applyAlignment="1">
      <alignment horizontal="center" vertical="center" textRotation="90" wrapText="1"/>
    </xf>
    <xf numFmtId="178" fontId="2" fillId="2" borderId="21" xfId="0" applyNumberFormat="1" applyFont="1" applyFill="1" applyBorder="1" applyAlignment="1">
      <alignment horizontal="center" vertical="center" textRotation="90" wrapText="1"/>
    </xf>
    <xf numFmtId="178" fontId="2" fillId="2" borderId="10" xfId="0" applyNumberFormat="1" applyFont="1" applyFill="1" applyBorder="1" applyAlignment="1">
      <alignment horizontal="center" vertical="center" textRotation="90" wrapText="1"/>
    </xf>
    <xf numFmtId="178" fontId="2" fillId="4" borderId="1" xfId="0" applyNumberFormat="1" applyFont="1" applyFill="1" applyBorder="1" applyAlignment="1">
      <alignment horizontal="center" vertical="center" textRotation="90" wrapText="1"/>
    </xf>
    <xf numFmtId="0" fontId="28" fillId="2" borderId="30" xfId="0" applyFont="1" applyFill="1" applyBorder="1" applyAlignment="1">
      <alignment vertical="center" wrapText="1"/>
    </xf>
    <xf numFmtId="178" fontId="29" fillId="2" borderId="43" xfId="0" applyNumberFormat="1" applyFont="1" applyFill="1" applyBorder="1" applyAlignment="1">
      <alignment horizontal="center" vertical="center" textRotation="90" wrapText="1"/>
    </xf>
    <xf numFmtId="1" fontId="25" fillId="2" borderId="32" xfId="0" applyNumberFormat="1" applyFont="1" applyFill="1" applyBorder="1" applyAlignment="1">
      <alignment horizontal="center" vertical="center" wrapText="1"/>
    </xf>
    <xf numFmtId="1" fontId="30" fillId="2" borderId="9" xfId="0" applyNumberFormat="1" applyFont="1" applyFill="1" applyBorder="1" applyAlignment="1">
      <alignment vertical="center" wrapText="1"/>
    </xf>
    <xf numFmtId="1" fontId="30" fillId="2" borderId="6" xfId="0" applyNumberFormat="1" applyFont="1" applyFill="1" applyBorder="1" applyAlignment="1">
      <alignment vertical="center" wrapText="1"/>
    </xf>
    <xf numFmtId="1" fontId="30" fillId="2" borderId="32" xfId="0" applyNumberFormat="1" applyFont="1" applyFill="1" applyBorder="1" applyAlignment="1">
      <alignment vertical="center" wrapText="1"/>
    </xf>
    <xf numFmtId="1" fontId="30" fillId="2" borderId="9" xfId="0" applyNumberFormat="1" applyFont="1" applyFill="1" applyBorder="1" applyAlignment="1">
      <alignment horizontal="center" vertical="center" wrapText="1"/>
    </xf>
    <xf numFmtId="1" fontId="30" fillId="2" borderId="6" xfId="0" applyNumberFormat="1" applyFont="1" applyFill="1" applyBorder="1" applyAlignment="1">
      <alignment horizontal="center" vertical="center" wrapText="1"/>
    </xf>
    <xf numFmtId="1" fontId="30" fillId="2" borderId="32" xfId="0" applyNumberFormat="1" applyFont="1" applyFill="1" applyBorder="1" applyAlignment="1">
      <alignment horizontal="center" vertical="center" wrapText="1"/>
    </xf>
    <xf numFmtId="178" fontId="28" fillId="2" borderId="1" xfId="0" applyNumberFormat="1" applyFont="1" applyFill="1" applyBorder="1" applyAlignment="1">
      <alignment horizontal="center" vertical="center" textRotation="90" wrapText="1"/>
    </xf>
    <xf numFmtId="178" fontId="28" fillId="4" borderId="1" xfId="0" applyNumberFormat="1" applyFont="1" applyFill="1" applyBorder="1" applyAlignment="1">
      <alignment horizontal="center" vertical="center" textRotation="90" wrapText="1"/>
    </xf>
    <xf numFmtId="178" fontId="31" fillId="4" borderId="1" xfId="0" applyNumberFormat="1" applyFont="1" applyFill="1" applyBorder="1" applyAlignment="1">
      <alignment horizontal="center" vertical="center" textRotation="90" wrapText="1"/>
    </xf>
    <xf numFmtId="178" fontId="31" fillId="2" borderId="1" xfId="0" applyNumberFormat="1" applyFont="1" applyFill="1" applyBorder="1" applyAlignment="1">
      <alignment horizontal="center" vertical="center" textRotation="90" wrapText="1"/>
    </xf>
    <xf numFmtId="178" fontId="31" fillId="2" borderId="1" xfId="0" applyNumberFormat="1" applyFont="1" applyFill="1" applyBorder="1" applyAlignment="1">
      <alignment vertical="center" textRotation="90" wrapText="1"/>
    </xf>
    <xf numFmtId="178" fontId="28" fillId="2" borderId="3" xfId="0" applyNumberFormat="1" applyFont="1" applyFill="1" applyBorder="1" applyAlignment="1">
      <alignment horizontal="center" vertical="center" textRotation="90" wrapText="1"/>
    </xf>
    <xf numFmtId="178" fontId="28" fillId="4" borderId="3" xfId="0" applyNumberFormat="1" applyFont="1" applyFill="1" applyBorder="1" applyAlignment="1">
      <alignment horizontal="center" vertical="center" textRotation="90" wrapText="1"/>
    </xf>
    <xf numFmtId="178" fontId="31" fillId="2" borderId="13" xfId="0" applyNumberFormat="1" applyFont="1" applyFill="1" applyBorder="1" applyAlignment="1">
      <alignment vertical="center" textRotation="90" wrapText="1"/>
    </xf>
    <xf numFmtId="178" fontId="28" fillId="2" borderId="13" xfId="0" applyNumberFormat="1" applyFont="1" applyFill="1" applyBorder="1" applyAlignment="1">
      <alignment vertical="center" textRotation="90" wrapText="1"/>
    </xf>
    <xf numFmtId="178" fontId="31" fillId="2" borderId="3" xfId="0" applyNumberFormat="1" applyFont="1" applyFill="1" applyBorder="1" applyAlignment="1">
      <alignment vertical="center" textRotation="90" wrapText="1"/>
    </xf>
    <xf numFmtId="178" fontId="28" fillId="4" borderId="1" xfId="0" applyNumberFormat="1" applyFont="1" applyFill="1" applyBorder="1" applyAlignment="1">
      <alignment horizontal="center" textRotation="90" wrapText="1"/>
    </xf>
    <xf numFmtId="178" fontId="28" fillId="2" borderId="1" xfId="0" applyNumberFormat="1" applyFont="1" applyFill="1" applyBorder="1" applyAlignment="1">
      <alignment horizontal="right" vertical="center" textRotation="90" wrapText="1"/>
    </xf>
    <xf numFmtId="178" fontId="28" fillId="4" borderId="1" xfId="0" applyNumberFormat="1" applyFont="1" applyFill="1" applyBorder="1" applyAlignment="1">
      <alignment horizontal="right" vertical="center" textRotation="90" wrapText="1"/>
    </xf>
    <xf numFmtId="178" fontId="28" fillId="2" borderId="2" xfId="0" applyNumberFormat="1" applyFont="1" applyFill="1" applyBorder="1" applyAlignment="1">
      <alignment horizontal="center" vertical="center" textRotation="90" wrapText="1"/>
    </xf>
    <xf numFmtId="178" fontId="28" fillId="4" borderId="2" xfId="0" applyNumberFormat="1" applyFont="1" applyFill="1" applyBorder="1" applyAlignment="1">
      <alignment horizontal="center" vertical="center" textRotation="90" wrapText="1"/>
    </xf>
    <xf numFmtId="178" fontId="28" fillId="2" borderId="22" xfId="0" applyNumberFormat="1" applyFont="1" applyFill="1" applyBorder="1" applyAlignment="1">
      <alignment horizontal="center" vertical="center" textRotation="90" wrapText="1"/>
    </xf>
    <xf numFmtId="178" fontId="31" fillId="2" borderId="28" xfId="0" applyNumberFormat="1" applyFont="1" applyFill="1" applyBorder="1" applyAlignment="1">
      <alignment horizontal="center" vertical="center" textRotation="90" wrapText="1"/>
    </xf>
    <xf numFmtId="178" fontId="1" fillId="4" borderId="28" xfId="0" applyNumberFormat="1" applyFont="1" applyFill="1" applyBorder="1" applyAlignment="1">
      <alignment horizontal="center" vertical="center" textRotation="90" wrapText="1"/>
    </xf>
    <xf numFmtId="178" fontId="31" fillId="2" borderId="8" xfId="0" applyNumberFormat="1" applyFont="1" applyFill="1" applyBorder="1" applyAlignment="1">
      <alignment horizontal="center" vertical="center" textRotation="90" wrapText="1"/>
    </xf>
    <xf numFmtId="178" fontId="31" fillId="4" borderId="2" xfId="0" applyNumberFormat="1" applyFont="1" applyFill="1" applyBorder="1" applyAlignment="1">
      <alignment horizontal="center" vertical="center" textRotation="90" wrapText="1"/>
    </xf>
    <xf numFmtId="178" fontId="31" fillId="2" borderId="25" xfId="0" applyNumberFormat="1" applyFont="1" applyFill="1" applyBorder="1" applyAlignment="1">
      <alignment horizontal="center" vertical="center" textRotation="90" wrapText="1"/>
    </xf>
    <xf numFmtId="178" fontId="31" fillId="2" borderId="44" xfId="0" applyNumberFormat="1" applyFont="1" applyFill="1" applyBorder="1" applyAlignment="1">
      <alignment horizontal="center" vertical="center" textRotation="90" wrapText="1"/>
    </xf>
    <xf numFmtId="178" fontId="31" fillId="2" borderId="2" xfId="0" applyNumberFormat="1" applyFont="1" applyFill="1" applyBorder="1" applyAlignment="1">
      <alignment horizontal="center" vertical="center" textRotation="90" wrapText="1"/>
    </xf>
    <xf numFmtId="178" fontId="31" fillId="4" borderId="13" xfId="0" applyNumberFormat="1" applyFont="1" applyFill="1" applyBorder="1" applyAlignment="1">
      <alignment horizontal="center" vertical="center" textRotation="90" wrapText="1"/>
    </xf>
    <xf numFmtId="178" fontId="31" fillId="2" borderId="13" xfId="0" applyNumberFormat="1" applyFont="1" applyFill="1" applyBorder="1" applyAlignment="1">
      <alignment horizontal="center" vertical="center" textRotation="90" wrapText="1"/>
    </xf>
    <xf numFmtId="0" fontId="28" fillId="2" borderId="31" xfId="0" applyFont="1" applyFill="1" applyBorder="1" applyAlignment="1">
      <alignment vertical="center" wrapText="1"/>
    </xf>
    <xf numFmtId="0" fontId="28" fillId="2" borderId="3" xfId="0" applyFont="1" applyFill="1" applyBorder="1" applyAlignment="1">
      <alignment horizontal="center" vertical="center" wrapText="1"/>
    </xf>
    <xf numFmtId="178" fontId="29" fillId="4" borderId="43" xfId="0" applyNumberFormat="1" applyFont="1" applyFill="1" applyBorder="1" applyAlignment="1">
      <alignment horizontal="center" vertical="center" textRotation="90" wrapText="1"/>
    </xf>
    <xf numFmtId="178" fontId="29" fillId="2" borderId="60" xfId="0" applyNumberFormat="1" applyFont="1" applyFill="1" applyBorder="1" applyAlignment="1">
      <alignment horizontal="center" vertical="center" textRotation="90" wrapText="1"/>
    </xf>
    <xf numFmtId="1" fontId="30" fillId="2" borderId="33" xfId="0" applyNumberFormat="1" applyFont="1" applyFill="1" applyBorder="1" applyAlignment="1">
      <alignment horizontal="center" vertical="center" wrapText="1"/>
    </xf>
    <xf numFmtId="1" fontId="30" fillId="2" borderId="34" xfId="0" applyNumberFormat="1" applyFont="1" applyFill="1" applyBorder="1" applyAlignment="1">
      <alignment horizontal="center" vertical="center" wrapText="1"/>
    </xf>
    <xf numFmtId="178" fontId="28" fillId="2" borderId="8" xfId="0" applyNumberFormat="1" applyFont="1" applyFill="1" applyBorder="1" applyAlignment="1">
      <alignment horizontal="center" vertical="center" textRotation="90" wrapText="1"/>
    </xf>
    <xf numFmtId="178" fontId="28" fillId="2" borderId="1" xfId="0" applyNumberFormat="1" applyFont="1" applyFill="1" applyBorder="1" applyAlignment="1">
      <alignment vertical="center" textRotation="90" wrapText="1"/>
    </xf>
    <xf numFmtId="178" fontId="31" fillId="2" borderId="35" xfId="0" applyNumberFormat="1" applyFont="1" applyFill="1" applyBorder="1" applyAlignment="1">
      <alignment vertical="center" textRotation="90" wrapText="1"/>
    </xf>
    <xf numFmtId="178" fontId="31" fillId="4" borderId="3" xfId="0" applyNumberFormat="1" applyFont="1" applyFill="1" applyBorder="1" applyAlignment="1">
      <alignment horizontal="center" vertical="center" textRotation="90" wrapText="1"/>
    </xf>
    <xf numFmtId="178" fontId="28" fillId="2" borderId="8" xfId="0" applyNumberFormat="1" applyFont="1" applyFill="1" applyBorder="1" applyAlignment="1">
      <alignment horizontal="right" vertical="center" textRotation="90" wrapText="1"/>
    </xf>
    <xf numFmtId="178" fontId="28" fillId="2" borderId="11" xfId="0" applyNumberFormat="1" applyFont="1" applyFill="1" applyBorder="1" applyAlignment="1">
      <alignment horizontal="center" vertical="center" textRotation="90" wrapText="1"/>
    </xf>
    <xf numFmtId="178" fontId="28" fillId="2" borderId="30" xfId="0" applyNumberFormat="1" applyFont="1" applyFill="1" applyBorder="1" applyAlignment="1">
      <alignment horizontal="center" vertical="center" textRotation="90" wrapText="1"/>
    </xf>
    <xf numFmtId="178" fontId="31" fillId="2" borderId="36" xfId="0" applyNumberFormat="1" applyFont="1" applyFill="1" applyBorder="1" applyAlignment="1">
      <alignment horizontal="center" vertical="center" textRotation="90" wrapText="1"/>
    </xf>
    <xf numFmtId="178" fontId="31" fillId="4" borderId="1" xfId="0" applyNumberFormat="1" applyFont="1" applyFill="1" applyBorder="1" applyAlignment="1">
      <alignment vertical="center" textRotation="90" wrapText="1"/>
    </xf>
    <xf numFmtId="178" fontId="31" fillId="4" borderId="45" xfId="0" applyNumberFormat="1" applyFont="1" applyFill="1" applyBorder="1" applyAlignment="1">
      <alignment horizontal="center" vertical="center" textRotation="90" wrapText="1"/>
    </xf>
    <xf numFmtId="178" fontId="31" fillId="4" borderId="46" xfId="0" applyNumberFormat="1" applyFont="1" applyFill="1" applyBorder="1" applyAlignment="1">
      <alignment horizontal="center" vertical="center" textRotation="90" wrapText="1"/>
    </xf>
    <xf numFmtId="0" fontId="25" fillId="0" borderId="49" xfId="0" applyFont="1" applyBorder="1" applyAlignment="1">
      <alignment horizontal="center" vertical="center" wrapText="1"/>
    </xf>
    <xf numFmtId="0" fontId="32" fillId="2" borderId="32" xfId="0" applyFont="1" applyFill="1" applyBorder="1" applyAlignment="1">
      <alignment horizontal="center" vertical="center" textRotation="90" wrapText="1"/>
    </xf>
    <xf numFmtId="0" fontId="32" fillId="2" borderId="42" xfId="0" applyFont="1" applyFill="1" applyBorder="1" applyAlignment="1">
      <alignment horizontal="center" vertical="center" textRotation="90" wrapText="1"/>
    </xf>
    <xf numFmtId="178" fontId="31" fillId="2" borderId="24" xfId="0" applyNumberFormat="1" applyFont="1" applyFill="1" applyBorder="1" applyAlignment="1">
      <alignment vertical="center" textRotation="90" wrapText="1"/>
    </xf>
    <xf numFmtId="178" fontId="28" fillId="2" borderId="37" xfId="0" applyNumberFormat="1" applyFont="1" applyFill="1" applyBorder="1" applyAlignment="1">
      <alignment vertical="center" textRotation="90" wrapText="1"/>
    </xf>
    <xf numFmtId="178" fontId="1" fillId="2" borderId="14" xfId="0" applyNumberFormat="1" applyFont="1" applyFill="1" applyBorder="1" applyAlignment="1">
      <alignment vertical="center" textRotation="90" wrapText="1"/>
    </xf>
    <xf numFmtId="178" fontId="2" fillId="2" borderId="27" xfId="0" applyNumberFormat="1" applyFont="1" applyFill="1" applyBorder="1" applyAlignment="1">
      <alignment horizontal="center" vertical="center" textRotation="90" wrapText="1"/>
    </xf>
    <xf numFmtId="0" fontId="1" fillId="2" borderId="9" xfId="0" applyFont="1" applyFill="1" applyBorder="1" applyAlignment="1">
      <alignment horizontal="center" vertical="center" textRotation="90" wrapText="1"/>
    </xf>
    <xf numFmtId="178" fontId="28" fillId="4" borderId="2" xfId="0" applyNumberFormat="1" applyFont="1" applyFill="1" applyBorder="1" applyAlignment="1">
      <alignment horizontal="center" textRotation="90" wrapText="1"/>
    </xf>
    <xf numFmtId="178" fontId="1" fillId="4" borderId="41" xfId="0" applyNumberFormat="1" applyFont="1" applyFill="1" applyBorder="1" applyAlignment="1">
      <alignment horizontal="center" vertical="center" textRotation="90" wrapText="1"/>
    </xf>
    <xf numFmtId="178" fontId="2" fillId="2" borderId="8" xfId="0" applyNumberFormat="1" applyFont="1" applyFill="1" applyBorder="1" applyAlignment="1">
      <alignment horizontal="center" vertical="center" textRotation="90" wrapText="1"/>
    </xf>
    <xf numFmtId="178" fontId="2" fillId="4" borderId="2" xfId="0" applyNumberFormat="1" applyFont="1" applyFill="1" applyBorder="1" applyAlignment="1">
      <alignment horizontal="center" vertical="center" textRotation="90" wrapText="1"/>
    </xf>
    <xf numFmtId="178" fontId="2" fillId="4" borderId="13" xfId="0" applyNumberFormat="1" applyFont="1" applyFill="1" applyBorder="1" applyAlignment="1">
      <alignment horizontal="center" vertical="center" textRotation="90" wrapText="1"/>
    </xf>
    <xf numFmtId="178" fontId="26" fillId="2" borderId="28" xfId="0" applyNumberFormat="1" applyFont="1" applyFill="1" applyBorder="1" applyAlignment="1">
      <alignment horizontal="center" vertical="center" textRotation="90" wrapText="1"/>
    </xf>
    <xf numFmtId="178" fontId="26" fillId="4" borderId="28" xfId="0" applyNumberFormat="1" applyFont="1" applyFill="1" applyBorder="1" applyAlignment="1">
      <alignment horizontal="center" vertical="center" textRotation="90" wrapText="1"/>
    </xf>
    <xf numFmtId="178" fontId="1" fillId="4" borderId="3" xfId="0" applyNumberFormat="1" applyFont="1" applyFill="1" applyBorder="1" applyAlignment="1">
      <alignment horizontal="center" vertical="center" textRotation="90" wrapText="1"/>
    </xf>
    <xf numFmtId="0" fontId="32" fillId="2" borderId="62" xfId="0" applyFont="1" applyFill="1" applyBorder="1" applyAlignment="1">
      <alignment horizontal="center" vertical="center" textRotation="90" wrapText="1"/>
    </xf>
    <xf numFmtId="178" fontId="1" fillId="2" borderId="24" xfId="0" applyNumberFormat="1" applyFont="1" applyFill="1" applyBorder="1" applyAlignment="1">
      <alignment horizontal="center" vertical="center" textRotation="90" wrapText="1"/>
    </xf>
    <xf numFmtId="178" fontId="2" fillId="2" borderId="38" xfId="0" applyNumberFormat="1" applyFont="1" applyFill="1" applyBorder="1" applyAlignment="1">
      <alignment horizontal="center" vertical="center" textRotation="90" wrapText="1"/>
    </xf>
    <xf numFmtId="178" fontId="2" fillId="2" borderId="39" xfId="0" applyNumberFormat="1" applyFont="1" applyFill="1" applyBorder="1" applyAlignment="1">
      <alignment horizontal="center" vertical="center" textRotation="90" wrapText="1"/>
    </xf>
    <xf numFmtId="178" fontId="2" fillId="2" borderId="24" xfId="0" applyNumberFormat="1" applyFont="1" applyFill="1" applyBorder="1" applyAlignment="1">
      <alignment horizontal="center" vertical="center" textRotation="90" wrapText="1"/>
    </xf>
    <xf numFmtId="181" fontId="1" fillId="2" borderId="1" xfId="0" applyNumberFormat="1" applyFont="1" applyFill="1" applyBorder="1" applyAlignment="1">
      <alignment horizontal="center" vertical="center" textRotation="90" wrapText="1"/>
    </xf>
    <xf numFmtId="178" fontId="2" fillId="2" borderId="24" xfId="0" applyNumberFormat="1" applyFont="1" applyFill="1" applyBorder="1" applyAlignment="1">
      <alignment vertical="center" textRotation="90" wrapText="1"/>
    </xf>
    <xf numFmtId="178" fontId="2" fillId="2" borderId="1" xfId="0" applyNumberFormat="1" applyFont="1" applyFill="1" applyBorder="1" applyAlignment="1">
      <alignment vertical="top" textRotation="90" wrapText="1"/>
    </xf>
    <xf numFmtId="178" fontId="2" fillId="2" borderId="37" xfId="0" applyNumberFormat="1" applyFont="1" applyFill="1" applyBorder="1" applyAlignment="1">
      <alignment vertical="center" textRotation="90" wrapText="1"/>
    </xf>
    <xf numFmtId="178" fontId="2" fillId="2" borderId="4" xfId="0" applyNumberFormat="1" applyFont="1" applyFill="1" applyBorder="1" applyAlignment="1">
      <alignment horizontal="center" vertical="center" textRotation="90" wrapText="1"/>
    </xf>
    <xf numFmtId="178" fontId="2" fillId="4" borderId="3" xfId="0" applyNumberFormat="1" applyFont="1" applyFill="1" applyBorder="1" applyAlignment="1">
      <alignment horizontal="center" vertical="center" textRotation="90" wrapText="1"/>
    </xf>
    <xf numFmtId="178" fontId="2" fillId="2" borderId="3" xfId="0" applyNumberFormat="1" applyFont="1" applyFill="1" applyBorder="1" applyAlignment="1">
      <alignment vertical="top" textRotation="90" wrapText="1"/>
    </xf>
    <xf numFmtId="178" fontId="2" fillId="2" borderId="35" xfId="0" applyNumberFormat="1" applyFont="1" applyFill="1" applyBorder="1" applyAlignment="1">
      <alignment vertical="center" textRotation="90" wrapText="1"/>
    </xf>
    <xf numFmtId="178" fontId="2" fillId="2" borderId="34" xfId="0" applyNumberFormat="1" applyFont="1" applyFill="1" applyBorder="1" applyAlignment="1">
      <alignment horizontal="center" vertical="center" textRotation="90" wrapText="1"/>
    </xf>
    <xf numFmtId="178" fontId="1" fillId="2" borderId="26" xfId="0" applyNumberFormat="1" applyFont="1" applyFill="1" applyBorder="1" applyAlignment="1">
      <alignment horizontal="center" vertical="center" textRotation="90" wrapText="1"/>
    </xf>
    <xf numFmtId="178" fontId="2" fillId="2" borderId="40" xfId="0" applyNumberFormat="1" applyFont="1" applyFill="1" applyBorder="1" applyAlignment="1">
      <alignment horizontal="center" vertical="center" textRotation="90" wrapText="1"/>
    </xf>
    <xf numFmtId="178" fontId="2" fillId="2" borderId="2" xfId="0" applyNumberFormat="1" applyFont="1" applyFill="1" applyBorder="1" applyAlignment="1">
      <alignment horizontal="center" vertical="center" textRotation="90" wrapText="1"/>
    </xf>
    <xf numFmtId="178" fontId="1" fillId="2" borderId="17" xfId="0" applyNumberFormat="1" applyFont="1" applyFill="1" applyBorder="1" applyAlignment="1">
      <alignment horizontal="center" vertical="center" textRotation="90" wrapText="1"/>
    </xf>
    <xf numFmtId="178" fontId="1" fillId="2" borderId="21" xfId="0" applyNumberFormat="1" applyFont="1" applyFill="1" applyBorder="1" applyAlignment="1">
      <alignment horizontal="center" vertical="center" textRotation="90" wrapText="1"/>
    </xf>
    <xf numFmtId="178" fontId="1" fillId="2" borderId="25" xfId="0" applyNumberFormat="1" applyFont="1" applyFill="1" applyBorder="1" applyAlignment="1">
      <alignment horizontal="center" vertical="center" textRotation="90" wrapText="1"/>
    </xf>
    <xf numFmtId="178" fontId="1" fillId="2" borderId="15" xfId="0" applyNumberFormat="1" applyFont="1" applyFill="1" applyBorder="1" applyAlignment="1">
      <alignment horizontal="center" vertical="center" textRotation="90" wrapText="1"/>
    </xf>
    <xf numFmtId="178" fontId="2" fillId="2" borderId="44" xfId="0" applyNumberFormat="1" applyFont="1" applyFill="1" applyBorder="1" applyAlignment="1">
      <alignment horizontal="center" vertical="center" textRotation="90" wrapText="1"/>
    </xf>
    <xf numFmtId="178" fontId="2" fillId="2" borderId="14" xfId="0" applyNumberFormat="1" applyFont="1" applyFill="1" applyBorder="1" applyAlignment="1">
      <alignment horizontal="center" vertical="center" textRotation="90" wrapText="1"/>
    </xf>
    <xf numFmtId="178" fontId="2" fillId="2" borderId="13" xfId="0" applyNumberFormat="1" applyFont="1" applyFill="1" applyBorder="1" applyAlignment="1">
      <alignment horizontal="center" vertical="center" textRotation="90" wrapText="1"/>
    </xf>
    <xf numFmtId="178" fontId="1" fillId="4" borderId="13" xfId="0" applyNumberFormat="1" applyFont="1" applyFill="1" applyBorder="1" applyAlignment="1">
      <alignment horizontal="center" vertical="center" textRotation="90" wrapText="1"/>
    </xf>
    <xf numFmtId="178" fontId="25" fillId="2" borderId="1" xfId="0" applyNumberFormat="1" applyFont="1" applyFill="1" applyBorder="1" applyAlignment="1">
      <alignment horizontal="center" vertical="center" textRotation="90" wrapText="1"/>
    </xf>
    <xf numFmtId="178" fontId="2" fillId="2" borderId="3" xfId="0" applyNumberFormat="1" applyFont="1" applyFill="1" applyBorder="1" applyAlignment="1">
      <alignment horizontal="center" vertical="center" textRotation="90" wrapText="1"/>
    </xf>
    <xf numFmtId="178" fontId="28" fillId="2" borderId="1" xfId="0" applyNumberFormat="1" applyFont="1" applyFill="1" applyBorder="1" applyAlignment="1">
      <alignment horizontal="center" textRotation="90" wrapText="1"/>
    </xf>
    <xf numFmtId="178" fontId="1" fillId="2" borderId="41" xfId="0" applyNumberFormat="1" applyFont="1" applyFill="1" applyBorder="1" applyAlignment="1">
      <alignment horizontal="center" vertical="center" textRotation="90" wrapText="1"/>
    </xf>
    <xf numFmtId="178" fontId="1" fillId="2" borderId="28" xfId="0" applyNumberFormat="1" applyFont="1" applyFill="1" applyBorder="1" applyAlignment="1">
      <alignment horizontal="center" vertical="center" textRotation="90" wrapText="1"/>
    </xf>
    <xf numFmtId="0" fontId="25" fillId="2" borderId="55" xfId="0" applyFont="1" applyFill="1" applyBorder="1" applyAlignment="1">
      <alignment horizontal="center" vertical="center" wrapText="1"/>
    </xf>
    <xf numFmtId="0" fontId="25" fillId="2" borderId="59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 textRotation="90" wrapText="1"/>
    </xf>
    <xf numFmtId="0" fontId="1" fillId="2" borderId="13" xfId="0" applyFont="1" applyFill="1" applyBorder="1" applyAlignment="1">
      <alignment horizontal="center" vertical="center" textRotation="90" wrapText="1"/>
    </xf>
    <xf numFmtId="0" fontId="32" fillId="2" borderId="61" xfId="0" applyFont="1" applyFill="1" applyBorder="1" applyAlignment="1">
      <alignment horizontal="center" vertical="center" textRotation="90" wrapText="1"/>
    </xf>
    <xf numFmtId="0" fontId="1" fillId="2" borderId="28" xfId="0" applyFont="1" applyFill="1" applyBorder="1" applyAlignment="1">
      <alignment horizontal="center" vertical="center" textRotation="90" wrapText="1"/>
    </xf>
    <xf numFmtId="178" fontId="1" fillId="2" borderId="23" xfId="0" applyNumberFormat="1" applyFont="1" applyFill="1" applyBorder="1" applyAlignment="1">
      <alignment horizontal="center" vertical="center" textRotation="90" wrapText="1"/>
    </xf>
    <xf numFmtId="178" fontId="25" fillId="2" borderId="24" xfId="0" applyNumberFormat="1" applyFont="1" applyFill="1" applyBorder="1" applyAlignment="1">
      <alignment horizontal="center" vertical="center" textRotation="90" wrapText="1"/>
    </xf>
    <xf numFmtId="178" fontId="2" fillId="2" borderId="35" xfId="0" applyNumberFormat="1" applyFont="1" applyFill="1" applyBorder="1" applyAlignment="1">
      <alignment horizontal="center" vertical="center" textRotation="90" wrapText="1"/>
    </xf>
    <xf numFmtId="178" fontId="2" fillId="2" borderId="26" xfId="0" applyNumberFormat="1" applyFont="1" applyFill="1" applyBorder="1" applyAlignment="1">
      <alignment horizontal="center" vertical="center" textRotation="90" wrapText="1"/>
    </xf>
    <xf numFmtId="178" fontId="2" fillId="2" borderId="42" xfId="0" applyNumberFormat="1" applyFont="1" applyFill="1" applyBorder="1" applyAlignment="1">
      <alignment horizontal="center" vertical="center" textRotation="90" wrapText="1"/>
    </xf>
    <xf numFmtId="178" fontId="1" fillId="2" borderId="43" xfId="0" applyNumberFormat="1" applyFont="1" applyFill="1" applyBorder="1" applyAlignment="1">
      <alignment horizontal="center" vertical="center" textRotation="90" wrapText="1"/>
    </xf>
    <xf numFmtId="178" fontId="1" fillId="2" borderId="30" xfId="0" applyNumberFormat="1" applyFont="1" applyFill="1" applyBorder="1" applyAlignment="1">
      <alignment horizontal="center" vertical="center" textRotation="90" wrapText="1"/>
    </xf>
    <xf numFmtId="178" fontId="1" fillId="2" borderId="8" xfId="0" applyNumberFormat="1" applyFont="1" applyFill="1" applyBorder="1" applyAlignment="1">
      <alignment horizontal="center" vertical="center" textRotation="90" wrapText="1"/>
    </xf>
    <xf numFmtId="178" fontId="1" fillId="2" borderId="11" xfId="0" applyNumberFormat="1" applyFont="1" applyFill="1" applyBorder="1" applyAlignment="1">
      <alignment horizontal="center" vertical="center" textRotation="90" wrapText="1"/>
    </xf>
    <xf numFmtId="178" fontId="2" fillId="2" borderId="37" xfId="0" applyNumberFormat="1" applyFont="1" applyFill="1" applyBorder="1" applyAlignment="1">
      <alignment horizontal="center" vertical="center" textRotation="90" wrapText="1"/>
    </xf>
    <xf numFmtId="178" fontId="1" fillId="4" borderId="43" xfId="0" applyNumberFormat="1" applyFont="1" applyFill="1" applyBorder="1" applyAlignment="1">
      <alignment horizontal="center" vertical="center" textRotation="90" wrapText="1"/>
    </xf>
    <xf numFmtId="1" fontId="25" fillId="2" borderId="33" xfId="0" applyNumberFormat="1" applyFont="1" applyFill="1" applyBorder="1" applyAlignment="1">
      <alignment horizontal="center" vertical="center" wrapText="1"/>
    </xf>
    <xf numFmtId="178" fontId="1" fillId="4" borderId="1" xfId="0" applyNumberFormat="1" applyFont="1" applyFill="1" applyBorder="1" applyAlignment="1">
      <alignment vertical="center" wrapText="1"/>
    </xf>
    <xf numFmtId="178" fontId="2" fillId="4" borderId="22" xfId="0" applyNumberFormat="1" applyFont="1" applyFill="1" applyBorder="1" applyAlignment="1">
      <alignment horizontal="center" vertical="center" textRotation="90" wrapText="1"/>
    </xf>
    <xf numFmtId="178" fontId="1" fillId="2" borderId="29" xfId="0" applyNumberFormat="1" applyFont="1" applyFill="1" applyBorder="1" applyAlignment="1">
      <alignment horizontal="center" vertical="center" textRotation="90" wrapText="1"/>
    </xf>
    <xf numFmtId="178" fontId="2" fillId="2" borderId="54" xfId="0" applyNumberFormat="1" applyFont="1" applyFill="1" applyBorder="1" applyAlignment="1">
      <alignment horizontal="center" vertical="center" textRotation="90" wrapText="1"/>
    </xf>
    <xf numFmtId="0" fontId="25" fillId="2" borderId="49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28" fillId="2" borderId="35" xfId="0" applyFont="1" applyFill="1" applyBorder="1" applyAlignment="1">
      <alignment horizontal="center" vertical="center" wrapText="1"/>
    </xf>
    <xf numFmtId="178" fontId="26" fillId="2" borderId="29" xfId="0" applyNumberFormat="1" applyFont="1" applyFill="1" applyBorder="1" applyAlignment="1">
      <alignment horizontal="center" vertical="center" textRotation="90" wrapText="1"/>
    </xf>
    <xf numFmtId="0" fontId="25" fillId="2" borderId="25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vertical="center" wrapText="1"/>
    </xf>
    <xf numFmtId="0" fontId="9" fillId="0" borderId="25" xfId="0" applyFont="1" applyBorder="1" applyAlignment="1">
      <alignment vertical="center" wrapText="1"/>
    </xf>
    <xf numFmtId="0" fontId="9" fillId="0" borderId="45" xfId="0" applyFont="1" applyBorder="1" applyAlignment="1">
      <alignment horizontal="center" vertical="center" wrapText="1"/>
    </xf>
    <xf numFmtId="178" fontId="1" fillId="2" borderId="24" xfId="0" applyNumberFormat="1" applyFont="1" applyFill="1" applyBorder="1" applyAlignment="1">
      <alignment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 wrapText="1"/>
    </xf>
    <xf numFmtId="178" fontId="2" fillId="2" borderId="8" xfId="0" applyNumberFormat="1" applyFont="1" applyFill="1" applyBorder="1" applyAlignment="1">
      <alignment vertical="center" textRotation="90" wrapText="1"/>
    </xf>
    <xf numFmtId="178" fontId="2" fillId="2" borderId="47" xfId="0" applyNumberFormat="1" applyFont="1" applyFill="1" applyBorder="1" applyAlignment="1">
      <alignment vertical="center" textRotation="90" wrapText="1"/>
    </xf>
    <xf numFmtId="178" fontId="2" fillId="2" borderId="9" xfId="0" applyNumberFormat="1" applyFont="1" applyFill="1" applyBorder="1" applyAlignment="1">
      <alignment vertical="center" textRotation="90" wrapText="1"/>
    </xf>
    <xf numFmtId="0" fontId="9" fillId="0" borderId="1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9" fillId="2" borderId="25" xfId="0" applyFont="1" applyFill="1" applyBorder="1" applyAlignment="1">
      <alignment vertical="center" wrapText="1"/>
    </xf>
    <xf numFmtId="178" fontId="1" fillId="2" borderId="48" xfId="0" applyNumberFormat="1" applyFont="1" applyFill="1" applyBorder="1" applyAlignment="1">
      <alignment horizontal="center" vertical="center" textRotation="90" wrapText="1"/>
    </xf>
    <xf numFmtId="0" fontId="9" fillId="2" borderId="49" xfId="0" applyFont="1" applyFill="1" applyBorder="1" applyAlignment="1">
      <alignment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178" fontId="2" fillId="2" borderId="18" xfId="0" applyNumberFormat="1" applyFont="1" applyFill="1" applyBorder="1" applyAlignment="1">
      <alignment horizontal="center" vertical="center" textRotation="90" wrapText="1"/>
    </xf>
    <xf numFmtId="0" fontId="9" fillId="2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52" xfId="0" applyFont="1" applyFill="1" applyBorder="1" applyAlignment="1">
      <alignment vertical="center" wrapText="1"/>
    </xf>
    <xf numFmtId="0" fontId="24" fillId="2" borderId="41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vertical="center" wrapText="1"/>
    </xf>
    <xf numFmtId="0" fontId="24" fillId="2" borderId="3" xfId="0" applyFont="1" applyFill="1" applyBorder="1" applyAlignment="1">
      <alignment horizontal="left" vertical="center" wrapText="1"/>
    </xf>
    <xf numFmtId="0" fontId="27" fillId="2" borderId="35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vertical="center" wrapText="1"/>
    </xf>
    <xf numFmtId="178" fontId="1" fillId="2" borderId="32" xfId="0" applyNumberFormat="1" applyFont="1" applyFill="1" applyBorder="1" applyAlignment="1">
      <alignment vertical="center" textRotation="90" wrapText="1"/>
    </xf>
    <xf numFmtId="178" fontId="1" fillId="2" borderId="25" xfId="0" applyNumberFormat="1" applyFont="1" applyFill="1" applyBorder="1" applyAlignment="1">
      <alignment vertical="center" textRotation="90" wrapText="1"/>
    </xf>
    <xf numFmtId="0" fontId="27" fillId="2" borderId="43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vertical="center" wrapText="1"/>
    </xf>
    <xf numFmtId="0" fontId="27" fillId="2" borderId="13" xfId="0" applyFont="1" applyFill="1" applyBorder="1" applyAlignment="1">
      <alignment vertical="center" wrapText="1"/>
    </xf>
    <xf numFmtId="178" fontId="1" fillId="2" borderId="13" xfId="0" applyNumberFormat="1" applyFont="1" applyFill="1" applyBorder="1" applyAlignment="1">
      <alignment horizontal="center" vertical="center" textRotation="90" wrapText="1"/>
    </xf>
    <xf numFmtId="0" fontId="27" fillId="2" borderId="3" xfId="0" applyFont="1" applyFill="1" applyBorder="1" applyAlignment="1">
      <alignment vertical="center" wrapText="1"/>
    </xf>
    <xf numFmtId="0" fontId="1" fillId="0" borderId="46" xfId="0" applyFont="1" applyBorder="1" applyAlignment="1">
      <alignment vertical="center" wrapText="1"/>
    </xf>
    <xf numFmtId="0" fontId="24" fillId="2" borderId="47" xfId="0" applyFont="1" applyFill="1" applyBorder="1" applyAlignment="1">
      <alignment horizontal="center" vertical="center" wrapText="1"/>
    </xf>
    <xf numFmtId="0" fontId="27" fillId="2" borderId="18" xfId="0" applyFont="1" applyFill="1" applyBorder="1" applyAlignment="1">
      <alignment horizontal="center" vertical="center" wrapText="1"/>
    </xf>
    <xf numFmtId="0" fontId="27" fillId="2" borderId="18" xfId="0" applyFont="1" applyFill="1" applyBorder="1" applyAlignment="1">
      <alignment vertical="center" wrapText="1"/>
    </xf>
    <xf numFmtId="178" fontId="2" fillId="4" borderId="17" xfId="0" applyNumberFormat="1" applyFont="1" applyFill="1" applyBorder="1" applyAlignment="1">
      <alignment horizontal="center" vertical="center" textRotation="90" wrapText="1"/>
    </xf>
    <xf numFmtId="178" fontId="31" fillId="2" borderId="11" xfId="0" applyNumberFormat="1" applyFont="1" applyFill="1" applyBorder="1" applyAlignment="1">
      <alignment horizontal="center" vertical="center" textRotation="90" wrapText="1"/>
    </xf>
    <xf numFmtId="178" fontId="31" fillId="2" borderId="45" xfId="0" applyNumberFormat="1" applyFont="1" applyFill="1" applyBorder="1" applyAlignment="1">
      <alignment horizontal="center" vertical="center" textRotation="90" wrapText="1"/>
    </xf>
    <xf numFmtId="178" fontId="31" fillId="2" borderId="7" xfId="0" applyNumberFormat="1" applyFont="1" applyFill="1" applyBorder="1" applyAlignment="1">
      <alignment horizontal="center" vertical="center" textRotation="90" wrapText="1"/>
    </xf>
    <xf numFmtId="178" fontId="28" fillId="2" borderId="41" xfId="0" applyNumberFormat="1" applyFont="1" applyFill="1" applyBorder="1" applyAlignment="1">
      <alignment horizontal="center" vertical="center" textRotation="90" wrapText="1"/>
    </xf>
    <xf numFmtId="178" fontId="28" fillId="4" borderId="41" xfId="0" applyNumberFormat="1" applyFont="1" applyFill="1" applyBorder="1" applyAlignment="1">
      <alignment horizontal="center" vertical="center" textRotation="90" wrapText="1"/>
    </xf>
    <xf numFmtId="178" fontId="28" fillId="2" borderId="13" xfId="0" applyNumberFormat="1" applyFont="1" applyFill="1" applyBorder="1" applyAlignment="1">
      <alignment horizontal="center" vertical="center" textRotation="90" wrapText="1"/>
    </xf>
    <xf numFmtId="178" fontId="1" fillId="4" borderId="17" xfId="0" applyNumberFormat="1" applyFont="1" applyFill="1" applyBorder="1" applyAlignment="1">
      <alignment horizontal="center" vertical="center" textRotation="90" wrapText="1"/>
    </xf>
    <xf numFmtId="178" fontId="28" fillId="2" borderId="0" xfId="0" applyNumberFormat="1" applyFont="1" applyFill="1" applyBorder="1" applyAlignment="1">
      <alignment vertical="center"/>
    </xf>
    <xf numFmtId="178" fontId="28" fillId="2" borderId="53" xfId="0" applyNumberFormat="1" applyFont="1" applyFill="1" applyBorder="1" applyAlignment="1">
      <alignment horizontal="center" vertical="center" textRotation="90" wrapText="1"/>
    </xf>
    <xf numFmtId="178" fontId="28" fillId="2" borderId="35" xfId="0" applyNumberFormat="1" applyFont="1" applyFill="1" applyBorder="1" applyAlignment="1">
      <alignment horizontal="center" vertical="center" textRotation="90" wrapText="1"/>
    </xf>
    <xf numFmtId="178" fontId="28" fillId="2" borderId="24" xfId="0" applyNumberFormat="1" applyFont="1" applyFill="1" applyBorder="1" applyAlignment="1">
      <alignment vertical="center" textRotation="90" wrapText="1"/>
    </xf>
    <xf numFmtId="178" fontId="28" fillId="2" borderId="24" xfId="0" applyNumberFormat="1" applyFont="1" applyFill="1" applyBorder="1" applyAlignment="1">
      <alignment horizontal="center" vertical="center" textRotation="90" wrapText="1"/>
    </xf>
    <xf numFmtId="178" fontId="28" fillId="2" borderId="26" xfId="0" applyNumberFormat="1" applyFont="1" applyFill="1" applyBorder="1" applyAlignment="1">
      <alignment horizontal="center" vertical="center" textRotation="90" wrapText="1"/>
    </xf>
    <xf numFmtId="178" fontId="28" fillId="2" borderId="37" xfId="0" applyNumberFormat="1" applyFont="1" applyFill="1" applyBorder="1" applyAlignment="1">
      <alignment horizontal="center" vertical="center" textRotation="90" wrapText="1"/>
    </xf>
    <xf numFmtId="178" fontId="2" fillId="2" borderId="52" xfId="0" applyNumberFormat="1" applyFont="1" applyFill="1" applyBorder="1" applyAlignment="1">
      <alignment horizontal="center" vertical="center" textRotation="90" wrapText="1"/>
    </xf>
    <xf numFmtId="178" fontId="1" fillId="2" borderId="10" xfId="0" applyNumberFormat="1" applyFont="1" applyFill="1" applyBorder="1" applyAlignment="1">
      <alignment vertical="center" textRotation="90" wrapText="1"/>
    </xf>
    <xf numFmtId="178" fontId="1" fillId="2" borderId="12" xfId="0" applyNumberFormat="1" applyFont="1" applyFill="1" applyBorder="1" applyAlignment="1">
      <alignment vertical="center" textRotation="90" wrapText="1"/>
    </xf>
    <xf numFmtId="178" fontId="2" fillId="2" borderId="11" xfId="0" applyNumberFormat="1" applyFont="1" applyFill="1" applyBorder="1" applyAlignment="1">
      <alignment horizontal="center" vertical="center" textRotation="90" wrapText="1"/>
    </xf>
    <xf numFmtId="182" fontId="31" fillId="4" borderId="1" xfId="0" applyNumberFormat="1" applyFont="1" applyFill="1" applyBorder="1" applyAlignment="1">
      <alignment horizontal="center" vertical="center" textRotation="90" wrapText="1"/>
    </xf>
    <xf numFmtId="0" fontId="0" fillId="2" borderId="0" xfId="0" applyFill="1" applyBorder="1"/>
    <xf numFmtId="178" fontId="2" fillId="2" borderId="7" xfId="0" applyNumberFormat="1" applyFont="1" applyFill="1" applyBorder="1" applyAlignment="1">
      <alignment horizontal="center" vertical="center" textRotation="90" wrapText="1"/>
    </xf>
    <xf numFmtId="178" fontId="2" fillId="2" borderId="55" xfId="0" applyNumberFormat="1" applyFont="1" applyFill="1" applyBorder="1" applyAlignment="1">
      <alignment horizontal="center" vertical="center" textRotation="90" wrapText="1"/>
    </xf>
    <xf numFmtId="178" fontId="2" fillId="2" borderId="63" xfId="0" applyNumberFormat="1" applyFont="1" applyFill="1" applyBorder="1" applyAlignment="1">
      <alignment horizontal="center" vertical="center" textRotation="90" wrapText="1"/>
    </xf>
    <xf numFmtId="178" fontId="1" fillId="2" borderId="52" xfId="0" applyNumberFormat="1" applyFont="1" applyFill="1" applyBorder="1" applyAlignment="1">
      <alignment horizontal="center" vertical="center" textRotation="90" wrapText="1"/>
    </xf>
    <xf numFmtId="178" fontId="2" fillId="2" borderId="64" xfId="0" applyNumberFormat="1" applyFont="1" applyFill="1" applyBorder="1" applyAlignment="1">
      <alignment horizontal="center" vertical="center" textRotation="90" wrapText="1"/>
    </xf>
    <xf numFmtId="178" fontId="1" fillId="2" borderId="10" xfId="0" applyNumberFormat="1" applyFont="1" applyFill="1" applyBorder="1" applyAlignment="1">
      <alignment horizontal="center" vertical="center" textRotation="90" wrapText="1"/>
    </xf>
    <xf numFmtId="178" fontId="1" fillId="2" borderId="34" xfId="0" applyNumberFormat="1" applyFont="1" applyFill="1" applyBorder="1" applyAlignment="1">
      <alignment horizontal="center" vertical="center" textRotation="90" wrapText="1"/>
    </xf>
    <xf numFmtId="178" fontId="1" fillId="2" borderId="12" xfId="0" applyNumberFormat="1" applyFont="1" applyFill="1" applyBorder="1" applyAlignment="1">
      <alignment horizontal="center" vertical="center" textRotation="90" wrapText="1"/>
    </xf>
    <xf numFmtId="178" fontId="1" fillId="2" borderId="39" xfId="0" applyNumberFormat="1" applyFont="1" applyFill="1" applyBorder="1" applyAlignment="1">
      <alignment horizontal="center" vertical="center" textRotation="90" wrapText="1"/>
    </xf>
    <xf numFmtId="178" fontId="1" fillId="2" borderId="44" xfId="0" applyNumberFormat="1" applyFont="1" applyFill="1" applyBorder="1" applyAlignment="1">
      <alignment horizontal="center" vertical="center" textRotation="90" wrapText="1"/>
    </xf>
    <xf numFmtId="178" fontId="2" fillId="2" borderId="0" xfId="0" applyNumberFormat="1" applyFont="1" applyFill="1" applyBorder="1" applyAlignment="1">
      <alignment horizontal="center" vertical="center" textRotation="90" wrapText="1"/>
    </xf>
    <xf numFmtId="178" fontId="2" fillId="2" borderId="6" xfId="0" applyNumberFormat="1" applyFont="1" applyFill="1" applyBorder="1" applyAlignment="1">
      <alignment horizontal="center" vertical="center" textRotation="90" wrapText="1"/>
    </xf>
    <xf numFmtId="178" fontId="2" fillId="2" borderId="56" xfId="0" applyNumberFormat="1" applyFont="1" applyFill="1" applyBorder="1" applyAlignment="1">
      <alignment horizontal="center" vertical="center" textRotation="90" wrapText="1"/>
    </xf>
    <xf numFmtId="178" fontId="1" fillId="2" borderId="45" xfId="0" applyNumberFormat="1" applyFont="1" applyFill="1" applyBorder="1" applyAlignment="1">
      <alignment horizontal="center" vertical="center" textRotation="90" wrapText="1"/>
    </xf>
    <xf numFmtId="178" fontId="2" fillId="2" borderId="65" xfId="0" applyNumberFormat="1" applyFont="1" applyFill="1" applyBorder="1" applyAlignment="1">
      <alignment horizontal="center" vertical="center" textRotation="90" wrapText="1"/>
    </xf>
    <xf numFmtId="0" fontId="6" fillId="2" borderId="0" xfId="0" applyFont="1" applyFill="1" applyBorder="1"/>
    <xf numFmtId="178" fontId="1" fillId="2" borderId="57" xfId="0" applyNumberFormat="1" applyFont="1" applyFill="1" applyBorder="1" applyAlignment="1">
      <alignment horizontal="center" vertical="center" textRotation="90" wrapText="1"/>
    </xf>
    <xf numFmtId="178" fontId="2" fillId="2" borderId="58" xfId="0" applyNumberFormat="1" applyFont="1" applyFill="1" applyBorder="1" applyAlignment="1">
      <alignment horizontal="center" vertical="center" textRotation="90" wrapText="1"/>
    </xf>
    <xf numFmtId="178" fontId="2" fillId="2" borderId="5" xfId="0" applyNumberFormat="1" applyFont="1" applyFill="1" applyBorder="1" applyAlignment="1">
      <alignment horizontal="center" vertical="center" textRotation="90" wrapText="1"/>
    </xf>
    <xf numFmtId="178" fontId="2" fillId="2" borderId="33" xfId="0" applyNumberFormat="1" applyFont="1" applyFill="1" applyBorder="1" applyAlignment="1">
      <alignment horizontal="center" vertical="center" textRotation="90" wrapText="1"/>
    </xf>
    <xf numFmtId="178" fontId="1" fillId="2" borderId="24" xfId="0" applyNumberFormat="1" applyFont="1" applyFill="1" applyBorder="1" applyAlignment="1">
      <alignment vertical="center" textRotation="90" wrapText="1"/>
    </xf>
    <xf numFmtId="178" fontId="1" fillId="2" borderId="54" xfId="0" applyNumberFormat="1" applyFont="1" applyFill="1" applyBorder="1" applyAlignment="1">
      <alignment horizontal="center" vertical="center" textRotation="90" wrapText="1"/>
    </xf>
    <xf numFmtId="178" fontId="1" fillId="2" borderId="8" xfId="0" applyNumberFormat="1" applyFont="1" applyFill="1" applyBorder="1" applyAlignment="1">
      <alignment vertical="center" textRotation="90" wrapText="1"/>
    </xf>
    <xf numFmtId="0" fontId="9" fillId="2" borderId="45" xfId="0" applyFont="1" applyFill="1" applyBorder="1" applyAlignment="1">
      <alignment horizontal="left" vertical="center" wrapText="1"/>
    </xf>
    <xf numFmtId="0" fontId="9" fillId="2" borderId="46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vertical="center" wrapText="1"/>
    </xf>
    <xf numFmtId="0" fontId="16" fillId="0" borderId="46" xfId="0" applyFont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left" vertical="center" wrapText="1"/>
    </xf>
    <xf numFmtId="0" fontId="1" fillId="2" borderId="35" xfId="0" applyFont="1" applyFill="1" applyBorder="1" applyAlignment="1">
      <alignment horizontal="center" vertical="center" wrapText="1"/>
    </xf>
    <xf numFmtId="178" fontId="26" fillId="2" borderId="48" xfId="0" applyNumberFormat="1" applyFont="1" applyFill="1" applyBorder="1" applyAlignment="1">
      <alignment horizontal="center" vertical="center" textRotation="90" wrapText="1"/>
    </xf>
    <xf numFmtId="0" fontId="17" fillId="0" borderId="7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0" fontId="9" fillId="2" borderId="45" xfId="0" applyFont="1" applyFill="1" applyBorder="1" applyAlignment="1">
      <alignment vertical="center" wrapText="1"/>
    </xf>
    <xf numFmtId="0" fontId="9" fillId="2" borderId="46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24" fillId="2" borderId="30" xfId="0" applyFont="1" applyFill="1" applyBorder="1" applyAlignment="1">
      <alignment horizontal="center" vertical="center" wrapText="1"/>
    </xf>
    <xf numFmtId="178" fontId="31" fillId="2" borderId="17" xfId="0" applyNumberFormat="1" applyFont="1" applyFill="1" applyBorder="1" applyAlignment="1">
      <alignment horizontal="center" vertical="center" textRotation="90" wrapText="1"/>
    </xf>
    <xf numFmtId="178" fontId="31" fillId="2" borderId="18" xfId="0" applyNumberFormat="1" applyFont="1" applyFill="1" applyBorder="1" applyAlignment="1">
      <alignment horizontal="center" vertical="center" textRotation="90" wrapText="1"/>
    </xf>
    <xf numFmtId="0" fontId="9" fillId="2" borderId="32" xfId="0" applyFont="1" applyFill="1" applyBorder="1" applyAlignment="1">
      <alignment horizontal="left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178" fontId="28" fillId="2" borderId="17" xfId="0" applyNumberFormat="1" applyFont="1" applyFill="1" applyBorder="1" applyAlignment="1">
      <alignment horizontal="center" vertical="center" textRotation="90" wrapText="1"/>
    </xf>
    <xf numFmtId="178" fontId="28" fillId="4" borderId="17" xfId="0" applyNumberFormat="1" applyFont="1" applyFill="1" applyBorder="1" applyAlignment="1">
      <alignment horizontal="center" vertical="center" textRotation="90" wrapText="1"/>
    </xf>
    <xf numFmtId="178" fontId="28" fillId="2" borderId="54" xfId="0" applyNumberFormat="1" applyFont="1" applyFill="1" applyBorder="1" applyAlignment="1">
      <alignment horizontal="center" vertical="center" textRotation="90" wrapText="1"/>
    </xf>
    <xf numFmtId="178" fontId="1" fillId="2" borderId="16" xfId="0" applyNumberFormat="1" applyFont="1" applyFill="1" applyBorder="1" applyAlignment="1">
      <alignment horizontal="center" vertical="center" textRotation="90" wrapText="1"/>
    </xf>
    <xf numFmtId="178" fontId="28" fillId="4" borderId="22" xfId="0" applyNumberFormat="1" applyFont="1" applyFill="1" applyBorder="1" applyAlignment="1">
      <alignment horizontal="center" vertical="center" textRotation="90" wrapText="1"/>
    </xf>
    <xf numFmtId="0" fontId="17" fillId="0" borderId="45" xfId="0" applyFont="1" applyBorder="1" applyAlignment="1">
      <alignment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center" vertical="center" wrapText="1"/>
    </xf>
    <xf numFmtId="178" fontId="2" fillId="2" borderId="57" xfId="0" applyNumberFormat="1" applyFont="1" applyFill="1" applyBorder="1" applyAlignment="1">
      <alignment horizontal="center" vertical="center" textRotation="90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left" vertical="center" wrapText="1"/>
    </xf>
    <xf numFmtId="0" fontId="10" fillId="2" borderId="44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center" vertical="center" textRotation="90" wrapText="1"/>
    </xf>
    <xf numFmtId="0" fontId="1" fillId="2" borderId="8" xfId="0" applyFont="1" applyFill="1" applyBorder="1" applyAlignment="1">
      <alignment vertical="center" wrapText="1"/>
    </xf>
    <xf numFmtId="0" fontId="1" fillId="2" borderId="44" xfId="0" applyFont="1" applyFill="1" applyBorder="1" applyAlignment="1">
      <alignment vertical="center" wrapText="1"/>
    </xf>
    <xf numFmtId="178" fontId="26" fillId="2" borderId="1" xfId="0" applyNumberFormat="1" applyFont="1" applyFill="1" applyBorder="1" applyAlignment="1">
      <alignment horizontal="center" vertical="center" textRotation="90" wrapText="1"/>
    </xf>
    <xf numFmtId="178" fontId="26" fillId="4" borderId="1" xfId="0" applyNumberFormat="1" applyFont="1" applyFill="1" applyBorder="1" applyAlignment="1">
      <alignment horizontal="center" vertical="center" textRotation="90" wrapText="1"/>
    </xf>
    <xf numFmtId="1" fontId="24" fillId="2" borderId="1" xfId="0" applyNumberFormat="1" applyFont="1" applyFill="1" applyBorder="1" applyAlignment="1">
      <alignment horizontal="center" vertical="center" wrapText="1"/>
    </xf>
    <xf numFmtId="1" fontId="24" fillId="2" borderId="8" xfId="0" applyNumberFormat="1" applyFont="1" applyFill="1" applyBorder="1" applyAlignment="1">
      <alignment horizontal="center" vertical="center" wrapText="1"/>
    </xf>
    <xf numFmtId="1" fontId="1" fillId="2" borderId="12" xfId="0" applyNumberFormat="1" applyFont="1" applyFill="1" applyBorder="1" applyAlignment="1">
      <alignment horizontal="center" vertical="center" wrapText="1"/>
    </xf>
    <xf numFmtId="181" fontId="2" fillId="2" borderId="12" xfId="0" applyNumberFormat="1" applyFont="1" applyFill="1" applyBorder="1" applyAlignment="1">
      <alignment horizontal="center" vertical="center" textRotation="90" wrapText="1"/>
    </xf>
    <xf numFmtId="0" fontId="27" fillId="2" borderId="8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 textRotation="90" wrapText="1"/>
    </xf>
    <xf numFmtId="0" fontId="28" fillId="2" borderId="1" xfId="0" applyFont="1" applyFill="1" applyBorder="1" applyAlignment="1">
      <alignment horizontal="center" vertical="center" wrapText="1"/>
    </xf>
    <xf numFmtId="178" fontId="29" fillId="2" borderId="1" xfId="0" applyNumberFormat="1" applyFont="1" applyFill="1" applyBorder="1" applyAlignment="1">
      <alignment horizontal="center" vertical="center" textRotation="90" wrapText="1"/>
    </xf>
    <xf numFmtId="1" fontId="28" fillId="2" borderId="8" xfId="0" applyNumberFormat="1" applyFont="1" applyFill="1" applyBorder="1" applyAlignment="1">
      <alignment vertical="center" wrapText="1"/>
    </xf>
    <xf numFmtId="1" fontId="28" fillId="2" borderId="44" xfId="0" applyNumberFormat="1" applyFont="1" applyFill="1" applyBorder="1" applyAlignment="1">
      <alignment vertical="center" wrapText="1"/>
    </xf>
    <xf numFmtId="1" fontId="28" fillId="2" borderId="25" xfId="0" applyNumberFormat="1" applyFont="1" applyFill="1" applyBorder="1" applyAlignment="1">
      <alignment vertical="center" wrapText="1"/>
    </xf>
    <xf numFmtId="1" fontId="28" fillId="2" borderId="1" xfId="0" applyNumberFormat="1" applyFont="1" applyFill="1" applyBorder="1" applyAlignment="1">
      <alignment horizontal="center" vertical="center" wrapText="1"/>
    </xf>
    <xf numFmtId="181" fontId="28" fillId="4" borderId="1" xfId="0" applyNumberFormat="1" applyFont="1" applyFill="1" applyBorder="1" applyAlignment="1">
      <alignment horizontal="center" vertical="center" textRotation="90" wrapText="1"/>
    </xf>
    <xf numFmtId="181" fontId="28" fillId="2" borderId="1" xfId="0" applyNumberFormat="1" applyFont="1" applyFill="1" applyBorder="1" applyAlignment="1">
      <alignment horizontal="center" vertical="center" textRotation="90" wrapText="1"/>
    </xf>
    <xf numFmtId="178" fontId="31" fillId="2" borderId="3" xfId="0" applyNumberFormat="1" applyFont="1" applyFill="1" applyBorder="1" applyAlignment="1">
      <alignment horizontal="center" vertical="center" textRotation="90" wrapText="1"/>
    </xf>
    <xf numFmtId="0" fontId="25" fillId="0" borderId="24" xfId="0" applyFont="1" applyBorder="1" applyAlignment="1">
      <alignment horizontal="center" vertical="center" wrapText="1"/>
    </xf>
    <xf numFmtId="0" fontId="28" fillId="2" borderId="24" xfId="0" applyFont="1" applyFill="1" applyBorder="1" applyAlignment="1">
      <alignment horizontal="center" vertical="center" wrapText="1"/>
    </xf>
    <xf numFmtId="0" fontId="32" fillId="2" borderId="12" xfId="0" applyFont="1" applyFill="1" applyBorder="1" applyAlignment="1">
      <alignment horizontal="center" vertical="center" textRotation="90" wrapText="1"/>
    </xf>
    <xf numFmtId="178" fontId="29" fillId="4" borderId="1" xfId="0" applyNumberFormat="1" applyFont="1" applyFill="1" applyBorder="1" applyAlignment="1">
      <alignment horizontal="center" vertical="center" textRotation="90" wrapText="1"/>
    </xf>
    <xf numFmtId="178" fontId="29" fillId="2" borderId="8" xfId="0" applyNumberFormat="1" applyFont="1" applyFill="1" applyBorder="1" applyAlignment="1">
      <alignment horizontal="center" vertical="center" textRotation="90" wrapText="1"/>
    </xf>
    <xf numFmtId="1" fontId="28" fillId="2" borderId="24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181" fontId="28" fillId="2" borderId="8" xfId="0" applyNumberFormat="1" applyFont="1" applyFill="1" applyBorder="1" applyAlignment="1">
      <alignment horizontal="center" vertical="center" textRotation="90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78" fontId="31" fillId="4" borderId="32" xfId="0" applyNumberFormat="1" applyFont="1" applyFill="1" applyBorder="1" applyAlignment="1">
      <alignment horizontal="center" vertical="center" textRotation="90" wrapText="1"/>
    </xf>
    <xf numFmtId="0" fontId="1" fillId="2" borderId="24" xfId="0" applyFont="1" applyFill="1" applyBorder="1" applyAlignment="1">
      <alignment horizontal="center" vertical="center" wrapText="1"/>
    </xf>
    <xf numFmtId="178" fontId="26" fillId="2" borderId="24" xfId="0" applyNumberFormat="1" applyFont="1" applyFill="1" applyBorder="1" applyAlignment="1">
      <alignment horizontal="center" vertical="center" textRotation="90" wrapText="1"/>
    </xf>
    <xf numFmtId="0" fontId="32" fillId="2" borderId="25" xfId="0" applyFont="1" applyFill="1" applyBorder="1" applyAlignment="1">
      <alignment horizontal="center" vertical="center" textRotation="90" wrapText="1"/>
    </xf>
    <xf numFmtId="1" fontId="1" fillId="2" borderId="8" xfId="0" applyNumberFormat="1" applyFont="1" applyFill="1" applyBorder="1" applyAlignment="1">
      <alignment horizontal="center" vertical="center" wrapText="1"/>
    </xf>
    <xf numFmtId="181" fontId="1" fillId="2" borderId="24" xfId="0" applyNumberFormat="1" applyFont="1" applyFill="1" applyBorder="1" applyAlignment="1">
      <alignment horizontal="center" vertical="center" textRotation="90" wrapText="1"/>
    </xf>
    <xf numFmtId="178" fontId="2" fillId="2" borderId="66" xfId="0" applyNumberFormat="1" applyFont="1" applyFill="1" applyBorder="1" applyAlignment="1">
      <alignment horizontal="center" vertical="center" textRotation="90" wrapText="1"/>
    </xf>
    <xf numFmtId="178" fontId="2" fillId="2" borderId="67" xfId="0" applyNumberFormat="1" applyFont="1" applyFill="1" applyBorder="1" applyAlignment="1">
      <alignment horizontal="center" vertical="center" textRotation="90" wrapText="1"/>
    </xf>
    <xf numFmtId="178" fontId="1" fillId="4" borderId="8" xfId="0" applyNumberFormat="1" applyFont="1" applyFill="1" applyBorder="1" applyAlignment="1">
      <alignment horizontal="center" vertical="center" textRotation="90" wrapText="1"/>
    </xf>
    <xf numFmtId="178" fontId="2" fillId="2" borderId="9" xfId="0" applyNumberFormat="1" applyFont="1" applyFill="1" applyBorder="1" applyAlignment="1">
      <alignment horizontal="center" vertical="center" textRotation="90" wrapText="1"/>
    </xf>
    <xf numFmtId="178" fontId="1" fillId="2" borderId="35" xfId="0" applyNumberFormat="1" applyFont="1" applyFill="1" applyBorder="1" applyAlignment="1">
      <alignment horizontal="center" vertical="center" textRotation="90" wrapText="1"/>
    </xf>
    <xf numFmtId="0" fontId="25" fillId="2" borderId="1" xfId="0" applyFont="1" applyFill="1" applyBorder="1" applyAlignment="1">
      <alignment horizontal="center" vertical="center" wrapText="1"/>
    </xf>
    <xf numFmtId="181" fontId="2" fillId="2" borderId="25" xfId="0" applyNumberFormat="1" applyFont="1" applyFill="1" applyBorder="1" applyAlignment="1">
      <alignment horizontal="center" vertical="center" textRotation="90" wrapText="1"/>
    </xf>
    <xf numFmtId="0" fontId="10" fillId="2" borderId="25" xfId="0" applyFont="1" applyFill="1" applyBorder="1" applyAlignment="1">
      <alignment horizontal="left" vertical="center" wrapText="1"/>
    </xf>
    <xf numFmtId="0" fontId="25" fillId="2" borderId="24" xfId="0" applyFont="1" applyFill="1" applyBorder="1" applyAlignment="1">
      <alignment horizontal="center" vertical="center" wrapText="1"/>
    </xf>
    <xf numFmtId="1" fontId="1" fillId="2" borderId="24" xfId="0" applyNumberFormat="1" applyFont="1" applyFill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17" fillId="0" borderId="15" xfId="0" applyFont="1" applyBorder="1" applyAlignment="1">
      <alignment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17" fillId="0" borderId="12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9" fillId="0" borderId="15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27" fillId="2" borderId="8" xfId="0" applyFont="1" applyFill="1" applyBorder="1" applyAlignment="1">
      <alignment vertical="center" wrapText="1"/>
    </xf>
    <xf numFmtId="178" fontId="2" fillId="2" borderId="43" xfId="0" applyNumberFormat="1" applyFont="1" applyFill="1" applyBorder="1" applyAlignment="1">
      <alignment horizontal="center" vertical="center" textRotation="90" wrapText="1"/>
    </xf>
    <xf numFmtId="178" fontId="2" fillId="4" borderId="43" xfId="0" applyNumberFormat="1" applyFont="1" applyFill="1" applyBorder="1" applyAlignment="1">
      <alignment horizontal="center" vertical="center" textRotation="90" wrapText="1"/>
    </xf>
    <xf numFmtId="178" fontId="28" fillId="2" borderId="23" xfId="0" applyNumberFormat="1" applyFont="1" applyFill="1" applyBorder="1" applyAlignment="1">
      <alignment horizontal="center" vertical="center" textRotation="90" wrapText="1"/>
    </xf>
    <xf numFmtId="178" fontId="2" fillId="2" borderId="48" xfId="0" applyNumberFormat="1" applyFont="1" applyFill="1" applyBorder="1" applyAlignment="1">
      <alignment horizontal="center" vertical="center" textRotation="90" wrapText="1"/>
    </xf>
    <xf numFmtId="178" fontId="2" fillId="2" borderId="68" xfId="0" applyNumberFormat="1" applyFont="1" applyFill="1" applyBorder="1" applyAlignment="1">
      <alignment horizontal="center" vertical="center" textRotation="90" wrapText="1"/>
    </xf>
    <xf numFmtId="178" fontId="0" fillId="0" borderId="4" xfId="0" applyNumberFormat="1" applyBorder="1"/>
    <xf numFmtId="0" fontId="9" fillId="0" borderId="15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 wrapText="1"/>
    </xf>
    <xf numFmtId="0" fontId="9" fillId="0" borderId="14" xfId="0" applyFont="1" applyBorder="1" applyAlignment="1">
      <alignment vertical="center" wrapText="1"/>
    </xf>
    <xf numFmtId="0" fontId="9" fillId="2" borderId="10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49" fontId="10" fillId="2" borderId="0" xfId="0" applyNumberFormat="1" applyFont="1" applyFill="1" applyBorder="1" applyAlignment="1">
      <alignment horizontal="left" vertical="center" wrapText="1"/>
    </xf>
    <xf numFmtId="49" fontId="11" fillId="2" borderId="0" xfId="0" applyNumberFormat="1" applyFont="1" applyFill="1" applyBorder="1" applyAlignment="1">
      <alignment horizontal="left" vertical="center" wrapText="1"/>
    </xf>
    <xf numFmtId="0" fontId="9" fillId="0" borderId="3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17" fillId="0" borderId="10" xfId="0" applyFont="1" applyBorder="1" applyAlignment="1">
      <alignment horizontal="left" vertical="center" wrapText="1"/>
    </xf>
    <xf numFmtId="178" fontId="1" fillId="2" borderId="42" xfId="0" applyNumberFormat="1" applyFont="1" applyFill="1" applyBorder="1" applyAlignment="1">
      <alignment horizontal="center" vertical="center" textRotation="90" wrapText="1"/>
    </xf>
    <xf numFmtId="178" fontId="31" fillId="2" borderId="37" xfId="0" applyNumberFormat="1" applyFont="1" applyFill="1" applyBorder="1" applyAlignment="1">
      <alignment vertical="center" textRotation="90" wrapText="1"/>
    </xf>
    <xf numFmtId="0" fontId="9" fillId="2" borderId="12" xfId="0" applyFont="1" applyFill="1" applyBorder="1" applyAlignment="1">
      <alignment vertical="center" wrapText="1"/>
    </xf>
    <xf numFmtId="0" fontId="9" fillId="0" borderId="45" xfId="0" applyFont="1" applyBorder="1" applyAlignment="1">
      <alignment vertical="center" wrapText="1"/>
    </xf>
    <xf numFmtId="178" fontId="2" fillId="2" borderId="46" xfId="0" applyNumberFormat="1" applyFont="1" applyFill="1" applyBorder="1" applyAlignment="1">
      <alignment horizontal="center" vertical="center" textRotation="90" wrapText="1"/>
    </xf>
    <xf numFmtId="178" fontId="2" fillId="2" borderId="32" xfId="0" applyNumberFormat="1" applyFont="1" applyFill="1" applyBorder="1" applyAlignment="1">
      <alignment horizontal="center" vertical="center" textRotation="90" wrapText="1"/>
    </xf>
    <xf numFmtId="0" fontId="0" fillId="0" borderId="0" xfId="0" applyAlignment="1">
      <alignment textRotation="90"/>
    </xf>
    <xf numFmtId="178" fontId="31" fillId="2" borderId="26" xfId="0" applyNumberFormat="1" applyFont="1" applyFill="1" applyBorder="1" applyAlignment="1">
      <alignment horizontal="center" vertical="center" textRotation="90" wrapText="1"/>
    </xf>
    <xf numFmtId="178" fontId="31" fillId="2" borderId="37" xfId="0" applyNumberFormat="1" applyFont="1" applyFill="1" applyBorder="1" applyAlignment="1">
      <alignment horizontal="center" vertical="center" textRotation="90" wrapText="1"/>
    </xf>
    <xf numFmtId="178" fontId="31" fillId="2" borderId="35" xfId="0" applyNumberFormat="1" applyFont="1" applyFill="1" applyBorder="1" applyAlignment="1">
      <alignment horizontal="center" vertical="center" textRotation="90" wrapText="1"/>
    </xf>
    <xf numFmtId="178" fontId="2" fillId="2" borderId="13" xfId="0" applyNumberFormat="1" applyFont="1" applyFill="1" applyBorder="1" applyAlignment="1">
      <alignment vertical="top" textRotation="90" wrapText="1"/>
    </xf>
    <xf numFmtId="0" fontId="9" fillId="0" borderId="2" xfId="0" applyFont="1" applyBorder="1" applyAlignment="1">
      <alignment horizontal="center" vertical="center" wrapText="1"/>
    </xf>
    <xf numFmtId="49" fontId="0" fillId="2" borderId="0" xfId="0" applyNumberFormat="1" applyFill="1" applyBorder="1" applyAlignment="1">
      <alignment textRotation="90"/>
    </xf>
    <xf numFmtId="0" fontId="7" fillId="2" borderId="0" xfId="0" applyFont="1" applyFill="1" applyBorder="1" applyAlignment="1">
      <alignment textRotation="90"/>
    </xf>
    <xf numFmtId="178" fontId="0" fillId="2" borderId="0" xfId="0" applyNumberFormat="1" applyFont="1" applyFill="1" applyBorder="1" applyAlignment="1">
      <alignment textRotation="90"/>
    </xf>
    <xf numFmtId="178" fontId="0" fillId="2" borderId="0" xfId="0" applyNumberFormat="1" applyFont="1" applyFill="1" applyBorder="1" applyAlignment="1">
      <alignment horizontal="justify" textRotation="90" wrapText="1"/>
    </xf>
    <xf numFmtId="49" fontId="0" fillId="2" borderId="0" xfId="0" applyNumberFormat="1" applyFill="1" applyBorder="1"/>
    <xf numFmtId="0" fontId="7" fillId="2" borderId="0" xfId="0" applyFont="1" applyFill="1" applyBorder="1"/>
    <xf numFmtId="178" fontId="0" fillId="2" borderId="0" xfId="0" applyNumberFormat="1" applyFont="1" applyFill="1" applyBorder="1" applyAlignment="1">
      <alignment horizontal="justify" wrapText="1"/>
    </xf>
    <xf numFmtId="0" fontId="33" fillId="2" borderId="0" xfId="0" applyFont="1" applyFill="1" applyBorder="1" applyAlignment="1">
      <alignment horizontal="left" vertical="center" wrapText="1"/>
    </xf>
    <xf numFmtId="49" fontId="3" fillId="2" borderId="0" xfId="0" applyNumberFormat="1" applyFont="1" applyFill="1" applyBorder="1"/>
    <xf numFmtId="178" fontId="8" fillId="2" borderId="0" xfId="0" applyNumberFormat="1" applyFont="1" applyFill="1" applyBorder="1" applyAlignment="1">
      <alignment textRotation="90"/>
    </xf>
    <xf numFmtId="182" fontId="0" fillId="2" borderId="0" xfId="0" applyNumberFormat="1" applyFont="1" applyFill="1" applyBorder="1" applyAlignment="1"/>
    <xf numFmtId="2" fontId="9" fillId="2" borderId="0" xfId="0" applyNumberFormat="1" applyFont="1" applyFill="1" applyBorder="1" applyAlignment="1">
      <alignment wrapText="1"/>
    </xf>
    <xf numFmtId="178" fontId="6" fillId="2" borderId="0" xfId="0" applyNumberFormat="1" applyFont="1" applyFill="1" applyBorder="1" applyAlignment="1">
      <alignment textRotation="90"/>
    </xf>
    <xf numFmtId="0" fontId="9" fillId="0" borderId="0" xfId="0" applyFont="1" applyBorder="1" applyAlignment="1">
      <alignment vertical="center" textRotation="90" wrapText="1"/>
    </xf>
    <xf numFmtId="0" fontId="25" fillId="2" borderId="12" xfId="0" applyFont="1" applyFill="1" applyBorder="1" applyAlignment="1">
      <alignment horizontal="center" vertical="center" wrapText="1"/>
    </xf>
    <xf numFmtId="178" fontId="26" fillId="2" borderId="8" xfId="0" applyNumberFormat="1" applyFont="1" applyFill="1" applyBorder="1" applyAlignment="1">
      <alignment horizontal="center" vertical="center" textRotation="90" wrapText="1"/>
    </xf>
    <xf numFmtId="181" fontId="1" fillId="2" borderId="8" xfId="0" applyNumberFormat="1" applyFont="1" applyFill="1" applyBorder="1" applyAlignment="1">
      <alignment horizontal="center" vertical="center" textRotation="90" wrapText="1"/>
    </xf>
    <xf numFmtId="0" fontId="7" fillId="2" borderId="0" xfId="0" applyFont="1" applyFill="1"/>
    <xf numFmtId="178" fontId="0" fillId="2" borderId="4" xfId="0" applyNumberFormat="1" applyFont="1" applyFill="1" applyBorder="1" applyAlignment="1"/>
    <xf numFmtId="178" fontId="3" fillId="2" borderId="4" xfId="0" applyNumberFormat="1" applyFont="1" applyFill="1" applyBorder="1" applyAlignment="1">
      <alignment horizontal="justify" wrapText="1"/>
    </xf>
    <xf numFmtId="178" fontId="20" fillId="2" borderId="1" xfId="0" applyNumberFormat="1" applyFont="1" applyFill="1" applyBorder="1" applyAlignment="1">
      <alignment horizontal="center" vertical="center" textRotation="90" wrapText="1"/>
    </xf>
    <xf numFmtId="0" fontId="9" fillId="0" borderId="13" xfId="0" applyFont="1" applyBorder="1" applyAlignment="1">
      <alignment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27" fillId="2" borderId="11" xfId="0" applyFont="1" applyFill="1" applyBorder="1" applyAlignment="1">
      <alignment vertical="center" wrapText="1"/>
    </xf>
    <xf numFmtId="49" fontId="4" fillId="0" borderId="0" xfId="0" applyNumberFormat="1" applyFont="1"/>
    <xf numFmtId="49" fontId="10" fillId="2" borderId="0" xfId="0" applyNumberFormat="1" applyFont="1" applyFill="1" applyAlignment="1">
      <alignment horizontal="left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1" fontId="1" fillId="2" borderId="8" xfId="0" applyNumberFormat="1" applyFont="1" applyFill="1" applyBorder="1" applyAlignment="1">
      <alignment vertical="center" wrapText="1"/>
    </xf>
    <xf numFmtId="1" fontId="1" fillId="2" borderId="44" xfId="0" applyNumberFormat="1" applyFont="1" applyFill="1" applyBorder="1" applyAlignment="1">
      <alignment vertical="center" wrapText="1"/>
    </xf>
    <xf numFmtId="1" fontId="1" fillId="2" borderId="25" xfId="0" applyNumberFormat="1" applyFont="1" applyFill="1" applyBorder="1" applyAlignment="1">
      <alignment vertical="center" wrapText="1"/>
    </xf>
    <xf numFmtId="178" fontId="1" fillId="2" borderId="8" xfId="0" applyNumberFormat="1" applyFont="1" applyFill="1" applyBorder="1" applyAlignment="1">
      <alignment horizontal="right" vertical="center" textRotation="90" wrapText="1"/>
    </xf>
    <xf numFmtId="0" fontId="9" fillId="0" borderId="0" xfId="0" applyFont="1" applyAlignment="1">
      <alignment wrapText="1"/>
    </xf>
    <xf numFmtId="0" fontId="34" fillId="2" borderId="0" xfId="0" applyFont="1" applyFill="1" applyAlignment="1">
      <alignment horizontal="left" vertical="center" wrapText="1"/>
    </xf>
    <xf numFmtId="0" fontId="34" fillId="2" borderId="0" xfId="0" applyNumberFormat="1" applyFont="1" applyFill="1" applyAlignment="1">
      <alignment horizontal="left" vertical="center" wrapText="1"/>
    </xf>
    <xf numFmtId="0" fontId="9" fillId="0" borderId="25" xfId="0" applyFont="1" applyBorder="1" applyAlignment="1">
      <alignment wrapText="1"/>
    </xf>
    <xf numFmtId="0" fontId="17" fillId="0" borderId="15" xfId="0" applyFont="1" applyBorder="1" applyAlignment="1">
      <alignment horizontal="center" vertical="top" wrapText="1"/>
    </xf>
    <xf numFmtId="0" fontId="17" fillId="0" borderId="14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2" borderId="25" xfId="0" applyFont="1" applyFill="1" applyBorder="1" applyAlignment="1">
      <alignment wrapText="1"/>
    </xf>
    <xf numFmtId="0" fontId="9" fillId="2" borderId="15" xfId="0" applyFont="1" applyFill="1" applyBorder="1" applyAlignment="1">
      <alignment horizontal="center" wrapText="1"/>
    </xf>
    <xf numFmtId="0" fontId="9" fillId="2" borderId="14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0" fontId="9" fillId="2" borderId="45" xfId="0" applyFont="1" applyFill="1" applyBorder="1" applyAlignment="1">
      <alignment wrapText="1"/>
    </xf>
    <xf numFmtId="0" fontId="9" fillId="0" borderId="0" xfId="0" applyFont="1" applyBorder="1" applyAlignment="1">
      <alignment textRotation="90" wrapText="1"/>
    </xf>
    <xf numFmtId="0" fontId="9" fillId="0" borderId="0" xfId="0" applyFont="1" applyBorder="1" applyAlignment="1">
      <alignment wrapText="1"/>
    </xf>
    <xf numFmtId="0" fontId="10" fillId="2" borderId="0" xfId="0" applyNumberFormat="1" applyFont="1" applyFill="1" applyAlignment="1">
      <alignment horizontal="left" vertical="center" wrapText="1"/>
    </xf>
    <xf numFmtId="0" fontId="26" fillId="2" borderId="25" xfId="0" applyFont="1" applyFill="1" applyBorder="1" applyAlignment="1">
      <alignment wrapText="1"/>
    </xf>
    <xf numFmtId="0" fontId="22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center" vertical="center" wrapText="1"/>
    </xf>
    <xf numFmtId="0" fontId="24" fillId="0" borderId="15" xfId="0" applyFont="1" applyBorder="1" applyAlignment="1">
      <alignment horizontal="center" vertical="top" wrapText="1"/>
    </xf>
    <xf numFmtId="0" fontId="24" fillId="0" borderId="14" xfId="0" applyFont="1" applyBorder="1" applyAlignment="1">
      <alignment horizontal="center" vertical="top" wrapText="1"/>
    </xf>
    <xf numFmtId="0" fontId="24" fillId="0" borderId="10" xfId="0" applyFont="1" applyBorder="1" applyAlignment="1">
      <alignment horizontal="center" vertical="top" wrapText="1"/>
    </xf>
    <xf numFmtId="0" fontId="6" fillId="0" borderId="0" xfId="0" applyFont="1"/>
    <xf numFmtId="0" fontId="35" fillId="0" borderId="0" xfId="0" applyFont="1"/>
    <xf numFmtId="178" fontId="0" fillId="4" borderId="0" xfId="0" applyNumberFormat="1" applyFont="1" applyFill="1" applyAlignment="1"/>
    <xf numFmtId="178" fontId="0" fillId="4" borderId="0" xfId="0" applyNumberFormat="1" applyFont="1" applyFill="1" applyAlignment="1">
      <alignment horizontal="justify" wrapText="1"/>
    </xf>
    <xf numFmtId="178" fontId="0" fillId="6" borderId="0" xfId="0" applyNumberFormat="1" applyFont="1" applyFill="1" applyAlignment="1"/>
    <xf numFmtId="178" fontId="0" fillId="6" borderId="0" xfId="0" applyNumberFormat="1" applyFont="1" applyFill="1" applyAlignment="1">
      <alignment horizontal="justify" wrapText="1"/>
    </xf>
    <xf numFmtId="178" fontId="3" fillId="5" borderId="0" xfId="0" applyNumberFormat="1" applyFont="1" applyFill="1" applyAlignment="1"/>
    <xf numFmtId="178" fontId="3" fillId="5" borderId="0" xfId="0" applyNumberFormat="1" applyFont="1" applyFill="1" applyAlignment="1">
      <alignment horizontal="justify" wrapText="1"/>
    </xf>
    <xf numFmtId="178" fontId="0" fillId="3" borderId="0" xfId="0" applyNumberFormat="1" applyFont="1" applyFill="1" applyAlignment="1"/>
    <xf numFmtId="178" fontId="0" fillId="3" borderId="0" xfId="0" applyNumberFormat="1" applyFont="1" applyFill="1" applyAlignment="1">
      <alignment horizontal="justify" wrapText="1"/>
    </xf>
    <xf numFmtId="2" fontId="9" fillId="0" borderId="0" xfId="0" applyNumberFormat="1" applyFont="1" applyAlignment="1">
      <alignment wrapText="1"/>
    </xf>
    <xf numFmtId="0" fontId="36" fillId="0" borderId="0" xfId="0" applyFont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178" fontId="2" fillId="2" borderId="8" xfId="0" applyNumberFormat="1" applyFont="1" applyFill="1" applyBorder="1" applyAlignment="1">
      <alignment horizontal="center" vertical="center" wrapText="1"/>
    </xf>
    <xf numFmtId="178" fontId="2" fillId="2" borderId="44" xfId="0" applyNumberFormat="1" applyFont="1" applyFill="1" applyBorder="1" applyAlignment="1">
      <alignment horizontal="center" vertical="center" wrapText="1"/>
    </xf>
    <xf numFmtId="178" fontId="2" fillId="4" borderId="1" xfId="0" applyNumberFormat="1" applyFont="1" applyFill="1" applyBorder="1" applyAlignment="1">
      <alignment horizontal="center" vertical="center" wrapText="1"/>
    </xf>
    <xf numFmtId="178" fontId="2" fillId="6" borderId="8" xfId="0" applyNumberFormat="1" applyFont="1" applyFill="1" applyBorder="1" applyAlignment="1">
      <alignment horizontal="center" vertical="center" wrapText="1"/>
    </xf>
    <xf numFmtId="178" fontId="2" fillId="6" borderId="44" xfId="0" applyNumberFormat="1" applyFont="1" applyFill="1" applyBorder="1" applyAlignment="1">
      <alignment horizontal="center" vertical="center" wrapText="1"/>
    </xf>
    <xf numFmtId="178" fontId="2" fillId="6" borderId="1" xfId="0" applyNumberFormat="1" applyFont="1" applyFill="1" applyBorder="1" applyAlignment="1">
      <alignment horizontal="center" vertical="center" textRotation="90" wrapText="1"/>
    </xf>
    <xf numFmtId="178" fontId="1" fillId="6" borderId="1" xfId="0" applyNumberFormat="1" applyFont="1" applyFill="1" applyBorder="1" applyAlignment="1">
      <alignment horizontal="center" vertical="center" textRotation="90" wrapText="1"/>
    </xf>
    <xf numFmtId="0" fontId="25" fillId="2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32" fillId="2" borderId="1" xfId="0" applyFont="1" applyFill="1" applyBorder="1" applyAlignment="1">
      <alignment horizontal="justify" vertical="center" wrapText="1"/>
    </xf>
    <xf numFmtId="178" fontId="1" fillId="4" borderId="1" xfId="0" applyNumberFormat="1" applyFont="1" applyFill="1" applyBorder="1" applyAlignment="1">
      <alignment horizontal="center" vertical="center" wrapText="1"/>
    </xf>
    <xf numFmtId="178" fontId="1" fillId="6" borderId="1" xfId="0" applyNumberFormat="1" applyFont="1" applyFill="1" applyBorder="1" applyAlignment="1">
      <alignment horizontal="center" vertical="center" wrapText="1"/>
    </xf>
    <xf numFmtId="178" fontId="2" fillId="4" borderId="2" xfId="0" applyNumberFormat="1" applyFont="1" applyFill="1" applyBorder="1" applyAlignment="1">
      <alignment horizontal="center" vertical="center" wrapText="1"/>
    </xf>
    <xf numFmtId="178" fontId="2" fillId="6" borderId="1" xfId="0" applyNumberFormat="1" applyFont="1" applyFill="1" applyBorder="1" applyAlignment="1">
      <alignment horizontal="center" vertical="center" wrapText="1"/>
    </xf>
    <xf numFmtId="178" fontId="2" fillId="4" borderId="13" xfId="0" applyNumberFormat="1" applyFont="1" applyFill="1" applyBorder="1" applyAlignment="1">
      <alignment horizontal="center" vertical="center" wrapText="1"/>
    </xf>
    <xf numFmtId="178" fontId="2" fillId="4" borderId="3" xfId="0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textRotation="90" wrapText="1"/>
    </xf>
    <xf numFmtId="0" fontId="37" fillId="2" borderId="1" xfId="0" applyFont="1" applyFill="1" applyBorder="1" applyAlignment="1">
      <alignment vertical="center" wrapText="1"/>
    </xf>
    <xf numFmtId="0" fontId="32" fillId="2" borderId="1" xfId="0" applyFont="1" applyFill="1" applyBorder="1" applyAlignment="1">
      <alignment horizontal="center" vertical="center" wrapText="1"/>
    </xf>
    <xf numFmtId="178" fontId="2" fillId="6" borderId="2" xfId="0" applyNumberFormat="1" applyFont="1" applyFill="1" applyBorder="1" applyAlignment="1">
      <alignment horizontal="center" vertical="center" wrapText="1"/>
    </xf>
    <xf numFmtId="178" fontId="2" fillId="6" borderId="13" xfId="0" applyNumberFormat="1" applyFont="1" applyFill="1" applyBorder="1" applyAlignment="1">
      <alignment horizontal="center" vertical="center" wrapText="1"/>
    </xf>
    <xf numFmtId="178" fontId="2" fillId="6" borderId="3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vertical="center" wrapText="1"/>
    </xf>
    <xf numFmtId="178" fontId="1" fillId="4" borderId="2" xfId="0" applyNumberFormat="1" applyFont="1" applyFill="1" applyBorder="1" applyAlignment="1">
      <alignment horizontal="center" vertical="center" wrapText="1"/>
    </xf>
    <xf numFmtId="178" fontId="1" fillId="6" borderId="2" xfId="0" applyNumberFormat="1" applyFont="1" applyFill="1" applyBorder="1" applyAlignment="1">
      <alignment horizontal="center" vertical="center" wrapText="1"/>
    </xf>
    <xf numFmtId="178" fontId="1" fillId="4" borderId="13" xfId="0" applyNumberFormat="1" applyFont="1" applyFill="1" applyBorder="1" applyAlignment="1">
      <alignment horizontal="center" vertical="center" wrapText="1"/>
    </xf>
    <xf numFmtId="178" fontId="1" fillId="6" borderId="13" xfId="0" applyNumberFormat="1" applyFont="1" applyFill="1" applyBorder="1" applyAlignment="1">
      <alignment horizontal="center" vertical="center" wrapText="1"/>
    </xf>
    <xf numFmtId="178" fontId="1" fillId="4" borderId="3" xfId="0" applyNumberFormat="1" applyFont="1" applyFill="1" applyBorder="1" applyAlignment="1">
      <alignment horizontal="center" vertical="center" wrapText="1"/>
    </xf>
    <xf numFmtId="178" fontId="1" fillId="6" borderId="3" xfId="0" applyNumberFormat="1" applyFont="1" applyFill="1" applyBorder="1" applyAlignment="1">
      <alignment horizontal="center" vertical="center" wrapText="1"/>
    </xf>
    <xf numFmtId="0" fontId="38" fillId="2" borderId="8" xfId="0" applyFont="1" applyFill="1" applyBorder="1" applyAlignment="1">
      <alignment horizontal="center" vertical="center" wrapText="1"/>
    </xf>
    <xf numFmtId="0" fontId="38" fillId="2" borderId="44" xfId="0" applyFont="1" applyFill="1" applyBorder="1" applyAlignment="1">
      <alignment horizontal="center" vertical="center" wrapText="1"/>
    </xf>
    <xf numFmtId="178" fontId="1" fillId="6" borderId="3" xfId="0" applyNumberFormat="1" applyFont="1" applyFill="1" applyBorder="1" applyAlignment="1">
      <alignment horizontal="center" vertical="center" textRotation="90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178" fontId="2" fillId="6" borderId="3" xfId="0" applyNumberFormat="1" applyFont="1" applyFill="1" applyBorder="1" applyAlignment="1">
      <alignment horizontal="center" vertical="center" textRotation="90" wrapText="1"/>
    </xf>
    <xf numFmtId="178" fontId="2" fillId="2" borderId="25" xfId="0" applyNumberFormat="1" applyFont="1" applyFill="1" applyBorder="1" applyAlignment="1">
      <alignment horizontal="center" vertical="center" wrapText="1"/>
    </xf>
    <xf numFmtId="2" fontId="26" fillId="0" borderId="2" xfId="0" applyNumberFormat="1" applyFont="1" applyBorder="1" applyAlignment="1">
      <alignment horizontal="center" vertical="center" wrapText="1"/>
    </xf>
    <xf numFmtId="178" fontId="2" fillId="6" borderId="25" xfId="0" applyNumberFormat="1" applyFont="1" applyFill="1" applyBorder="1" applyAlignment="1">
      <alignment horizontal="center" vertical="center" wrapText="1"/>
    </xf>
    <xf numFmtId="178" fontId="15" fillId="5" borderId="1" xfId="0" applyNumberFormat="1" applyFont="1" applyFill="1" applyBorder="1" applyAlignment="1">
      <alignment horizontal="center" vertical="center" wrapText="1"/>
    </xf>
    <xf numFmtId="178" fontId="2" fillId="3" borderId="1" xfId="0" applyNumberFormat="1" applyFont="1" applyFill="1" applyBorder="1" applyAlignment="1">
      <alignment horizontal="center" vertical="center" wrapText="1"/>
    </xf>
    <xf numFmtId="2" fontId="26" fillId="0" borderId="13" xfId="0" applyNumberFormat="1" applyFont="1" applyBorder="1" applyAlignment="1">
      <alignment horizontal="center" vertical="center" wrapText="1"/>
    </xf>
    <xf numFmtId="178" fontId="15" fillId="5" borderId="1" xfId="0" applyNumberFormat="1" applyFont="1" applyFill="1" applyBorder="1" applyAlignment="1">
      <alignment horizontal="center" vertical="center" textRotation="90" wrapText="1"/>
    </xf>
    <xf numFmtId="2" fontId="26" fillId="0" borderId="3" xfId="0" applyNumberFormat="1" applyFont="1" applyBorder="1" applyAlignment="1">
      <alignment horizontal="center" vertical="center" wrapText="1"/>
    </xf>
    <xf numFmtId="178" fontId="18" fillId="5" borderId="1" xfId="0" applyNumberFormat="1" applyFont="1" applyFill="1" applyBorder="1" applyAlignment="1">
      <alignment horizontal="center" vertical="center" textRotation="90" wrapText="1"/>
    </xf>
    <xf numFmtId="2" fontId="9" fillId="2" borderId="2" xfId="0" applyNumberFormat="1" applyFont="1" applyFill="1" applyBorder="1" applyAlignment="1">
      <alignment horizontal="center" vertical="center" wrapText="1"/>
    </xf>
    <xf numFmtId="2" fontId="9" fillId="2" borderId="3" xfId="0" applyNumberFormat="1" applyFont="1" applyFill="1" applyBorder="1" applyAlignment="1">
      <alignment horizontal="center" vertical="center" wrapText="1"/>
    </xf>
    <xf numFmtId="2" fontId="9" fillId="2" borderId="13" xfId="0" applyNumberFormat="1" applyFont="1" applyFill="1" applyBorder="1" applyAlignment="1">
      <alignment horizontal="center" vertical="center" wrapText="1"/>
    </xf>
    <xf numFmtId="2" fontId="9" fillId="2" borderId="1" xfId="0" applyNumberFormat="1" applyFont="1" applyFill="1" applyBorder="1" applyAlignment="1">
      <alignment horizontal="center" vertical="center" wrapText="1"/>
    </xf>
    <xf numFmtId="2" fontId="26" fillId="2" borderId="1" xfId="0" applyNumberFormat="1" applyFont="1" applyFill="1" applyBorder="1" applyAlignment="1">
      <alignment horizontal="center" vertical="center" wrapText="1"/>
    </xf>
    <xf numFmtId="2" fontId="9" fillId="2" borderId="1" xfId="0" applyNumberFormat="1" applyFont="1" applyFill="1" applyBorder="1" applyAlignment="1">
      <alignment horizontal="left" vertical="center" wrapText="1"/>
    </xf>
    <xf numFmtId="178" fontId="18" fillId="5" borderId="1" xfId="0" applyNumberFormat="1" applyFont="1" applyFill="1" applyBorder="1" applyAlignment="1">
      <alignment horizontal="center" vertical="center" wrapText="1"/>
    </xf>
    <xf numFmtId="178" fontId="1" fillId="3" borderId="1" xfId="0" applyNumberFormat="1" applyFont="1" applyFill="1" applyBorder="1" applyAlignment="1">
      <alignment horizontal="center" vertical="center" wrapText="1"/>
    </xf>
    <xf numFmtId="178" fontId="15" fillId="5" borderId="2" xfId="0" applyNumberFormat="1" applyFont="1" applyFill="1" applyBorder="1" applyAlignment="1">
      <alignment horizontal="center" vertical="center" wrapText="1"/>
    </xf>
    <xf numFmtId="178" fontId="2" fillId="3" borderId="2" xfId="0" applyNumberFormat="1" applyFont="1" applyFill="1" applyBorder="1" applyAlignment="1">
      <alignment horizontal="center" vertical="center" wrapText="1"/>
    </xf>
    <xf numFmtId="178" fontId="15" fillId="5" borderId="13" xfId="0" applyNumberFormat="1" applyFont="1" applyFill="1" applyBorder="1" applyAlignment="1">
      <alignment horizontal="center" vertical="center" wrapText="1"/>
    </xf>
    <xf numFmtId="178" fontId="2" fillId="3" borderId="13" xfId="0" applyNumberFormat="1" applyFont="1" applyFill="1" applyBorder="1" applyAlignment="1">
      <alignment horizontal="center" vertical="center" wrapText="1"/>
    </xf>
    <xf numFmtId="178" fontId="15" fillId="5" borderId="3" xfId="0" applyNumberFormat="1" applyFont="1" applyFill="1" applyBorder="1" applyAlignment="1">
      <alignment horizontal="center" vertical="center" wrapText="1"/>
    </xf>
    <xf numFmtId="178" fontId="2" fillId="3" borderId="3" xfId="0" applyNumberFormat="1" applyFont="1" applyFill="1" applyBorder="1" applyAlignment="1">
      <alignment horizontal="center" vertical="center" wrapText="1"/>
    </xf>
    <xf numFmtId="178" fontId="18" fillId="5" borderId="2" xfId="0" applyNumberFormat="1" applyFont="1" applyFill="1" applyBorder="1" applyAlignment="1">
      <alignment horizontal="center" vertical="center" wrapText="1"/>
    </xf>
    <xf numFmtId="178" fontId="1" fillId="3" borderId="2" xfId="0" applyNumberFormat="1" applyFont="1" applyFill="1" applyBorder="1" applyAlignment="1">
      <alignment horizontal="center" vertical="center" wrapText="1"/>
    </xf>
    <xf numFmtId="178" fontId="18" fillId="5" borderId="13" xfId="0" applyNumberFormat="1" applyFont="1" applyFill="1" applyBorder="1" applyAlignment="1">
      <alignment horizontal="center" vertical="center" wrapText="1"/>
    </xf>
    <xf numFmtId="178" fontId="1" fillId="3" borderId="13" xfId="0" applyNumberFormat="1" applyFont="1" applyFill="1" applyBorder="1" applyAlignment="1">
      <alignment horizontal="center" vertical="center" wrapText="1"/>
    </xf>
    <xf numFmtId="178" fontId="18" fillId="5" borderId="3" xfId="0" applyNumberFormat="1" applyFont="1" applyFill="1" applyBorder="1" applyAlignment="1">
      <alignment horizontal="center" vertical="center" wrapText="1"/>
    </xf>
    <xf numFmtId="178" fontId="1" fillId="3" borderId="3" xfId="0" applyNumberFormat="1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178" fontId="18" fillId="5" borderId="3" xfId="0" applyNumberFormat="1" applyFont="1" applyFill="1" applyBorder="1" applyAlignment="1">
      <alignment horizontal="center" vertical="center" textRotation="90" wrapText="1"/>
    </xf>
    <xf numFmtId="178" fontId="1" fillId="3" borderId="3" xfId="0" applyNumberFormat="1" applyFont="1" applyFill="1" applyBorder="1" applyAlignment="1">
      <alignment horizontal="center" vertical="center" textRotation="90" wrapText="1"/>
    </xf>
    <xf numFmtId="0" fontId="2" fillId="2" borderId="25" xfId="0" applyFont="1" applyFill="1" applyBorder="1" applyAlignment="1">
      <alignment horizontal="center" vertical="center" wrapText="1"/>
    </xf>
    <xf numFmtId="178" fontId="15" fillId="5" borderId="3" xfId="0" applyNumberFormat="1" applyFont="1" applyFill="1" applyBorder="1" applyAlignment="1">
      <alignment horizontal="center" vertical="center" textRotation="90" wrapText="1"/>
    </xf>
    <xf numFmtId="178" fontId="2" fillId="3" borderId="3" xfId="0" applyNumberFormat="1" applyFont="1" applyFill="1" applyBorder="1" applyAlignment="1">
      <alignment horizontal="center" vertical="center" textRotation="90" wrapText="1"/>
    </xf>
    <xf numFmtId="0" fontId="25" fillId="0" borderId="0" xfId="0" applyFont="1" applyAlignment="1">
      <alignment vertical="center" wrapText="1"/>
    </xf>
    <xf numFmtId="178" fontId="25" fillId="0" borderId="0" xfId="0" applyNumberFormat="1" applyFont="1" applyAlignment="1">
      <alignment vertical="center" wrapText="1"/>
    </xf>
    <xf numFmtId="178" fontId="32" fillId="0" borderId="0" xfId="0" applyNumberFormat="1" applyFont="1" applyAlignment="1">
      <alignment vertical="center" wrapText="1"/>
    </xf>
    <xf numFmtId="0" fontId="25" fillId="0" borderId="0" xfId="0" applyFont="1" applyBorder="1" applyAlignment="1">
      <alignment vertical="center" wrapText="1"/>
    </xf>
    <xf numFmtId="0" fontId="32" fillId="0" borderId="0" xfId="0" applyFont="1" applyAlignment="1">
      <alignment vertical="center" wrapText="1"/>
    </xf>
    <xf numFmtId="0" fontId="39" fillId="2" borderId="7" xfId="0" applyFont="1" applyFill="1" applyBorder="1" applyAlignment="1">
      <alignment horizontal="left" vertical="center" wrapText="1"/>
    </xf>
    <xf numFmtId="0" fontId="40" fillId="2" borderId="0" xfId="0" applyFont="1" applyFill="1" applyBorder="1" applyAlignment="1">
      <alignment horizontal="left" vertical="center" wrapText="1"/>
    </xf>
    <xf numFmtId="178" fontId="2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/>
    <xf numFmtId="178" fontId="3" fillId="2" borderId="0" xfId="0" applyNumberFormat="1" applyFont="1" applyFill="1" applyAlignment="1"/>
    <xf numFmtId="178" fontId="3" fillId="2" borderId="0" xfId="0" applyNumberFormat="1" applyFont="1" applyFill="1" applyAlignment="1">
      <alignment horizontal="justify" wrapText="1"/>
    </xf>
    <xf numFmtId="178" fontId="0" fillId="2" borderId="0" xfId="0" applyNumberFormat="1" applyFont="1" applyFill="1" applyAlignment="1"/>
    <xf numFmtId="0" fontId="22" fillId="2" borderId="0" xfId="0" applyFont="1" applyFill="1" applyAlignment="1">
      <alignment vertical="center"/>
    </xf>
    <xf numFmtId="178" fontId="18" fillId="2" borderId="0" xfId="0" applyNumberFormat="1" applyFont="1" applyFill="1" applyAlignment="1">
      <alignment vertical="center"/>
    </xf>
    <xf numFmtId="49" fontId="0" fillId="2" borderId="0" xfId="0" applyNumberFormat="1" applyFill="1"/>
    <xf numFmtId="0" fontId="35" fillId="2" borderId="0" xfId="0" applyFont="1" applyFill="1"/>
    <xf numFmtId="178" fontId="0" fillId="2" borderId="0" xfId="0" applyNumberFormat="1" applyFont="1" applyFill="1" applyAlignment="1">
      <alignment horizontal="justify" wrapText="1"/>
    </xf>
    <xf numFmtId="178" fontId="2" fillId="2" borderId="0" xfId="0" applyNumberFormat="1" applyFont="1" applyFill="1" applyAlignment="1"/>
    <xf numFmtId="178" fontId="15" fillId="2" borderId="0" xfId="0" applyNumberFormat="1" applyFont="1" applyFill="1" applyBorder="1" applyAlignment="1">
      <alignment horizontal="center" vertical="center" wrapText="1"/>
    </xf>
    <xf numFmtId="2" fontId="9" fillId="2" borderId="0" xfId="0" applyNumberFormat="1" applyFont="1" applyFill="1" applyAlignment="1">
      <alignment wrapText="1"/>
    </xf>
    <xf numFmtId="178" fontId="15" fillId="2" borderId="0" xfId="0" applyNumberFormat="1" applyFont="1" applyFill="1" applyAlignment="1"/>
    <xf numFmtId="0" fontId="0" fillId="0" borderId="0" xfId="0" applyFont="1" applyAlignment="1"/>
    <xf numFmtId="0" fontId="7" fillId="2" borderId="0" xfId="0" applyFont="1" applyFill="1" applyAlignment="1">
      <alignment horizontal="justify" wrapText="1"/>
    </xf>
    <xf numFmtId="0" fontId="40" fillId="2" borderId="0" xfId="0" applyFont="1" applyFill="1" applyAlignment="1">
      <alignment horizontal="center" vertical="center" wrapText="1"/>
    </xf>
    <xf numFmtId="0" fontId="40" fillId="2" borderId="6" xfId="0" applyFont="1" applyFill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2" fontId="9" fillId="0" borderId="3" xfId="0" applyNumberFormat="1" applyFont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 wrapText="1"/>
    </xf>
    <xf numFmtId="178" fontId="2" fillId="2" borderId="1" xfId="0" applyNumberFormat="1" applyFont="1" applyFill="1" applyBorder="1" applyAlignment="1">
      <alignment horizontal="center" vertical="center" wrapText="1"/>
    </xf>
    <xf numFmtId="178" fontId="1" fillId="2" borderId="2" xfId="0" applyNumberFormat="1" applyFont="1" applyFill="1" applyBorder="1" applyAlignment="1">
      <alignment horizontal="center" vertical="center" wrapText="1"/>
    </xf>
    <xf numFmtId="178" fontId="1" fillId="2" borderId="13" xfId="0" applyNumberFormat="1" applyFont="1" applyFill="1" applyBorder="1" applyAlignment="1">
      <alignment horizontal="center" vertical="center" wrapText="1"/>
    </xf>
    <xf numFmtId="178" fontId="1" fillId="2" borderId="3" xfId="0" applyNumberFormat="1" applyFont="1" applyFill="1" applyBorder="1" applyAlignment="1">
      <alignment horizontal="center" vertical="center" wrapText="1"/>
    </xf>
    <xf numFmtId="178" fontId="2" fillId="2" borderId="2" xfId="0" applyNumberFormat="1" applyFont="1" applyFill="1" applyBorder="1" applyAlignment="1">
      <alignment horizontal="center" vertical="center" wrapText="1"/>
    </xf>
    <xf numFmtId="178" fontId="2" fillId="2" borderId="13" xfId="0" applyNumberFormat="1" applyFont="1" applyFill="1" applyBorder="1" applyAlignment="1">
      <alignment horizontal="center" vertical="center" wrapText="1"/>
    </xf>
    <xf numFmtId="178" fontId="2" fillId="2" borderId="3" xfId="0" applyNumberFormat="1" applyFont="1" applyFill="1" applyBorder="1" applyAlignment="1">
      <alignment horizontal="center" vertical="center" wrapText="1"/>
    </xf>
    <xf numFmtId="178" fontId="37" fillId="2" borderId="1" xfId="0" applyNumberFormat="1" applyFont="1" applyFill="1" applyBorder="1" applyAlignment="1">
      <alignment horizontal="center" vertical="center" wrapText="1"/>
    </xf>
    <xf numFmtId="178" fontId="37" fillId="2" borderId="2" xfId="0" applyNumberFormat="1" applyFont="1" applyFill="1" applyBorder="1" applyAlignment="1">
      <alignment horizontal="center" vertical="center" wrapText="1"/>
    </xf>
    <xf numFmtId="178" fontId="37" fillId="2" borderId="13" xfId="0" applyNumberFormat="1" applyFont="1" applyFill="1" applyBorder="1" applyAlignment="1">
      <alignment horizontal="center" vertical="center" wrapText="1"/>
    </xf>
    <xf numFmtId="178" fontId="37" fillId="2" borderId="3" xfId="0" applyNumberFormat="1" applyFont="1" applyFill="1" applyBorder="1" applyAlignment="1">
      <alignment horizontal="center" vertical="center" wrapText="1"/>
    </xf>
    <xf numFmtId="178" fontId="3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vertical="center" wrapText="1"/>
    </xf>
    <xf numFmtId="0" fontId="3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justify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/>
    <xf numFmtId="0" fontId="23" fillId="2" borderId="0" xfId="0" applyFont="1" applyFill="1" applyAlignment="1">
      <alignment horizontal="justify" wrapText="1"/>
    </xf>
    <xf numFmtId="0" fontId="3" fillId="2" borderId="0" xfId="0" applyFont="1" applyFill="1" applyAlignment="1">
      <alignment horizontal="justify" wrapText="1"/>
    </xf>
    <xf numFmtId="0" fontId="2" fillId="0" borderId="0" xfId="0" applyFont="1" applyAlignment="1"/>
    <xf numFmtId="178" fontId="0" fillId="0" borderId="0" xfId="0" applyNumberFormat="1" applyFont="1" applyAlignment="1"/>
    <xf numFmtId="0" fontId="0" fillId="2" borderId="0" xfId="0" applyFont="1" applyFill="1"/>
    <xf numFmtId="0" fontId="0" fillId="0" borderId="0" xfId="0" applyFont="1"/>
    <xf numFmtId="0" fontId="7" fillId="0" borderId="0" xfId="0" applyFont="1" applyAlignment="1">
      <alignment horizontal="justify" wrapText="1"/>
    </xf>
    <xf numFmtId="0" fontId="40" fillId="2" borderId="0" xfId="0" applyFont="1" applyFill="1" applyAlignment="1">
      <alignment horizontal="left" vertical="center" wrapText="1"/>
    </xf>
    <xf numFmtId="0" fontId="40" fillId="7" borderId="6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left" vertical="center" wrapText="1"/>
    </xf>
    <xf numFmtId="183" fontId="1" fillId="2" borderId="2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justify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left" vertical="center" wrapText="1"/>
    </xf>
    <xf numFmtId="183" fontId="1" fillId="2" borderId="3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183" fontId="1" fillId="2" borderId="13" xfId="0" applyNumberFormat="1" applyFont="1" applyFill="1" applyBorder="1" applyAlignment="1">
      <alignment horizontal="center" vertical="center" wrapText="1"/>
    </xf>
    <xf numFmtId="183" fontId="2" fillId="2" borderId="13" xfId="0" applyNumberFormat="1" applyFont="1" applyFill="1" applyBorder="1" applyAlignment="1">
      <alignment horizontal="center" vertical="center" wrapText="1"/>
    </xf>
    <xf numFmtId="183" fontId="2" fillId="2" borderId="3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vertical="center" wrapText="1"/>
    </xf>
    <xf numFmtId="183" fontId="1" fillId="2" borderId="1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justify" wrapText="1"/>
    </xf>
    <xf numFmtId="0" fontId="7" fillId="0" borderId="13" xfId="0" applyFont="1" applyBorder="1" applyAlignment="1">
      <alignment horizontal="justify" wrapText="1"/>
    </xf>
    <xf numFmtId="0" fontId="7" fillId="0" borderId="3" xfId="0" applyFont="1" applyBorder="1" applyAlignment="1">
      <alignment horizontal="justify" wrapText="1"/>
    </xf>
    <xf numFmtId="49" fontId="1" fillId="2" borderId="2" xfId="0" applyNumberFormat="1" applyFont="1" applyFill="1" applyBorder="1" applyAlignment="1">
      <alignment vertical="top" wrapText="1"/>
    </xf>
    <xf numFmtId="0" fontId="32" fillId="2" borderId="1" xfId="0" applyFont="1" applyFill="1" applyBorder="1" applyAlignment="1">
      <alignment vertical="center" wrapText="1"/>
    </xf>
    <xf numFmtId="183" fontId="2" fillId="2" borderId="1" xfId="0" applyNumberFormat="1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justify" wrapText="1"/>
    </xf>
    <xf numFmtId="49" fontId="1" fillId="2" borderId="13" xfId="0" applyNumberFormat="1" applyFont="1" applyFill="1" applyBorder="1" applyAlignment="1">
      <alignment vertical="top" wrapText="1"/>
    </xf>
    <xf numFmtId="183" fontId="2" fillId="2" borderId="2" xfId="0" applyNumberFormat="1" applyFont="1" applyFill="1" applyBorder="1" applyAlignment="1">
      <alignment vertical="center" wrapText="1"/>
    </xf>
    <xf numFmtId="183" fontId="18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justify" vertical="center" wrapText="1"/>
    </xf>
    <xf numFmtId="0" fontId="24" fillId="2" borderId="1" xfId="0" applyFont="1" applyFill="1" applyBorder="1" applyAlignment="1">
      <alignment horizontal="center" vertical="center" textRotation="90" wrapText="1"/>
    </xf>
    <xf numFmtId="49" fontId="0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0" borderId="0" xfId="0" applyFont="1" applyBorder="1" applyAlignment="1">
      <alignment horizontal="justify" wrapText="1"/>
    </xf>
    <xf numFmtId="0" fontId="23" fillId="2" borderId="0" xfId="0" applyFont="1" applyFill="1"/>
    <xf numFmtId="0" fontId="2" fillId="0" borderId="0" xfId="0" applyFont="1"/>
    <xf numFmtId="178" fontId="0" fillId="2" borderId="0" xfId="0" applyNumberFormat="1" applyFont="1" applyFill="1"/>
    <xf numFmtId="178" fontId="0" fillId="0" borderId="0" xfId="0" applyNumberFormat="1" applyFont="1"/>
    <xf numFmtId="183" fontId="0" fillId="2" borderId="0" xfId="0" applyNumberFormat="1" applyFill="1"/>
    <xf numFmtId="183" fontId="0" fillId="0" borderId="0" xfId="0" applyNumberFormat="1"/>
    <xf numFmtId="183" fontId="3" fillId="0" borderId="0" xfId="0" applyNumberFormat="1" applyFont="1"/>
    <xf numFmtId="0" fontId="40" fillId="2" borderId="0" xfId="0" applyFont="1" applyFill="1" applyAlignment="1">
      <alignment horizontal="justify" vertical="center" wrapText="1"/>
    </xf>
    <xf numFmtId="0" fontId="40" fillId="2" borderId="0" xfId="0" applyFont="1" applyFill="1" applyBorder="1" applyAlignment="1">
      <alignment horizontal="justify" vertical="center" wrapText="1"/>
    </xf>
    <xf numFmtId="0" fontId="39" fillId="0" borderId="0" xfId="0" applyFont="1" applyAlignment="1">
      <alignment horizontal="left" vertical="center"/>
    </xf>
    <xf numFmtId="0" fontId="0" fillId="2" borderId="0" xfId="0" applyFont="1" applyFill="1" applyAlignment="1">
      <alignment horizontal="justify" vertical="center"/>
    </xf>
    <xf numFmtId="0" fontId="39" fillId="0" borderId="0" xfId="0" applyFont="1" applyAlignment="1">
      <alignment horizontal="center" vertical="center"/>
    </xf>
    <xf numFmtId="0" fontId="0" fillId="0" borderId="0" xfId="0" applyFont="1" applyAlignment="1">
      <alignment horizontal="justify" vertical="center" wrapText="1"/>
    </xf>
    <xf numFmtId="0" fontId="40" fillId="2" borderId="6" xfId="0" applyFont="1" applyFill="1" applyBorder="1" applyAlignment="1">
      <alignment horizontal="left" vertical="center" wrapText="1"/>
    </xf>
    <xf numFmtId="0" fontId="39" fillId="0" borderId="0" xfId="0" applyFont="1" applyAlignment="1">
      <alignment vertical="center"/>
    </xf>
    <xf numFmtId="0" fontId="0" fillId="0" borderId="0" xfId="0" applyFont="1" applyAlignment="1">
      <alignment horizontal="justify" wrapText="1"/>
    </xf>
    <xf numFmtId="0" fontId="40" fillId="0" borderId="0" xfId="0" applyFont="1" applyAlignment="1">
      <alignment horizontal="left" vertical="center" wrapText="1"/>
    </xf>
    <xf numFmtId="183" fontId="1" fillId="2" borderId="13" xfId="0" applyNumberFormat="1" applyFont="1" applyFill="1" applyBorder="1" applyAlignment="1">
      <alignment vertical="center" wrapText="1"/>
    </xf>
    <xf numFmtId="183" fontId="1" fillId="2" borderId="3" xfId="0" applyNumberFormat="1" applyFont="1" applyFill="1" applyBorder="1" applyAlignment="1">
      <alignment vertical="center" wrapText="1"/>
    </xf>
    <xf numFmtId="49" fontId="1" fillId="2" borderId="3" xfId="0" applyNumberFormat="1" applyFont="1" applyFill="1" applyBorder="1" applyAlignment="1">
      <alignment vertical="top" wrapText="1"/>
    </xf>
    <xf numFmtId="0" fontId="42" fillId="0" borderId="0" xfId="0" applyFont="1" applyAlignment="1">
      <alignment horizontal="left" vertical="center" wrapText="1"/>
    </xf>
    <xf numFmtId="0" fontId="7" fillId="0" borderId="1" xfId="0" applyFont="1" applyBorder="1"/>
    <xf numFmtId="0" fontId="7" fillId="0" borderId="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41" fillId="0" borderId="1" xfId="0" applyFont="1" applyBorder="1"/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40% — Акцент4" xfId="14" builtinId="43"/>
    <cellStyle name="Открывавшаяся гиперссылка" xfId="15" builtinId="9"/>
    <cellStyle name="Примечание" xfId="16" builtinId="10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tableStyles count="0" defaultTableStyle="TableStyleMedium2" defaultPivotStyle="PivotStyleLight16"/>
  <colors>
    <mruColors>
      <color rgb="00FFCC00"/>
      <color rgb="00FF0000"/>
      <color rgb="00CCFFCC"/>
      <color rgb="00FFCC99"/>
      <color rgb="00FF99CC"/>
      <color rgb="00008080"/>
      <color rgb="00CCCCFF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7" Type="http://schemas.openxmlformats.org/officeDocument/2006/relationships/sharedStrings" Target="sharedStrings.xml"/><Relationship Id="rId56" Type="http://schemas.openxmlformats.org/officeDocument/2006/relationships/styles" Target="styles.xml"/><Relationship Id="rId55" Type="http://schemas.openxmlformats.org/officeDocument/2006/relationships/theme" Target="theme/theme1.xml"/><Relationship Id="rId54" Type="http://schemas.openxmlformats.org/officeDocument/2006/relationships/externalLink" Target="externalLinks/externalLink1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1052;&#1086;&#1080;%20&#1076;&#1086;&#1082;&#1091;&#1084;&#1077;&#1085;&#1090;&#1099;\01%20&#1052;&#1055;\01%20&#1053;&#1054;&#1042;&#1040;&#1071;%20&#1052;&#1055;%202016-2018%20&#1075;\&#1080;&#1079;&#1084;%2008\&#1060;&#1080;&#1085;%20&#1086;&#1073;&#1086;&#1089;&#1085;&#1086;&#1074;&#1072;&#1085;&#1080;&#1077;%200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5"/>
      <sheetName val="06"/>
      <sheetName val="07"/>
      <sheetName val="08"/>
      <sheetName val="Лист2"/>
      <sheetName val="Лист3"/>
    </sheetNames>
    <sheetDataSet>
      <sheetData sheetId="0" refreshError="1"/>
      <sheetData sheetId="1" refreshError="1"/>
      <sheetData sheetId="2">
        <row r="6">
          <cell r="F6">
            <v>2486.08182</v>
          </cell>
        </row>
        <row r="8">
          <cell r="F8">
            <v>1000</v>
          </cell>
        </row>
        <row r="11">
          <cell r="F11">
            <v>813.2</v>
          </cell>
        </row>
        <row r="14">
          <cell r="D14">
            <v>0</v>
          </cell>
        </row>
        <row r="15">
          <cell r="D15">
            <v>1500</v>
          </cell>
        </row>
        <row r="19">
          <cell r="F19">
            <v>47923.69403</v>
          </cell>
        </row>
        <row r="24">
          <cell r="F24">
            <v>14002.70876</v>
          </cell>
        </row>
        <row r="34">
          <cell r="F34">
            <v>6383.57079</v>
          </cell>
        </row>
      </sheetData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9"/>
  <sheetViews>
    <sheetView zoomScaleSheetLayoutView="60" topLeftCell="A10" workbookViewId="0">
      <selection activeCell="F8" sqref="F8:F10"/>
    </sheetView>
  </sheetViews>
  <sheetFormatPr defaultColWidth="9.14285714285714" defaultRowHeight="15"/>
  <cols>
    <col min="1" max="1" width="4.71428571428571" style="33" customWidth="1"/>
    <col min="2" max="2" width="25.2857142857143" style="1093" customWidth="1"/>
    <col min="3" max="3" width="12.5714285714286" style="34" customWidth="1"/>
    <col min="4" max="4" width="13.2857142857143" style="1229" customWidth="1"/>
    <col min="5" max="5" width="15.1428571428571" style="1230" customWidth="1"/>
    <col min="6" max="6" width="13.5714285714286" style="1230" customWidth="1"/>
    <col min="7" max="7" width="27.4285714285714" style="34" customWidth="1"/>
    <col min="8" max="8" width="13.5714285714286" style="1230" hidden="1" customWidth="1" outlineLevel="1"/>
    <col min="9" max="9" width="12" hidden="1" customWidth="1" outlineLevel="1"/>
    <col min="10" max="10" width="9.14285714285714" collapsed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97.5" customHeight="1" spans="1:7">
      <c r="A2" s="1282" t="s">
        <v>1</v>
      </c>
      <c r="B2" s="1282"/>
      <c r="C2" s="1282"/>
      <c r="D2" s="1282"/>
      <c r="E2" s="1282"/>
      <c r="F2" s="1282"/>
      <c r="G2" s="1282"/>
    </row>
    <row r="3" ht="18" customHeight="1" spans="1:8">
      <c r="A3" s="1203" t="s">
        <v>2</v>
      </c>
      <c r="B3" s="947" t="s">
        <v>3</v>
      </c>
      <c r="C3" s="947" t="s">
        <v>4</v>
      </c>
      <c r="D3" s="947" t="s">
        <v>5</v>
      </c>
      <c r="E3" s="947"/>
      <c r="F3" s="947"/>
      <c r="G3" s="947" t="s">
        <v>6</v>
      </c>
      <c r="H3"/>
    </row>
    <row r="4" ht="33.75" customHeight="1" spans="1:8">
      <c r="A4" s="1203"/>
      <c r="B4" s="947"/>
      <c r="C4" s="947"/>
      <c r="D4" s="990" t="s">
        <v>7</v>
      </c>
      <c r="E4" s="990" t="s">
        <v>8</v>
      </c>
      <c r="F4" s="990" t="s">
        <v>9</v>
      </c>
      <c r="G4" s="947"/>
      <c r="H4" s="949" t="s">
        <v>9</v>
      </c>
    </row>
    <row r="5" spans="1:8">
      <c r="A5" s="7" t="s">
        <v>10</v>
      </c>
      <c r="B5" s="7"/>
      <c r="C5" s="7"/>
      <c r="D5" s="7"/>
      <c r="E5" s="7"/>
      <c r="F5" s="7"/>
      <c r="G5" s="1287"/>
      <c r="H5"/>
    </row>
    <row r="6" ht="117.75" customHeight="1" spans="1:9">
      <c r="A6" s="1236" t="s">
        <v>11</v>
      </c>
      <c r="B6" s="990" t="s">
        <v>12</v>
      </c>
      <c r="C6" s="611" t="s">
        <v>13</v>
      </c>
      <c r="D6" s="1238">
        <v>1939.32323</v>
      </c>
      <c r="E6" s="1238">
        <f>96.47859+348.48</f>
        <v>444.95859</v>
      </c>
      <c r="F6" s="1238">
        <f>D6+E6</f>
        <v>2384.28182</v>
      </c>
      <c r="G6" s="611" t="s">
        <v>14</v>
      </c>
      <c r="H6" s="1238">
        <v>2384.28182</v>
      </c>
      <c r="I6" s="1271">
        <f>F6-H6</f>
        <v>0</v>
      </c>
    </row>
    <row r="7" ht="60" customHeight="1" spans="1:8">
      <c r="A7" s="1240"/>
      <c r="B7" s="990"/>
      <c r="C7" s="611" t="s">
        <v>15</v>
      </c>
      <c r="D7" s="1242"/>
      <c r="E7" s="1242"/>
      <c r="F7" s="1242"/>
      <c r="G7" s="611"/>
      <c r="H7" s="1242"/>
    </row>
    <row r="8" spans="1:8">
      <c r="A8" s="1243" t="s">
        <v>16</v>
      </c>
      <c r="B8" s="1113" t="s">
        <v>17</v>
      </c>
      <c r="C8" s="611" t="s">
        <v>13</v>
      </c>
      <c r="D8" s="1244">
        <v>1000</v>
      </c>
      <c r="E8" s="1244">
        <v>0</v>
      </c>
      <c r="F8" s="1244">
        <f>D8+E8</f>
        <v>1000</v>
      </c>
      <c r="G8" s="1288"/>
      <c r="H8" s="1244">
        <v>1000</v>
      </c>
    </row>
    <row r="9" ht="30.75" customHeight="1" spans="1:8">
      <c r="A9" s="1243"/>
      <c r="B9" s="1113"/>
      <c r="C9" s="611" t="s">
        <v>18</v>
      </c>
      <c r="D9" s="1246"/>
      <c r="E9" s="1246"/>
      <c r="F9" s="1246"/>
      <c r="G9" s="1289"/>
      <c r="H9" s="1246"/>
    </row>
    <row r="10" ht="54" customHeight="1" spans="1:8">
      <c r="A10" s="1243"/>
      <c r="B10" s="1113"/>
      <c r="C10" s="611" t="s">
        <v>19</v>
      </c>
      <c r="D10" s="1247"/>
      <c r="E10" s="1247"/>
      <c r="F10" s="1247"/>
      <c r="G10" s="1290"/>
      <c r="H10" s="1247"/>
    </row>
    <row r="11" spans="1:8">
      <c r="A11" s="1248" t="s">
        <v>20</v>
      </c>
      <c r="B11" s="1113" t="s">
        <v>21</v>
      </c>
      <c r="C11" s="611" t="s">
        <v>13</v>
      </c>
      <c r="D11" s="1238">
        <v>352.8</v>
      </c>
      <c r="E11" s="1238">
        <v>0</v>
      </c>
      <c r="F11" s="1238">
        <v>352.8</v>
      </c>
      <c r="G11" s="1288"/>
      <c r="H11" s="1238">
        <v>352.8</v>
      </c>
    </row>
    <row r="12" ht="48" customHeight="1" spans="1:8">
      <c r="A12" s="1248"/>
      <c r="B12" s="1113"/>
      <c r="C12" s="611" t="s">
        <v>22</v>
      </c>
      <c r="D12" s="1242"/>
      <c r="E12" s="1242"/>
      <c r="F12" s="1242"/>
      <c r="G12" s="1290"/>
      <c r="H12" s="1242"/>
    </row>
    <row r="13" ht="63.75" spans="1:8">
      <c r="A13" s="1248" t="s">
        <v>23</v>
      </c>
      <c r="B13" s="1113" t="s">
        <v>24</v>
      </c>
      <c r="C13" s="611" t="s">
        <v>13</v>
      </c>
      <c r="D13" s="1249">
        <v>0</v>
      </c>
      <c r="E13" s="1249">
        <v>0</v>
      </c>
      <c r="F13" s="1249">
        <v>0</v>
      </c>
      <c r="G13" s="1287"/>
      <c r="H13" s="1249">
        <v>0</v>
      </c>
    </row>
    <row r="14" spans="1:8">
      <c r="A14" s="1248" t="s">
        <v>25</v>
      </c>
      <c r="B14" s="1113" t="s">
        <v>26</v>
      </c>
      <c r="C14" s="611" t="s">
        <v>13</v>
      </c>
      <c r="D14" s="1238">
        <v>1500</v>
      </c>
      <c r="E14" s="1238">
        <v>0</v>
      </c>
      <c r="F14" s="1238">
        <v>1500</v>
      </c>
      <c r="G14" s="1288"/>
      <c r="H14" s="1238">
        <v>1500</v>
      </c>
    </row>
    <row r="15" ht="33.75" spans="1:8">
      <c r="A15" s="1248"/>
      <c r="B15" s="1113"/>
      <c r="C15" s="611" t="s">
        <v>27</v>
      </c>
      <c r="D15" s="1245"/>
      <c r="E15" s="1245"/>
      <c r="F15" s="1245"/>
      <c r="G15" s="1289"/>
      <c r="H15" s="1245"/>
    </row>
    <row r="16" ht="33.75" spans="1:8">
      <c r="A16" s="1248"/>
      <c r="B16" s="1113"/>
      <c r="C16" s="611" t="s">
        <v>28</v>
      </c>
      <c r="D16" s="1242"/>
      <c r="E16" s="1242"/>
      <c r="F16" s="1242"/>
      <c r="G16" s="1290"/>
      <c r="H16" s="1242"/>
    </row>
    <row r="17" ht="63.75" spans="1:9">
      <c r="A17" s="1248" t="s">
        <v>29</v>
      </c>
      <c r="B17" s="1254" t="s">
        <v>30</v>
      </c>
      <c r="C17" s="918" t="s">
        <v>13</v>
      </c>
      <c r="D17" s="1255">
        <f>D18+D23+D25</f>
        <v>63521.12488</v>
      </c>
      <c r="E17" s="1255">
        <f>E18+E23</f>
        <v>-1418.32209</v>
      </c>
      <c r="F17" s="1255">
        <f>D17+E17</f>
        <v>62102.80279</v>
      </c>
      <c r="G17" s="1291"/>
      <c r="H17" s="1249">
        <v>62102.80279</v>
      </c>
      <c r="I17" s="1271">
        <f>D17-H17</f>
        <v>1418.32209</v>
      </c>
    </row>
    <row r="18" spans="1:8">
      <c r="A18" s="1248"/>
      <c r="B18" s="1113" t="s">
        <v>31</v>
      </c>
      <c r="C18" s="611" t="s">
        <v>13</v>
      </c>
      <c r="D18" s="1238">
        <v>49136.93793</v>
      </c>
      <c r="E18" s="1238">
        <f>-930.84494+141.61068+38.499</f>
        <v>-750.73526</v>
      </c>
      <c r="F18" s="1238">
        <f>D18+E18</f>
        <v>48386.20267</v>
      </c>
      <c r="G18" s="606" t="s">
        <v>32</v>
      </c>
      <c r="H18" s="1238">
        <v>48386.20267</v>
      </c>
    </row>
    <row r="19" ht="22.5" spans="1:8">
      <c r="A19" s="1248"/>
      <c r="B19" s="1113"/>
      <c r="C19" s="611" t="s">
        <v>33</v>
      </c>
      <c r="D19" s="1245"/>
      <c r="E19" s="1245"/>
      <c r="F19" s="1245"/>
      <c r="G19" s="606"/>
      <c r="H19" s="1245"/>
    </row>
    <row r="20" ht="33.75" spans="1:8">
      <c r="A20" s="1248"/>
      <c r="B20" s="1113"/>
      <c r="C20" s="611" t="s">
        <v>34</v>
      </c>
      <c r="D20" s="1245"/>
      <c r="E20" s="1245"/>
      <c r="F20" s="1245"/>
      <c r="G20" s="606"/>
      <c r="H20" s="1245"/>
    </row>
    <row r="21" ht="33.75" spans="1:8">
      <c r="A21" s="1248"/>
      <c r="B21" s="1113"/>
      <c r="C21" s="611" t="s">
        <v>35</v>
      </c>
      <c r="D21" s="1245"/>
      <c r="E21" s="1245"/>
      <c r="F21" s="1245"/>
      <c r="G21" s="606"/>
      <c r="H21" s="1245"/>
    </row>
    <row r="22" ht="126.75" customHeight="1" spans="1:9">
      <c r="A22" s="1248"/>
      <c r="B22" s="1113"/>
      <c r="C22" s="611" t="s">
        <v>22</v>
      </c>
      <c r="D22" s="1242"/>
      <c r="E22" s="1242"/>
      <c r="F22" s="1242"/>
      <c r="G22" s="606"/>
      <c r="H22" s="1242"/>
      <c r="I22" s="1271">
        <f>H18-F18</f>
        <v>0</v>
      </c>
    </row>
    <row r="23" spans="1:8">
      <c r="A23" s="1248"/>
      <c r="B23" s="1113" t="s">
        <v>36</v>
      </c>
      <c r="C23" s="611" t="s">
        <v>13</v>
      </c>
      <c r="D23" s="1238">
        <f>14698.78407-314.59712</f>
        <v>14384.18695</v>
      </c>
      <c r="E23" s="1238">
        <v>-667.58683</v>
      </c>
      <c r="F23" s="1238">
        <f>D23+E23</f>
        <v>13716.60012</v>
      </c>
      <c r="G23" s="606" t="s">
        <v>37</v>
      </c>
      <c r="H23" s="1238" t="s">
        <v>38</v>
      </c>
    </row>
    <row r="24" ht="110.25" customHeight="1" spans="1:9">
      <c r="A24" s="1248"/>
      <c r="B24" s="1113"/>
      <c r="C24" s="611" t="s">
        <v>39</v>
      </c>
      <c r="D24" s="1242"/>
      <c r="E24" s="1242"/>
      <c r="F24" s="1242"/>
      <c r="G24" s="606"/>
      <c r="H24" s="1242"/>
      <c r="I24" s="1271">
        <f>D23+E23</f>
        <v>13716.60012</v>
      </c>
    </row>
    <row r="25" spans="1:8">
      <c r="A25" s="1248"/>
      <c r="B25" s="1113" t="s">
        <v>40</v>
      </c>
      <c r="C25" s="611" t="s">
        <v>13</v>
      </c>
      <c r="D25" s="1238">
        <v>0</v>
      </c>
      <c r="E25" s="1238"/>
      <c r="F25" s="1238">
        <v>0</v>
      </c>
      <c r="G25" s="1288"/>
      <c r="H25" s="1238">
        <v>0</v>
      </c>
    </row>
    <row r="26" ht="22.5" spans="1:8">
      <c r="A26" s="1248"/>
      <c r="B26" s="1113"/>
      <c r="C26" s="611" t="s">
        <v>33</v>
      </c>
      <c r="D26" s="1245"/>
      <c r="E26" s="1245"/>
      <c r="F26" s="1245"/>
      <c r="G26" s="1289"/>
      <c r="H26" s="1245"/>
    </row>
    <row r="27" ht="33.75" spans="1:8">
      <c r="A27" s="1248"/>
      <c r="B27" s="1113"/>
      <c r="C27" s="611" t="s">
        <v>34</v>
      </c>
      <c r="D27" s="1245"/>
      <c r="E27" s="1245"/>
      <c r="F27" s="1245"/>
      <c r="G27" s="1289"/>
      <c r="H27" s="1245"/>
    </row>
    <row r="28" ht="33.75" spans="1:8">
      <c r="A28" s="1248"/>
      <c r="B28" s="1113"/>
      <c r="C28" s="611" t="s">
        <v>35</v>
      </c>
      <c r="D28" s="1245"/>
      <c r="E28" s="1245"/>
      <c r="F28" s="1245"/>
      <c r="G28" s="1289"/>
      <c r="H28" s="1245"/>
    </row>
    <row r="29" ht="22.5" spans="1:8">
      <c r="A29" s="1248"/>
      <c r="B29" s="1113"/>
      <c r="C29" s="611" t="s">
        <v>22</v>
      </c>
      <c r="D29" s="1245"/>
      <c r="E29" s="1245"/>
      <c r="F29" s="1245"/>
      <c r="G29" s="1289"/>
      <c r="H29" s="1245"/>
    </row>
    <row r="30" ht="22.5" spans="1:8">
      <c r="A30" s="1248"/>
      <c r="B30" s="1113"/>
      <c r="C30" s="611" t="s">
        <v>39</v>
      </c>
      <c r="D30" s="1242"/>
      <c r="E30" s="1242"/>
      <c r="F30" s="1242"/>
      <c r="G30" s="1290"/>
      <c r="H30" s="1242"/>
    </row>
    <row r="31" spans="1:8">
      <c r="A31" s="1248"/>
      <c r="B31" s="1254" t="s">
        <v>41</v>
      </c>
      <c r="C31" s="1239"/>
      <c r="D31" s="1255">
        <f>D17+D14+D13+D11+D8+D6</f>
        <v>68313.24811</v>
      </c>
      <c r="E31" s="1255">
        <f>E17+E14+E13+E11+E8+E6</f>
        <v>-973.3635</v>
      </c>
      <c r="F31" s="1255">
        <f>F17+F14+F13+F11+F8+F6</f>
        <v>67339.88461</v>
      </c>
      <c r="G31" s="1287"/>
      <c r="H31" s="1255">
        <v>67339.88461</v>
      </c>
    </row>
    <row r="32" spans="1:8">
      <c r="A32" s="6" t="s">
        <v>42</v>
      </c>
      <c r="B32" s="6"/>
      <c r="C32" s="6"/>
      <c r="D32" s="6"/>
      <c r="E32" s="6"/>
      <c r="F32" s="6"/>
      <c r="G32" s="1287"/>
      <c r="H32"/>
    </row>
    <row r="33" spans="1:8">
      <c r="A33" s="7" t="s">
        <v>43</v>
      </c>
      <c r="B33" s="7"/>
      <c r="C33" s="7"/>
      <c r="D33" s="7"/>
      <c r="E33" s="7"/>
      <c r="F33" s="7"/>
      <c r="G33" s="1287"/>
      <c r="H33"/>
    </row>
    <row r="34" ht="210.75" customHeight="1" spans="1:9">
      <c r="A34" s="1248" t="s">
        <v>44</v>
      </c>
      <c r="B34" s="611" t="s">
        <v>45</v>
      </c>
      <c r="C34" s="611" t="s">
        <v>46</v>
      </c>
      <c r="D34" s="1206">
        <f>5281.98335-170.96969</f>
        <v>5111.01366</v>
      </c>
      <c r="E34" s="7">
        <f>1195.93099-96.47859+188.10473</f>
        <v>1287.55713</v>
      </c>
      <c r="F34" s="1206">
        <f>D34+E34</f>
        <v>6398.57079</v>
      </c>
      <c r="G34" s="611" t="s">
        <v>47</v>
      </c>
      <c r="H34" s="6">
        <v>6398.57079</v>
      </c>
      <c r="I34" s="1">
        <f>F34-H34</f>
        <v>0</v>
      </c>
    </row>
    <row r="35" spans="1:8">
      <c r="A35" s="1248"/>
      <c r="B35" s="1254"/>
      <c r="C35" s="1261"/>
      <c r="D35" s="1207">
        <f>D34</f>
        <v>5111.01366</v>
      </c>
      <c r="E35" s="1207">
        <f>E34</f>
        <v>1287.55713</v>
      </c>
      <c r="F35" s="1207">
        <f>F34</f>
        <v>6398.57079</v>
      </c>
      <c r="G35" s="1287"/>
      <c r="H35" s="6">
        <v>6398.57079</v>
      </c>
    </row>
    <row r="36" spans="1:8">
      <c r="A36" s="1262"/>
      <c r="B36" s="1254"/>
      <c r="C36" s="1263"/>
      <c r="D36" s="1207">
        <f>D35+D31</f>
        <v>73424.26177</v>
      </c>
      <c r="E36" s="1207">
        <f>E35+E31</f>
        <v>314.19363</v>
      </c>
      <c r="F36" s="1207">
        <f>F35+F31</f>
        <v>73738.4554</v>
      </c>
      <c r="G36" s="1287"/>
      <c r="H36" s="7">
        <v>73738.4554</v>
      </c>
    </row>
    <row r="39" ht="18.75" spans="1:7">
      <c r="A39" s="1280" t="s">
        <v>48</v>
      </c>
      <c r="G39" s="1230"/>
    </row>
  </sheetData>
  <mergeCells count="57">
    <mergeCell ref="A1:G1"/>
    <mergeCell ref="A2:G2"/>
    <mergeCell ref="D3:F3"/>
    <mergeCell ref="A5:F5"/>
    <mergeCell ref="A32:F32"/>
    <mergeCell ref="A33:F33"/>
    <mergeCell ref="A3:A4"/>
    <mergeCell ref="A6:A7"/>
    <mergeCell ref="A8:A10"/>
    <mergeCell ref="A11:A12"/>
    <mergeCell ref="A14:A16"/>
    <mergeCell ref="A17:A30"/>
    <mergeCell ref="B3:B4"/>
    <mergeCell ref="B6:B7"/>
    <mergeCell ref="B8:B10"/>
    <mergeCell ref="B11:B12"/>
    <mergeCell ref="B14:B16"/>
    <mergeCell ref="B18:B22"/>
    <mergeCell ref="B23:B24"/>
    <mergeCell ref="B25:B30"/>
    <mergeCell ref="C3:C4"/>
    <mergeCell ref="D6:D7"/>
    <mergeCell ref="D8:D10"/>
    <mergeCell ref="D11:D12"/>
    <mergeCell ref="D14:D16"/>
    <mergeCell ref="D18:D22"/>
    <mergeCell ref="D23:D24"/>
    <mergeCell ref="D25:D30"/>
    <mergeCell ref="E6:E7"/>
    <mergeCell ref="E8:E10"/>
    <mergeCell ref="E11:E12"/>
    <mergeCell ref="E14:E16"/>
    <mergeCell ref="E18:E22"/>
    <mergeCell ref="E23:E24"/>
    <mergeCell ref="E25:E30"/>
    <mergeCell ref="F6:F7"/>
    <mergeCell ref="F8:F10"/>
    <mergeCell ref="F11:F12"/>
    <mergeCell ref="F14:F16"/>
    <mergeCell ref="F18:F22"/>
    <mergeCell ref="F23:F24"/>
    <mergeCell ref="F25:F30"/>
    <mergeCell ref="G3:G4"/>
    <mergeCell ref="G6:G7"/>
    <mergeCell ref="G8:G10"/>
    <mergeCell ref="G11:G12"/>
    <mergeCell ref="G14:G16"/>
    <mergeCell ref="G18:G22"/>
    <mergeCell ref="G23:G24"/>
    <mergeCell ref="G25:G30"/>
    <mergeCell ref="H6:H7"/>
    <mergeCell ref="H8:H10"/>
    <mergeCell ref="H11:H12"/>
    <mergeCell ref="H14:H16"/>
    <mergeCell ref="H18:H22"/>
    <mergeCell ref="H23:H24"/>
    <mergeCell ref="H25:H30"/>
  </mergeCells>
  <pageMargins left="0.7" right="0.7" top="0.75" bottom="0.75" header="0.3" footer="0.3"/>
  <pageSetup paperSize="9" scale="78" fitToHeight="0" orientation="portrait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1"/>
  <sheetViews>
    <sheetView zoomScaleSheetLayoutView="60" topLeftCell="B1" workbookViewId="0">
      <selection activeCell="I7" sqref="I7"/>
    </sheetView>
  </sheetViews>
  <sheetFormatPr defaultColWidth="9.14285714285714" defaultRowHeight="15" outlineLevelCol="7"/>
  <cols>
    <col min="1" max="1" width="4.71428571428571" style="33" customWidth="1"/>
    <col min="2" max="2" width="31.5714285714286" style="1093" customWidth="1"/>
    <col min="3" max="3" width="13.2857142857143" style="1093" customWidth="1"/>
    <col min="4" max="4" width="13.5714285714286" style="1199" customWidth="1"/>
    <col min="5" max="5" width="11.4285714285714" style="1200" customWidth="1"/>
    <col min="6" max="6" width="13.5714285714286" style="1199" customWidth="1"/>
    <col min="7" max="7" width="29" style="1102" customWidth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60.75" customHeight="1" spans="1:7">
      <c r="A2" s="1201" t="s">
        <v>71</v>
      </c>
      <c r="B2" s="1201"/>
      <c r="C2" s="1201"/>
      <c r="D2" s="1201"/>
      <c r="E2" s="1201"/>
      <c r="F2" s="1201"/>
      <c r="G2" s="1201"/>
    </row>
    <row r="3" s="25" customFormat="1" ht="24" customHeight="1" spans="1:7">
      <c r="A3" s="1202" t="s">
        <v>134</v>
      </c>
      <c r="B3" s="1202"/>
      <c r="C3" s="1202"/>
      <c r="D3" s="1202"/>
      <c r="E3" s="1202"/>
      <c r="F3" s="1202"/>
      <c r="G3" s="1202"/>
    </row>
    <row r="4" spans="1:8">
      <c r="A4" s="1203" t="s">
        <v>2</v>
      </c>
      <c r="B4" s="947" t="s">
        <v>3</v>
      </c>
      <c r="C4" s="947" t="s">
        <v>4</v>
      </c>
      <c r="D4" s="947" t="s">
        <v>89</v>
      </c>
      <c r="E4" s="947"/>
      <c r="F4" s="947"/>
      <c r="G4" s="1204" t="s">
        <v>6</v>
      </c>
      <c r="H4" s="1178"/>
    </row>
    <row r="5" ht="25.5" spans="1:8">
      <c r="A5" s="1203"/>
      <c r="B5" s="947"/>
      <c r="C5" s="947"/>
      <c r="D5" s="990" t="s">
        <v>7</v>
      </c>
      <c r="E5" s="990" t="s">
        <v>8</v>
      </c>
      <c r="F5" s="990" t="s">
        <v>9</v>
      </c>
      <c r="G5" s="1205"/>
      <c r="H5" s="1178"/>
    </row>
    <row r="6" spans="1:8">
      <c r="A6" s="7" t="s">
        <v>96</v>
      </c>
      <c r="B6" s="7"/>
      <c r="C6" s="7"/>
      <c r="D6" s="7"/>
      <c r="E6" s="7"/>
      <c r="F6" s="7"/>
      <c r="G6" s="7"/>
      <c r="H6" s="1178"/>
    </row>
    <row r="7" ht="194.25" customHeight="1" spans="1:8">
      <c r="A7" s="6" t="s">
        <v>11</v>
      </c>
      <c r="B7" s="15" t="s">
        <v>97</v>
      </c>
      <c r="C7" s="990" t="s">
        <v>13</v>
      </c>
      <c r="D7" s="1206" t="e">
        <f>'16-17'!F7</f>
        <v>#REF!</v>
      </c>
      <c r="E7" s="1206">
        <f>-35.34-14.5933</f>
        <v>-49.9333</v>
      </c>
      <c r="F7" s="1206" t="e">
        <f>D7+E7</f>
        <v>#REF!</v>
      </c>
      <c r="G7" s="1155" t="s">
        <v>135</v>
      </c>
      <c r="H7" s="1179"/>
    </row>
    <row r="8" ht="60" customHeight="1" spans="1:8">
      <c r="A8" s="6" t="s">
        <v>16</v>
      </c>
      <c r="B8" s="15" t="s">
        <v>99</v>
      </c>
      <c r="C8" s="990" t="s">
        <v>13</v>
      </c>
      <c r="D8" s="1206" t="e">
        <f>'16-17'!F8</f>
        <v>#REF!</v>
      </c>
      <c r="E8" s="1206">
        <v>-0.05</v>
      </c>
      <c r="F8" s="1206" t="e">
        <f t="shared" ref="F8:F15" si="0">D8+E8</f>
        <v>#REF!</v>
      </c>
      <c r="G8" s="1155" t="s">
        <v>136</v>
      </c>
      <c r="H8" s="1179"/>
    </row>
    <row r="9" spans="1:8">
      <c r="A9" s="6"/>
      <c r="B9" s="15"/>
      <c r="C9" s="990" t="s">
        <v>137</v>
      </c>
      <c r="D9" s="1206"/>
      <c r="E9" s="1206"/>
      <c r="F9" s="1206"/>
      <c r="G9" s="1156"/>
      <c r="H9" s="1178"/>
    </row>
    <row r="10" ht="49.5" customHeight="1" spans="1:8">
      <c r="A10" s="6"/>
      <c r="B10" s="15"/>
      <c r="C10" s="990" t="s">
        <v>19</v>
      </c>
      <c r="D10" s="1206"/>
      <c r="E10" s="1206"/>
      <c r="F10" s="1206"/>
      <c r="G10" s="1156"/>
      <c r="H10" s="1178"/>
    </row>
    <row r="11" hidden="1" outlineLevel="1" spans="1:8">
      <c r="A11" s="15" t="s">
        <v>101</v>
      </c>
      <c r="B11" s="15" t="s">
        <v>102</v>
      </c>
      <c r="C11" s="990" t="s">
        <v>13</v>
      </c>
      <c r="D11" s="1206" t="e">
        <f>#REF!</f>
        <v>#REF!</v>
      </c>
      <c r="E11" s="1206" t="e">
        <f>#REF!</f>
        <v>#REF!</v>
      </c>
      <c r="F11" s="1206" t="e">
        <f t="shared" si="0"/>
        <v>#REF!</v>
      </c>
      <c r="G11" s="1155"/>
      <c r="H11" s="1179"/>
    </row>
    <row r="12" ht="25.5" hidden="1" outlineLevel="1" spans="1:8">
      <c r="A12" s="15"/>
      <c r="B12" s="15"/>
      <c r="C12" s="990" t="s">
        <v>22</v>
      </c>
      <c r="D12" s="1206" t="e">
        <f>#REF!</f>
        <v>#REF!</v>
      </c>
      <c r="E12" s="1206" t="e">
        <f>#REF!</f>
        <v>#REF!</v>
      </c>
      <c r="F12" s="1206"/>
      <c r="G12" s="1155"/>
      <c r="H12" s="1178"/>
    </row>
    <row r="13" ht="64.5" hidden="1" customHeight="1" outlineLevel="1" spans="1:8">
      <c r="A13" s="15"/>
      <c r="B13" s="15"/>
      <c r="C13" s="990" t="s">
        <v>15</v>
      </c>
      <c r="D13" s="1206" t="e">
        <f>#REF!</f>
        <v>#REF!</v>
      </c>
      <c r="E13" s="1206" t="e">
        <f>#REF!</f>
        <v>#REF!</v>
      </c>
      <c r="F13" s="1206"/>
      <c r="G13" s="1155"/>
      <c r="H13" s="1178"/>
    </row>
    <row r="14" ht="90" hidden="1" outlineLevel="1" spans="1:8">
      <c r="A14" s="1113" t="s">
        <v>23</v>
      </c>
      <c r="B14" s="15" t="s">
        <v>103</v>
      </c>
      <c r="C14" s="990" t="s">
        <v>13</v>
      </c>
      <c r="D14" s="1206" t="e">
        <f>#REF!</f>
        <v>#REF!</v>
      </c>
      <c r="E14" s="1206" t="e">
        <f>#REF!</f>
        <v>#REF!</v>
      </c>
      <c r="F14" s="1206" t="e">
        <f t="shared" si="0"/>
        <v>#REF!</v>
      </c>
      <c r="G14" s="1155"/>
      <c r="H14" s="1179"/>
    </row>
    <row r="15" hidden="1" outlineLevel="1" collapsed="1" spans="1:8">
      <c r="A15" s="15" t="s">
        <v>104</v>
      </c>
      <c r="B15" s="15" t="s">
        <v>26</v>
      </c>
      <c r="C15" s="990" t="s">
        <v>13</v>
      </c>
      <c r="D15" s="1206" t="e">
        <f>#REF!</f>
        <v>#REF!</v>
      </c>
      <c r="E15" s="1206" t="e">
        <f>#REF!</f>
        <v>#REF!</v>
      </c>
      <c r="F15" s="1206" t="e">
        <f t="shared" si="0"/>
        <v>#REF!</v>
      </c>
      <c r="G15" s="1155"/>
      <c r="H15" s="1179"/>
    </row>
    <row r="16" ht="38.25" hidden="1" outlineLevel="1" spans="1:8">
      <c r="A16" s="15"/>
      <c r="B16" s="15"/>
      <c r="C16" s="990" t="s">
        <v>27</v>
      </c>
      <c r="D16" s="1206" t="e">
        <f>#REF!</f>
        <v>#REF!</v>
      </c>
      <c r="E16" s="1206" t="e">
        <f>#REF!</f>
        <v>#REF!</v>
      </c>
      <c r="F16" s="1206"/>
      <c r="G16" s="1156"/>
      <c r="H16" s="1178"/>
    </row>
    <row r="17" ht="38.25" hidden="1" outlineLevel="1" spans="1:8">
      <c r="A17" s="15"/>
      <c r="B17" s="15"/>
      <c r="C17" s="990" t="s">
        <v>28</v>
      </c>
      <c r="D17" s="1206" t="e">
        <f>#REF!</f>
        <v>#REF!</v>
      </c>
      <c r="E17" s="1206" t="e">
        <f>#REF!</f>
        <v>#REF!</v>
      </c>
      <c r="F17" s="1206"/>
      <c r="G17" s="1156"/>
      <c r="H17" s="1178"/>
    </row>
    <row r="18" ht="60" hidden="1" customHeight="1" outlineLevel="1" collapsed="1" spans="1:8">
      <c r="A18" s="15" t="s">
        <v>105</v>
      </c>
      <c r="B18" s="15" t="s">
        <v>30</v>
      </c>
      <c r="C18" s="990" t="s">
        <v>13</v>
      </c>
      <c r="D18" s="1206"/>
      <c r="E18" s="1206"/>
      <c r="F18" s="1206"/>
      <c r="G18" s="1155"/>
      <c r="H18" s="1179"/>
    </row>
    <row r="19" hidden="1" outlineLevel="1" spans="1:8">
      <c r="A19" s="15"/>
      <c r="B19" s="15" t="s">
        <v>106</v>
      </c>
      <c r="C19" s="990" t="s">
        <v>13</v>
      </c>
      <c r="D19" s="1206"/>
      <c r="E19" s="1206"/>
      <c r="F19" s="1206"/>
      <c r="G19" s="1155"/>
      <c r="H19" s="1179"/>
    </row>
    <row r="20" hidden="1" outlineLevel="1" spans="1:8">
      <c r="A20" s="15"/>
      <c r="B20" s="15"/>
      <c r="C20" s="990" t="s">
        <v>91</v>
      </c>
      <c r="D20" s="1207"/>
      <c r="E20" s="1206"/>
      <c r="F20" s="1208"/>
      <c r="G20" s="1155"/>
      <c r="H20" s="1179"/>
    </row>
    <row r="21" ht="38.25" hidden="1" outlineLevel="1" spans="1:8">
      <c r="A21" s="15"/>
      <c r="B21" s="15"/>
      <c r="C21" s="990" t="s">
        <v>34</v>
      </c>
      <c r="D21" s="1207"/>
      <c r="E21" s="1206"/>
      <c r="F21" s="1209"/>
      <c r="G21" s="1155"/>
      <c r="H21" s="1179"/>
    </row>
    <row r="22" ht="38.25" hidden="1" outlineLevel="1" spans="1:8">
      <c r="A22" s="15"/>
      <c r="B22" s="15"/>
      <c r="C22" s="990" t="s">
        <v>35</v>
      </c>
      <c r="D22" s="1207"/>
      <c r="E22" s="1206"/>
      <c r="F22" s="1209"/>
      <c r="G22" s="1155"/>
      <c r="H22" s="1179"/>
    </row>
    <row r="23" ht="25.5" hidden="1" outlineLevel="1" spans="1:8">
      <c r="A23" s="15"/>
      <c r="B23" s="15"/>
      <c r="C23" s="990" t="s">
        <v>22</v>
      </c>
      <c r="D23" s="1207"/>
      <c r="E23" s="1206"/>
      <c r="F23" s="1210"/>
      <c r="G23" s="1155" t="s">
        <v>132</v>
      </c>
      <c r="H23" s="1179"/>
    </row>
    <row r="24" ht="79.5" hidden="1" customHeight="1" outlineLevel="1" spans="1:8">
      <c r="A24" s="15"/>
      <c r="B24" s="15" t="s">
        <v>111</v>
      </c>
      <c r="C24" s="990" t="s">
        <v>13</v>
      </c>
      <c r="D24" s="1206" t="e">
        <f>'15'!F24</f>
        <v>#REF!</v>
      </c>
      <c r="E24" s="1206"/>
      <c r="F24" s="1206" t="e">
        <f>D24+E24</f>
        <v>#REF!</v>
      </c>
      <c r="G24" s="1155"/>
      <c r="H24" s="1179"/>
    </row>
    <row r="25" ht="25.5" hidden="1" outlineLevel="1" spans="1:8">
      <c r="A25" s="15"/>
      <c r="B25" s="15"/>
      <c r="C25" s="990" t="s">
        <v>39</v>
      </c>
      <c r="D25" s="1206"/>
      <c r="E25" s="1206"/>
      <c r="F25" s="1206"/>
      <c r="G25" s="1155"/>
      <c r="H25" s="1179"/>
    </row>
    <row r="26" s="1092" customFormat="1" hidden="1" outlineLevel="1" spans="1:8">
      <c r="A26" s="19"/>
      <c r="B26" s="19" t="s">
        <v>41</v>
      </c>
      <c r="C26" s="1117"/>
      <c r="D26" s="1207" t="e">
        <f>D18+D15+D14+D11+D7+D8</f>
        <v>#REF!</v>
      </c>
      <c r="E26" s="1207" t="e">
        <f>E18+E15+E14+E11+E7+E8</f>
        <v>#REF!</v>
      </c>
      <c r="F26" s="1207" t="e">
        <f>F18+F15+F14+F11+F7+F8</f>
        <v>#REF!</v>
      </c>
      <c r="G26" s="1156"/>
      <c r="H26" s="1180"/>
    </row>
    <row r="27" collapsed="1" spans="1:8">
      <c r="A27" s="7" t="s">
        <v>113</v>
      </c>
      <c r="B27" s="7"/>
      <c r="C27" s="7"/>
      <c r="D27" s="7"/>
      <c r="E27" s="7"/>
      <c r="F27" s="7"/>
      <c r="G27" s="7"/>
      <c r="H27" s="1178"/>
    </row>
    <row r="28" spans="1:8">
      <c r="A28" s="7"/>
      <c r="B28" s="7"/>
      <c r="C28" s="7"/>
      <c r="D28" s="7"/>
      <c r="E28" s="7"/>
      <c r="F28" s="7"/>
      <c r="G28" s="7"/>
      <c r="H28" s="1178"/>
    </row>
    <row r="29" ht="96" spans="1:8">
      <c r="A29" s="15" t="s">
        <v>44</v>
      </c>
      <c r="B29" s="15" t="s">
        <v>114</v>
      </c>
      <c r="C29" s="990" t="s">
        <v>13</v>
      </c>
      <c r="D29" s="1206">
        <v>5381.36326</v>
      </c>
      <c r="E29" s="1206">
        <f>-0.1371-0.5-12.68729</f>
        <v>-13.32439</v>
      </c>
      <c r="F29" s="1206" t="e">
        <f>#REF!</f>
        <v>#REF!</v>
      </c>
      <c r="G29" s="1155" t="s">
        <v>138</v>
      </c>
      <c r="H29" s="1179"/>
    </row>
    <row r="30" s="1092" customFormat="1" spans="1:8">
      <c r="A30" s="19"/>
      <c r="B30" s="19" t="s">
        <v>116</v>
      </c>
      <c r="C30" s="1124"/>
      <c r="D30" s="1207">
        <f>D29</f>
        <v>5381.36326</v>
      </c>
      <c r="E30" s="1207">
        <f>E29</f>
        <v>-13.32439</v>
      </c>
      <c r="F30" s="1207" t="e">
        <f>F29</f>
        <v>#REF!</v>
      </c>
      <c r="G30" s="1156"/>
      <c r="H30" s="1180"/>
    </row>
    <row r="31" hidden="1" outlineLevel="1" spans="1:8">
      <c r="A31" s="7" t="s">
        <v>117</v>
      </c>
      <c r="B31" s="7"/>
      <c r="C31" s="7"/>
      <c r="D31" s="7"/>
      <c r="E31" s="7"/>
      <c r="F31" s="7"/>
      <c r="G31" s="7"/>
      <c r="H31" s="1178"/>
    </row>
    <row r="32" hidden="1" outlineLevel="1" spans="1:8">
      <c r="A32" s="15" t="s">
        <v>118</v>
      </c>
      <c r="B32" s="15" t="s">
        <v>119</v>
      </c>
      <c r="C32" s="990" t="s">
        <v>13</v>
      </c>
      <c r="D32" s="1206">
        <v>0</v>
      </c>
      <c r="E32" s="1206"/>
      <c r="F32" s="1206">
        <f>D32+E32</f>
        <v>0</v>
      </c>
      <c r="G32" s="1155"/>
      <c r="H32" s="1179"/>
    </row>
    <row r="33" hidden="1" outlineLevel="1" spans="1:8">
      <c r="A33" s="15"/>
      <c r="B33" s="15"/>
      <c r="C33" s="990" t="s">
        <v>91</v>
      </c>
      <c r="D33" s="1207"/>
      <c r="E33" s="1207"/>
      <c r="F33" s="1211"/>
      <c r="G33" s="1156"/>
      <c r="H33" s="1178"/>
    </row>
    <row r="34" ht="38.25" hidden="1" outlineLevel="1" spans="1:8">
      <c r="A34" s="15"/>
      <c r="B34" s="15"/>
      <c r="C34" s="990" t="s">
        <v>35</v>
      </c>
      <c r="D34" s="1207"/>
      <c r="E34" s="1207"/>
      <c r="F34" s="1212"/>
      <c r="G34" s="1156"/>
      <c r="H34" s="1178"/>
    </row>
    <row r="35" ht="25.5" hidden="1" outlineLevel="1" spans="1:8">
      <c r="A35" s="15"/>
      <c r="B35" s="15"/>
      <c r="C35" s="990" t="s">
        <v>22</v>
      </c>
      <c r="D35" s="1207"/>
      <c r="E35" s="1207"/>
      <c r="F35" s="1212"/>
      <c r="G35" s="1156"/>
      <c r="H35" s="1178"/>
    </row>
    <row r="36" hidden="1" outlineLevel="1" spans="1:8">
      <c r="A36" s="15"/>
      <c r="B36" s="15"/>
      <c r="C36" s="990" t="s">
        <v>39</v>
      </c>
      <c r="D36" s="1207"/>
      <c r="E36" s="1207"/>
      <c r="F36" s="1212"/>
      <c r="G36" s="1156"/>
      <c r="H36" s="1181"/>
    </row>
    <row r="37" hidden="1" outlineLevel="1" spans="1:8">
      <c r="A37" s="15"/>
      <c r="B37" s="15"/>
      <c r="C37" s="990"/>
      <c r="D37" s="1207"/>
      <c r="E37" s="1207"/>
      <c r="F37" s="1213"/>
      <c r="G37" s="1156"/>
      <c r="H37" s="1181"/>
    </row>
    <row r="38" s="1092" customFormat="1" hidden="1" outlineLevel="1" spans="1:8">
      <c r="A38" s="19"/>
      <c r="B38" s="19" t="s">
        <v>120</v>
      </c>
      <c r="C38" s="1124"/>
      <c r="D38" s="1207">
        <f>D32</f>
        <v>0</v>
      </c>
      <c r="E38" s="1207">
        <f>E32</f>
        <v>0</v>
      </c>
      <c r="F38" s="1207">
        <f>F32</f>
        <v>0</v>
      </c>
      <c r="G38" s="1156"/>
      <c r="H38" s="1180"/>
    </row>
    <row r="39" hidden="1" outlineLevel="1" spans="1:8">
      <c r="A39" s="7" t="s">
        <v>121</v>
      </c>
      <c r="B39" s="7"/>
      <c r="C39" s="7"/>
      <c r="D39" s="7"/>
      <c r="E39" s="7"/>
      <c r="F39" s="7"/>
      <c r="G39" s="7"/>
      <c r="H39" s="1178"/>
    </row>
    <row r="40" ht="30" hidden="1" outlineLevel="1" spans="1:8">
      <c r="A40" s="1125" t="s">
        <v>122</v>
      </c>
      <c r="B40" s="6" t="s">
        <v>123</v>
      </c>
      <c r="C40" s="1126" t="s">
        <v>13</v>
      </c>
      <c r="D40" s="1206">
        <v>0</v>
      </c>
      <c r="E40" s="1206"/>
      <c r="F40" s="1206">
        <f>D40+E40</f>
        <v>0</v>
      </c>
      <c r="G40" s="1155"/>
      <c r="H40" s="1179"/>
    </row>
    <row r="41" hidden="1" outlineLevel="1" spans="1:8">
      <c r="A41" s="1125"/>
      <c r="B41" s="7"/>
      <c r="C41" s="990" t="s">
        <v>91</v>
      </c>
      <c r="D41" s="1207"/>
      <c r="E41" s="1211"/>
      <c r="F41" s="1211"/>
      <c r="G41" s="1156"/>
      <c r="H41" s="1178"/>
    </row>
    <row r="42" ht="38.25" hidden="1" outlineLevel="1" spans="1:8">
      <c r="A42" s="1125"/>
      <c r="B42" s="7"/>
      <c r="C42" s="990" t="s">
        <v>15</v>
      </c>
      <c r="D42" s="1207"/>
      <c r="E42" s="1212"/>
      <c r="F42" s="1212"/>
      <c r="G42" s="1156"/>
      <c r="H42" s="1178"/>
    </row>
    <row r="43" ht="38.25" hidden="1" outlineLevel="1" spans="1:8">
      <c r="A43" s="1125"/>
      <c r="B43" s="7"/>
      <c r="C43" s="990" t="s">
        <v>124</v>
      </c>
      <c r="D43" s="1207"/>
      <c r="E43" s="1212"/>
      <c r="F43" s="1212"/>
      <c r="G43" s="1156"/>
      <c r="H43" s="1178"/>
    </row>
    <row r="44" ht="25.5" hidden="1" outlineLevel="1" spans="1:8">
      <c r="A44" s="1125"/>
      <c r="B44" s="7"/>
      <c r="C44" s="990" t="s">
        <v>39</v>
      </c>
      <c r="D44" s="1207"/>
      <c r="E44" s="1213"/>
      <c r="F44" s="1213"/>
      <c r="G44" s="1156"/>
      <c r="H44" s="1178"/>
    </row>
    <row r="45" ht="30" hidden="1" outlineLevel="1" spans="1:8">
      <c r="A45" s="1125" t="s">
        <v>125</v>
      </c>
      <c r="B45" s="6" t="s">
        <v>126</v>
      </c>
      <c r="C45" s="990" t="s">
        <v>13</v>
      </c>
      <c r="D45" s="1214">
        <v>0</v>
      </c>
      <c r="E45" s="1214"/>
      <c r="F45" s="1206">
        <f>D45+E45</f>
        <v>0</v>
      </c>
      <c r="G45" s="1155"/>
      <c r="H45" s="1179"/>
    </row>
    <row r="46" hidden="1" outlineLevel="1" spans="1:8">
      <c r="A46" s="1125"/>
      <c r="B46" s="1130"/>
      <c r="C46" s="990" t="s">
        <v>91</v>
      </c>
      <c r="D46" s="1214"/>
      <c r="E46" s="1215"/>
      <c r="F46" s="1215"/>
      <c r="G46" s="1155"/>
      <c r="H46" s="1178"/>
    </row>
    <row r="47" ht="38.25" hidden="1" outlineLevel="1" spans="1:8">
      <c r="A47" s="1125"/>
      <c r="B47" s="1130"/>
      <c r="C47" s="990" t="s">
        <v>15</v>
      </c>
      <c r="D47" s="1214"/>
      <c r="E47" s="1216"/>
      <c r="F47" s="1216"/>
      <c r="G47" s="1155"/>
      <c r="H47" s="1178"/>
    </row>
    <row r="48" ht="38.25" hidden="1" outlineLevel="1" spans="1:8">
      <c r="A48" s="1125"/>
      <c r="B48" s="1130"/>
      <c r="C48" s="990" t="s">
        <v>124</v>
      </c>
      <c r="D48" s="1214"/>
      <c r="E48" s="1216"/>
      <c r="F48" s="1216"/>
      <c r="G48" s="1155"/>
      <c r="H48" s="1178"/>
    </row>
    <row r="49" ht="25.5" hidden="1" outlineLevel="1" spans="1:8">
      <c r="A49" s="1125"/>
      <c r="B49" s="1130"/>
      <c r="C49" s="990" t="s">
        <v>39</v>
      </c>
      <c r="D49" s="1214"/>
      <c r="E49" s="1217"/>
      <c r="F49" s="1217"/>
      <c r="G49" s="1155"/>
      <c r="H49" s="1178"/>
    </row>
    <row r="50" s="1092" customFormat="1" ht="15.75" hidden="1" outlineLevel="1" spans="1:8">
      <c r="A50" s="1130"/>
      <c r="B50" s="1130" t="s">
        <v>127</v>
      </c>
      <c r="C50" s="1126"/>
      <c r="D50" s="1218">
        <f>D45+D40</f>
        <v>0</v>
      </c>
      <c r="E50" s="1218">
        <f>E45+E40</f>
        <v>0</v>
      </c>
      <c r="F50" s="1218">
        <f>F45+F40</f>
        <v>0</v>
      </c>
      <c r="G50" s="1156"/>
      <c r="H50" s="1180"/>
    </row>
    <row r="51" ht="15.75" collapsed="1" spans="1:8">
      <c r="A51" s="1125"/>
      <c r="B51" s="1130" t="s">
        <v>128</v>
      </c>
      <c r="C51" s="1113"/>
      <c r="D51" s="1218" t="e">
        <f>D50+D38+D30+D26</f>
        <v>#REF!</v>
      </c>
      <c r="E51" s="1218" t="e">
        <f>E50+E38+E30+E26</f>
        <v>#REF!</v>
      </c>
      <c r="F51" s="1218" t="e">
        <f>F50+F38+F30+F26</f>
        <v>#REF!</v>
      </c>
      <c r="G51" s="1156"/>
      <c r="H51" s="1180"/>
    </row>
    <row r="52" spans="1:6">
      <c r="A52" s="1219"/>
      <c r="B52" s="1220"/>
      <c r="C52" s="1221"/>
      <c r="D52" s="1185"/>
      <c r="E52" s="1222"/>
      <c r="F52" s="1223"/>
    </row>
    <row r="53" ht="45" customHeight="1" spans="1:7">
      <c r="A53" s="1184"/>
      <c r="B53" s="1184"/>
      <c r="C53" s="1184"/>
      <c r="D53" s="1184"/>
      <c r="E53" s="1184"/>
      <c r="F53" s="1184"/>
      <c r="G53" s="1184"/>
    </row>
    <row r="54" ht="27" customHeight="1" spans="1:6">
      <c r="A54" s="1184"/>
      <c r="B54" s="1184"/>
      <c r="C54" s="1184"/>
      <c r="D54" s="1184"/>
      <c r="E54" s="1184"/>
      <c r="F54" s="1223"/>
    </row>
    <row r="55" spans="1:5">
      <c r="A55" s="203"/>
      <c r="B55" s="1186"/>
      <c r="C55" s="1186"/>
      <c r="D55" s="1224"/>
      <c r="E55" s="1225"/>
    </row>
    <row r="56" spans="1:5">
      <c r="A56" s="203"/>
      <c r="B56" s="1186"/>
      <c r="C56" s="1186"/>
      <c r="D56" s="1224"/>
      <c r="E56" s="1225"/>
    </row>
    <row r="57" ht="18.75" spans="1:7">
      <c r="A57" s="1190" t="s">
        <v>86</v>
      </c>
      <c r="B57" s="1186"/>
      <c r="C57" s="1186"/>
      <c r="D57" s="1190"/>
      <c r="E57" s="1226"/>
      <c r="G57" s="1190" t="s">
        <v>87</v>
      </c>
    </row>
    <row r="60" spans="4:4">
      <c r="D60" s="1227"/>
    </row>
    <row r="61" spans="4:4">
      <c r="D61" s="1228"/>
    </row>
  </sheetData>
  <mergeCells count="45">
    <mergeCell ref="A1:G1"/>
    <mergeCell ref="A2:G2"/>
    <mergeCell ref="A3:G3"/>
    <mergeCell ref="D4:F4"/>
    <mergeCell ref="A6:G6"/>
    <mergeCell ref="A27:G27"/>
    <mergeCell ref="A28:G28"/>
    <mergeCell ref="A31:G31"/>
    <mergeCell ref="A39:G39"/>
    <mergeCell ref="A53:G53"/>
    <mergeCell ref="A54:E54"/>
    <mergeCell ref="A4:A5"/>
    <mergeCell ref="A8:A10"/>
    <mergeCell ref="A11:A13"/>
    <mergeCell ref="A15:A17"/>
    <mergeCell ref="A18:A25"/>
    <mergeCell ref="A32:A37"/>
    <mergeCell ref="A41:A44"/>
    <mergeCell ref="A46:A49"/>
    <mergeCell ref="B4:B5"/>
    <mergeCell ref="B8:B10"/>
    <mergeCell ref="B11:B13"/>
    <mergeCell ref="B15:B17"/>
    <mergeCell ref="B19:B23"/>
    <mergeCell ref="B24:B25"/>
    <mergeCell ref="B32:B37"/>
    <mergeCell ref="B41:B44"/>
    <mergeCell ref="B46:B49"/>
    <mergeCell ref="C4:C5"/>
    <mergeCell ref="C36:C37"/>
    <mergeCell ref="D20:D23"/>
    <mergeCell ref="D33:D37"/>
    <mergeCell ref="D41:D44"/>
    <mergeCell ref="D46:D49"/>
    <mergeCell ref="E41:E44"/>
    <mergeCell ref="E46:E49"/>
    <mergeCell ref="F20:F23"/>
    <mergeCell ref="F33:F37"/>
    <mergeCell ref="F41:F44"/>
    <mergeCell ref="F46:F49"/>
    <mergeCell ref="G4:G5"/>
    <mergeCell ref="G33:G37"/>
    <mergeCell ref="G41:G44"/>
    <mergeCell ref="G46:G49"/>
    <mergeCell ref="H36:H37"/>
  </mergeCells>
  <pageMargins left="0.7" right="0.7" top="0.75" bottom="0.75" header="0.3" footer="0.3"/>
  <pageSetup paperSize="9" scale="74" fitToHeight="0" orientation="portrait" horizontalDpi="600" vertic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7"/>
  <sheetViews>
    <sheetView zoomScaleSheetLayoutView="60" workbookViewId="0">
      <selection activeCell="U23" sqref="U23"/>
    </sheetView>
  </sheetViews>
  <sheetFormatPr defaultColWidth="9.14285714285714" defaultRowHeight="15"/>
  <cols>
    <col min="1" max="1" width="4.71428571428571" style="33" customWidth="1"/>
    <col min="2" max="2" width="31.5714285714286" style="1093" customWidth="1"/>
    <col min="3" max="3" width="18.5714285714286" style="1093" customWidth="1"/>
    <col min="4" max="4" width="4" style="1094" customWidth="1"/>
    <col min="5" max="5" width="4.28571428571429" style="1095" customWidth="1"/>
    <col min="6" max="6" width="3.14285714285714" style="1094" customWidth="1"/>
    <col min="7" max="7" width="3.42857142857143" style="1096" customWidth="1"/>
    <col min="8" max="8" width="4.85714285714286" style="1097" customWidth="1"/>
    <col min="9" max="9" width="2.85714285714286" style="1096" customWidth="1"/>
    <col min="10" max="10" width="3.28571428571429" style="1098" customWidth="1"/>
    <col min="11" max="11" width="4.28571428571429" style="1099" customWidth="1"/>
    <col min="12" max="12" width="3.14285714285714" style="1098" customWidth="1"/>
    <col min="13" max="13" width="3.57142857142857" style="1100" customWidth="1"/>
    <col min="14" max="14" width="5.85714285714286" style="1101" customWidth="1"/>
    <col min="15" max="15" width="5.28571428571429" style="1100" customWidth="1"/>
    <col min="16" max="16" width="24.7142857142857" style="1102" customWidth="1"/>
    <col min="17" max="17" width="11.4285714285714" customWidth="1"/>
    <col min="18" max="18" width="4.71428571428571" customWidth="1"/>
    <col min="19" max="19" width="4" customWidth="1"/>
    <col min="20" max="20" width="4.14285714285714" customWidth="1"/>
  </cols>
  <sheetData>
    <row r="1" ht="18.75" spans="1:16">
      <c r="A1" s="1103" t="s">
        <v>0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/>
      <c r="L1" s="1103"/>
      <c r="M1" s="1103"/>
      <c r="N1" s="1103"/>
      <c r="O1" s="1103"/>
      <c r="P1" s="1103"/>
    </row>
    <row r="2" ht="83.25" customHeight="1" spans="1:16">
      <c r="A2" s="1088" t="s">
        <v>71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  <c r="N2" s="1088"/>
      <c r="O2" s="1088"/>
      <c r="P2" s="1088"/>
    </row>
    <row r="3" s="25" customFormat="1" ht="74.25" customHeight="1" spans="1:16">
      <c r="A3" s="60" t="s">
        <v>139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</row>
    <row r="4" ht="17.25" customHeight="1" spans="1:17">
      <c r="A4" s="1104" t="s">
        <v>2</v>
      </c>
      <c r="B4" s="1105" t="s">
        <v>3</v>
      </c>
      <c r="C4" s="1105" t="s">
        <v>4</v>
      </c>
      <c r="D4" s="1106" t="s">
        <v>5</v>
      </c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43"/>
      <c r="P4" s="1144" t="s">
        <v>6</v>
      </c>
      <c r="Q4" s="1178"/>
    </row>
    <row r="5" ht="12.75" customHeight="1" spans="1:17">
      <c r="A5" s="1104"/>
      <c r="B5" s="1105"/>
      <c r="C5" s="1105"/>
      <c r="D5" s="1108" t="s">
        <v>140</v>
      </c>
      <c r="E5" s="1108"/>
      <c r="F5" s="1108"/>
      <c r="G5" s="1109" t="s">
        <v>141</v>
      </c>
      <c r="H5" s="1110"/>
      <c r="I5" s="1145"/>
      <c r="J5" s="1146" t="s">
        <v>142</v>
      </c>
      <c r="K5" s="1146"/>
      <c r="L5" s="1146"/>
      <c r="M5" s="1147" t="s">
        <v>143</v>
      </c>
      <c r="N5" s="1147"/>
      <c r="O5" s="1147"/>
      <c r="P5" s="1148"/>
      <c r="Q5" s="1178"/>
    </row>
    <row r="6" ht="107.25" customHeight="1" spans="1:17">
      <c r="A6" s="1104"/>
      <c r="B6" s="1105"/>
      <c r="C6" s="1105"/>
      <c r="D6" s="676" t="s">
        <v>7</v>
      </c>
      <c r="E6" s="676" t="s">
        <v>8</v>
      </c>
      <c r="F6" s="676" t="s">
        <v>9</v>
      </c>
      <c r="G6" s="1111" t="s">
        <v>7</v>
      </c>
      <c r="H6" s="1111" t="s">
        <v>8</v>
      </c>
      <c r="I6" s="1111" t="s">
        <v>9</v>
      </c>
      <c r="J6" s="1149" t="s">
        <v>7</v>
      </c>
      <c r="K6" s="1149" t="s">
        <v>8</v>
      </c>
      <c r="L6" s="1149" t="s">
        <v>9</v>
      </c>
      <c r="M6" s="17" t="s">
        <v>7</v>
      </c>
      <c r="N6" s="17" t="s">
        <v>8</v>
      </c>
      <c r="O6" s="17" t="s">
        <v>9</v>
      </c>
      <c r="P6" s="1150"/>
      <c r="Q6" s="1178"/>
    </row>
    <row r="7" spans="1:17">
      <c r="A7" s="7" t="s">
        <v>96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1178"/>
    </row>
    <row r="8" ht="136.5" customHeight="1" spans="1:17">
      <c r="A8" s="8" t="s">
        <v>11</v>
      </c>
      <c r="B8" s="9" t="s">
        <v>97</v>
      </c>
      <c r="C8" s="990" t="s">
        <v>13</v>
      </c>
      <c r="D8" s="609">
        <v>2761.699</v>
      </c>
      <c r="E8" s="609">
        <v>200</v>
      </c>
      <c r="F8" s="609">
        <f>D8+E8</f>
        <v>2961.699</v>
      </c>
      <c r="G8" s="1112">
        <f>'мку в п 1.7'!J4</f>
        <v>2499.01451</v>
      </c>
      <c r="H8" s="1112">
        <v>0</v>
      </c>
      <c r="I8" s="1112">
        <f>G8+H8</f>
        <v>2499.01451</v>
      </c>
      <c r="J8" s="1151">
        <f>'мку в п 1.7'!M4</f>
        <v>2488.76168</v>
      </c>
      <c r="K8" s="1151">
        <v>0</v>
      </c>
      <c r="L8" s="1151">
        <f>J8+K8</f>
        <v>2488.76168</v>
      </c>
      <c r="M8" s="12">
        <f>'мку в п 1.7'!P4</f>
        <v>13310.32002</v>
      </c>
      <c r="N8" s="12">
        <v>0</v>
      </c>
      <c r="O8" s="12">
        <f>M8+N8</f>
        <v>13310.32002</v>
      </c>
      <c r="P8" s="1152" t="s">
        <v>144</v>
      </c>
      <c r="Q8" s="1179"/>
    </row>
    <row r="9" ht="60.75" customHeight="1" spans="1:17">
      <c r="A9" s="13"/>
      <c r="B9" s="14"/>
      <c r="C9" s="990" t="s">
        <v>145</v>
      </c>
      <c r="D9" s="609"/>
      <c r="E9" s="609">
        <v>200</v>
      </c>
      <c r="F9" s="609"/>
      <c r="G9" s="1112"/>
      <c r="H9" s="1112"/>
      <c r="I9" s="1112"/>
      <c r="J9" s="1151"/>
      <c r="K9" s="1151"/>
      <c r="L9" s="1151"/>
      <c r="M9" s="12"/>
      <c r="N9" s="12"/>
      <c r="O9" s="12"/>
      <c r="P9" s="1153"/>
      <c r="Q9" s="1179"/>
    </row>
    <row r="10" ht="70.5" customHeight="1" spans="1:17">
      <c r="A10" s="6" t="s">
        <v>16</v>
      </c>
      <c r="B10" s="15" t="s">
        <v>99</v>
      </c>
      <c r="C10" s="990" t="s">
        <v>13</v>
      </c>
      <c r="D10" s="609">
        <v>660</v>
      </c>
      <c r="E10" s="609">
        <v>0</v>
      </c>
      <c r="F10" s="609">
        <f t="shared" ref="F10:F18" si="0">D10+E10</f>
        <v>660</v>
      </c>
      <c r="G10" s="1112">
        <f>'мку в п 1.7'!J6</f>
        <v>660</v>
      </c>
      <c r="H10" s="1112">
        <v>0</v>
      </c>
      <c r="I10" s="1112">
        <f>G10+H10</f>
        <v>660</v>
      </c>
      <c r="J10" s="1151">
        <f>'мку в п 1.7'!M6</f>
        <v>840</v>
      </c>
      <c r="K10" s="1151">
        <v>0</v>
      </c>
      <c r="L10" s="1151">
        <f>J10+K10</f>
        <v>840</v>
      </c>
      <c r="M10" s="12">
        <f>'мку в п 1.7'!P6</f>
        <v>3854.62546</v>
      </c>
      <c r="N10" s="12">
        <v>0</v>
      </c>
      <c r="O10" s="12">
        <f>M10+N10</f>
        <v>3854.62546</v>
      </c>
      <c r="P10" s="1155" t="s">
        <v>136</v>
      </c>
      <c r="Q10" s="1179"/>
    </row>
    <row r="11" spans="1:17">
      <c r="A11" s="6"/>
      <c r="B11" s="15"/>
      <c r="C11" s="990" t="s">
        <v>137</v>
      </c>
      <c r="D11" s="609"/>
      <c r="E11" s="609"/>
      <c r="F11" s="609"/>
      <c r="G11" s="1112"/>
      <c r="H11" s="1112"/>
      <c r="I11" s="1112"/>
      <c r="J11" s="1151"/>
      <c r="K11" s="1151"/>
      <c r="L11" s="1151"/>
      <c r="M11" s="12"/>
      <c r="N11" s="12"/>
      <c r="O11" s="12"/>
      <c r="P11" s="1156"/>
      <c r="Q11" s="1178"/>
    </row>
    <row r="12" ht="49.5" customHeight="1" spans="1:17">
      <c r="A12" s="6"/>
      <c r="B12" s="15"/>
      <c r="C12" s="990" t="s">
        <v>146</v>
      </c>
      <c r="D12" s="609"/>
      <c r="E12" s="609"/>
      <c r="F12" s="609"/>
      <c r="G12" s="1112"/>
      <c r="H12" s="1112"/>
      <c r="I12" s="1112"/>
      <c r="J12" s="1151"/>
      <c r="K12" s="1151"/>
      <c r="L12" s="1151"/>
      <c r="M12" s="12"/>
      <c r="N12" s="12"/>
      <c r="O12" s="12"/>
      <c r="P12" s="1156"/>
      <c r="Q12" s="1178"/>
    </row>
    <row r="13" ht="51" customHeight="1" spans="1:17">
      <c r="A13" s="15" t="s">
        <v>101</v>
      </c>
      <c r="B13" s="15" t="s">
        <v>102</v>
      </c>
      <c r="C13" s="990" t="s">
        <v>13</v>
      </c>
      <c r="D13" s="609">
        <f>'мку в п 1.7'!I9</f>
        <v>0</v>
      </c>
      <c r="E13" s="609">
        <v>0</v>
      </c>
      <c r="F13" s="609">
        <f t="shared" si="0"/>
        <v>0</v>
      </c>
      <c r="G13" s="1112">
        <f>'мку в п 1.7'!J12</f>
        <v>0</v>
      </c>
      <c r="H13" s="1112">
        <v>0</v>
      </c>
      <c r="I13" s="1112">
        <f>G13+H13</f>
        <v>0</v>
      </c>
      <c r="J13" s="1151">
        <v>0</v>
      </c>
      <c r="K13" s="1151">
        <v>0</v>
      </c>
      <c r="L13" s="1151">
        <v>0</v>
      </c>
      <c r="M13" s="12">
        <v>0</v>
      </c>
      <c r="N13" s="12">
        <v>0</v>
      </c>
      <c r="O13" s="12">
        <f>M13+N13</f>
        <v>0</v>
      </c>
      <c r="P13" s="1155"/>
      <c r="Q13" s="1179"/>
    </row>
    <row r="14" spans="1:17">
      <c r="A14" s="15"/>
      <c r="B14" s="15"/>
      <c r="C14" s="990" t="s">
        <v>22</v>
      </c>
      <c r="D14" s="609"/>
      <c r="E14" s="609"/>
      <c r="F14" s="609"/>
      <c r="G14" s="1112"/>
      <c r="H14" s="1112"/>
      <c r="I14" s="1112"/>
      <c r="J14" s="1151"/>
      <c r="K14" s="1151"/>
      <c r="L14" s="1151"/>
      <c r="M14" s="12"/>
      <c r="N14" s="12"/>
      <c r="O14" s="12"/>
      <c r="P14" s="1155"/>
      <c r="Q14" s="1178"/>
    </row>
    <row r="15" ht="46.5" customHeight="1" spans="1:17">
      <c r="A15" s="15"/>
      <c r="B15" s="15"/>
      <c r="C15" s="990" t="s">
        <v>146</v>
      </c>
      <c r="D15" s="609"/>
      <c r="E15" s="609"/>
      <c r="F15" s="609"/>
      <c r="G15" s="1112"/>
      <c r="H15" s="1112"/>
      <c r="I15" s="1112"/>
      <c r="J15" s="1151"/>
      <c r="K15" s="1151"/>
      <c r="L15" s="1151"/>
      <c r="M15" s="12"/>
      <c r="N15" s="12"/>
      <c r="O15" s="12"/>
      <c r="P15" s="1155"/>
      <c r="Q15" s="1178"/>
    </row>
    <row r="16" ht="90" spans="1:17">
      <c r="A16" s="1113" t="s">
        <v>23</v>
      </c>
      <c r="B16" s="15" t="s">
        <v>103</v>
      </c>
      <c r="C16" s="990" t="s">
        <v>13</v>
      </c>
      <c r="D16" s="609">
        <v>0</v>
      </c>
      <c r="E16" s="609">
        <v>0</v>
      </c>
      <c r="F16" s="609">
        <f t="shared" si="0"/>
        <v>0</v>
      </c>
      <c r="G16" s="1112">
        <v>0</v>
      </c>
      <c r="H16" s="1112">
        <v>0</v>
      </c>
      <c r="I16" s="1112">
        <f>G16+H16</f>
        <v>0</v>
      </c>
      <c r="J16" s="1151">
        <v>0</v>
      </c>
      <c r="K16" s="1151">
        <v>0</v>
      </c>
      <c r="L16" s="1151">
        <v>0</v>
      </c>
      <c r="M16" s="12">
        <v>50</v>
      </c>
      <c r="N16" s="12">
        <v>0</v>
      </c>
      <c r="O16" s="12">
        <f>M16+N16</f>
        <v>50</v>
      </c>
      <c r="P16" s="1155"/>
      <c r="Q16" s="1179"/>
    </row>
    <row r="17" ht="53.25" customHeight="1" spans="1:17">
      <c r="A17" s="15" t="s">
        <v>104</v>
      </c>
      <c r="B17" s="15" t="s">
        <v>26</v>
      </c>
      <c r="C17" s="990" t="s">
        <v>13</v>
      </c>
      <c r="D17" s="609">
        <f>D18</f>
        <v>0</v>
      </c>
      <c r="E17" s="609">
        <f>E18+E20</f>
        <v>2500</v>
      </c>
      <c r="F17" s="609">
        <f t="shared" si="0"/>
        <v>2500</v>
      </c>
      <c r="G17" s="1112">
        <f>G18</f>
        <v>0</v>
      </c>
      <c r="H17" s="1112">
        <v>0</v>
      </c>
      <c r="I17" s="1112">
        <f>G17+H17</f>
        <v>0</v>
      </c>
      <c r="J17" s="1151">
        <v>0</v>
      </c>
      <c r="K17" s="1151">
        <v>0</v>
      </c>
      <c r="L17" s="1151">
        <f>J17+K17</f>
        <v>0</v>
      </c>
      <c r="M17" s="12">
        <v>0</v>
      </c>
      <c r="N17" s="12">
        <v>0</v>
      </c>
      <c r="O17" s="12">
        <f>M17+N17</f>
        <v>0</v>
      </c>
      <c r="P17" s="1155"/>
      <c r="Q17" s="1179"/>
    </row>
    <row r="18" ht="59.25" customHeight="1" spans="1:17">
      <c r="A18" s="15"/>
      <c r="B18" s="15"/>
      <c r="C18" s="990" t="s">
        <v>147</v>
      </c>
      <c r="D18" s="609">
        <v>0</v>
      </c>
      <c r="E18" s="609">
        <v>2500</v>
      </c>
      <c r="F18" s="609">
        <f t="shared" si="0"/>
        <v>2500</v>
      </c>
      <c r="G18" s="1112">
        <v>0</v>
      </c>
      <c r="H18" s="1112">
        <v>0</v>
      </c>
      <c r="I18" s="1112">
        <f>G18+H18</f>
        <v>0</v>
      </c>
      <c r="J18" s="1151">
        <v>0</v>
      </c>
      <c r="K18" s="1151">
        <v>0</v>
      </c>
      <c r="L18" s="1151">
        <f>J18+K18</f>
        <v>0</v>
      </c>
      <c r="M18" s="12">
        <v>0</v>
      </c>
      <c r="N18" s="12">
        <v>0</v>
      </c>
      <c r="O18" s="12">
        <f>M18+N18</f>
        <v>0</v>
      </c>
      <c r="P18" s="1155" t="s">
        <v>148</v>
      </c>
      <c r="Q18" s="1178"/>
    </row>
    <row r="19" ht="25.5" spans="1:17">
      <c r="A19" s="15"/>
      <c r="B19" s="15"/>
      <c r="C19" s="990" t="s">
        <v>27</v>
      </c>
      <c r="D19" s="609"/>
      <c r="E19" s="609"/>
      <c r="F19" s="609"/>
      <c r="G19" s="1112"/>
      <c r="H19" s="1112"/>
      <c r="I19" s="1112"/>
      <c r="J19" s="1151"/>
      <c r="K19" s="1151"/>
      <c r="L19" s="1151"/>
      <c r="M19" s="12"/>
      <c r="N19" s="12"/>
      <c r="O19" s="12"/>
      <c r="P19" s="1155"/>
      <c r="Q19" s="1178"/>
    </row>
    <row r="20" ht="25.5" spans="1:17">
      <c r="A20" s="15"/>
      <c r="B20" s="15"/>
      <c r="C20" s="990" t="s">
        <v>28</v>
      </c>
      <c r="D20" s="609"/>
      <c r="E20" s="609"/>
      <c r="F20" s="609"/>
      <c r="G20" s="1112"/>
      <c r="H20" s="1112"/>
      <c r="I20" s="1112"/>
      <c r="J20" s="1151"/>
      <c r="K20" s="1151"/>
      <c r="L20" s="1151"/>
      <c r="M20" s="12"/>
      <c r="N20" s="12"/>
      <c r="O20" s="12"/>
      <c r="P20" s="1156"/>
      <c r="Q20" s="1178"/>
    </row>
    <row r="21" ht="84" customHeight="1" spans="1:17">
      <c r="A21" s="1114" t="s">
        <v>105</v>
      </c>
      <c r="B21" s="15" t="s">
        <v>30</v>
      </c>
      <c r="C21" s="990" t="s">
        <v>13</v>
      </c>
      <c r="D21" s="609">
        <v>58095.41195</v>
      </c>
      <c r="E21" s="609">
        <f>E22+E27</f>
        <v>-3607.66271</v>
      </c>
      <c r="F21" s="609">
        <f>D21+E21</f>
        <v>54487.74924</v>
      </c>
      <c r="G21" s="1112">
        <f>I21-H21</f>
        <v>58198.66391</v>
      </c>
      <c r="H21" s="1112">
        <f>H22+H27</f>
        <v>-8445.01471</v>
      </c>
      <c r="I21" s="1112">
        <f>I22+I27</f>
        <v>49753.6492</v>
      </c>
      <c r="J21" s="1151">
        <f>L21-K21</f>
        <v>58028.91674</v>
      </c>
      <c r="K21" s="1151">
        <f>K22+K27</f>
        <v>-8444.46471</v>
      </c>
      <c r="L21" s="1151">
        <f>L22+L27</f>
        <v>49584.45203</v>
      </c>
      <c r="M21" s="12">
        <f>O21-N21</f>
        <v>127221.68162</v>
      </c>
      <c r="N21" s="12">
        <f>N22+N27</f>
        <v>-8444.46471</v>
      </c>
      <c r="O21" s="12">
        <f>O22+O27</f>
        <v>118777.21691</v>
      </c>
      <c r="P21" s="1155"/>
      <c r="Q21" s="1179"/>
    </row>
    <row r="22" ht="75" customHeight="1" spans="1:17">
      <c r="A22" s="1115"/>
      <c r="B22" s="15" t="s">
        <v>106</v>
      </c>
      <c r="C22" s="990" t="s">
        <v>13</v>
      </c>
      <c r="D22" s="609">
        <v>43495.65656</v>
      </c>
      <c r="E22" s="609">
        <f>E23+E24+E25</f>
        <v>-5289.42271</v>
      </c>
      <c r="F22" s="609">
        <f>D22+E22</f>
        <v>38206.23385</v>
      </c>
      <c r="G22" s="1112">
        <f>43495.00656</f>
        <v>43495.00656</v>
      </c>
      <c r="H22" s="1112">
        <f>H23+H24+H25</f>
        <v>-8445.01471</v>
      </c>
      <c r="I22" s="1112">
        <f>G22+H22</f>
        <v>35049.99185</v>
      </c>
      <c r="J22" s="1151">
        <f>43492.75656</f>
        <v>43492.75656</v>
      </c>
      <c r="K22" s="1151">
        <f>K23+K24+K25</f>
        <v>-8444.46471</v>
      </c>
      <c r="L22" s="1151">
        <f>J22+K22</f>
        <v>35048.29185</v>
      </c>
      <c r="M22" s="12">
        <f>108875.33379</f>
        <v>108875.33379</v>
      </c>
      <c r="N22" s="12">
        <f>N23+N24+N25</f>
        <v>-8444.46471</v>
      </c>
      <c r="O22" s="12">
        <f>M22+N22</f>
        <v>100430.86908</v>
      </c>
      <c r="P22" s="1155"/>
      <c r="Q22" s="1179"/>
    </row>
    <row r="23" ht="65.25" customHeight="1" spans="1:17">
      <c r="A23" s="1115"/>
      <c r="B23" s="15"/>
      <c r="C23" s="990" t="s">
        <v>91</v>
      </c>
      <c r="D23" s="676"/>
      <c r="E23" s="609">
        <v>657.97</v>
      </c>
      <c r="F23" s="609"/>
      <c r="G23" s="1111"/>
      <c r="H23" s="1112"/>
      <c r="I23" s="1112"/>
      <c r="J23" s="1149"/>
      <c r="K23" s="1151"/>
      <c r="L23" s="1151"/>
      <c r="M23" s="17"/>
      <c r="N23" s="12"/>
      <c r="O23" s="12"/>
      <c r="P23" s="1155" t="s">
        <v>149</v>
      </c>
      <c r="Q23" s="1179"/>
    </row>
    <row r="24" ht="74.25" customHeight="1" spans="1:17">
      <c r="A24" s="1115"/>
      <c r="B24" s="15"/>
      <c r="C24" s="990" t="s">
        <v>34</v>
      </c>
      <c r="D24" s="676"/>
      <c r="E24" s="609">
        <f>-6087.86271</f>
        <v>-6087.86271</v>
      </c>
      <c r="F24" s="609"/>
      <c r="G24" s="1111"/>
      <c r="H24" s="1112">
        <v>-8445.01471</v>
      </c>
      <c r="I24" s="1112"/>
      <c r="J24" s="1149"/>
      <c r="K24" s="1151">
        <v>-8444.46471</v>
      </c>
      <c r="L24" s="1151"/>
      <c r="M24" s="17"/>
      <c r="N24" s="12">
        <v>-8444.46471</v>
      </c>
      <c r="O24" s="12"/>
      <c r="P24" s="1155" t="s">
        <v>150</v>
      </c>
      <c r="Q24" s="1179"/>
    </row>
    <row r="25" ht="68.25" customHeight="1" spans="1:17">
      <c r="A25" s="1115"/>
      <c r="B25" s="15"/>
      <c r="C25" s="990" t="s">
        <v>146</v>
      </c>
      <c r="D25" s="676"/>
      <c r="E25" s="609">
        <v>140.47</v>
      </c>
      <c r="F25" s="609"/>
      <c r="G25" s="1111"/>
      <c r="H25" s="1112"/>
      <c r="I25" s="1112"/>
      <c r="J25" s="1149"/>
      <c r="K25" s="1151"/>
      <c r="L25" s="1151"/>
      <c r="M25" s="17"/>
      <c r="N25" s="12"/>
      <c r="O25" s="12"/>
      <c r="P25" s="1155" t="s">
        <v>149</v>
      </c>
      <c r="Q25" s="1179"/>
    </row>
    <row r="26" spans="1:17">
      <c r="A26" s="1115"/>
      <c r="B26" s="15"/>
      <c r="C26" s="990" t="s">
        <v>22</v>
      </c>
      <c r="D26" s="676"/>
      <c r="E26" s="609"/>
      <c r="F26" s="609"/>
      <c r="G26" s="1111"/>
      <c r="H26" s="1112"/>
      <c r="I26" s="1112"/>
      <c r="J26" s="1149"/>
      <c r="K26" s="1151"/>
      <c r="L26" s="1151"/>
      <c r="M26" s="17"/>
      <c r="N26" s="12"/>
      <c r="O26" s="12"/>
      <c r="P26" s="1155"/>
      <c r="Q26" s="1179"/>
    </row>
    <row r="27" ht="79.5" customHeight="1" spans="1:17">
      <c r="A27" s="1115"/>
      <c r="B27" s="15" t="s">
        <v>111</v>
      </c>
      <c r="C27" s="990" t="s">
        <v>13</v>
      </c>
      <c r="D27" s="609">
        <v>14599.75539</v>
      </c>
      <c r="E27" s="609">
        <f>E28</f>
        <v>1681.76</v>
      </c>
      <c r="F27" s="609">
        <f>D27+E27</f>
        <v>16281.51539</v>
      </c>
      <c r="G27" s="1112">
        <f>'мку в п 1.7'!J22</f>
        <v>14703.65735</v>
      </c>
      <c r="H27" s="1112">
        <f>H28</f>
        <v>0</v>
      </c>
      <c r="I27" s="1112">
        <f>G27+H27</f>
        <v>14703.65735</v>
      </c>
      <c r="J27" s="1151">
        <f>'мку в п 1.7'!M22</f>
        <v>14536.16018</v>
      </c>
      <c r="K27" s="1151">
        <f>K28</f>
        <v>0</v>
      </c>
      <c r="L27" s="1151">
        <f>J27+K27</f>
        <v>14536.16018</v>
      </c>
      <c r="M27" s="12">
        <f>'мку в п 1.7'!P22</f>
        <v>18346.34783</v>
      </c>
      <c r="N27" s="12">
        <f>N28</f>
        <v>0</v>
      </c>
      <c r="O27" s="12">
        <f>M27+N27</f>
        <v>18346.34783</v>
      </c>
      <c r="P27" s="1155"/>
      <c r="Q27" s="1179"/>
    </row>
    <row r="28" ht="87.75" customHeight="1" spans="1:17">
      <c r="A28" s="1115"/>
      <c r="B28" s="15"/>
      <c r="C28" s="990" t="s">
        <v>39</v>
      </c>
      <c r="D28" s="609"/>
      <c r="E28" s="609">
        <f>280+1401.76</f>
        <v>1681.76</v>
      </c>
      <c r="F28" s="609"/>
      <c r="G28" s="1112"/>
      <c r="H28" s="1112">
        <v>0</v>
      </c>
      <c r="I28" s="1112"/>
      <c r="J28" s="1151"/>
      <c r="K28" s="1151">
        <v>0</v>
      </c>
      <c r="L28" s="1151"/>
      <c r="M28" s="12"/>
      <c r="N28" s="12">
        <v>0</v>
      </c>
      <c r="O28" s="12"/>
      <c r="P28" s="1157" t="s">
        <v>151</v>
      </c>
      <c r="Q28" s="1179"/>
    </row>
    <row r="29" ht="55.5" customHeight="1" spans="1:17">
      <c r="A29" s="1115"/>
      <c r="B29" s="16" t="s">
        <v>152</v>
      </c>
      <c r="C29" s="6" t="s">
        <v>13</v>
      </c>
      <c r="D29" s="609">
        <v>0</v>
      </c>
      <c r="E29" s="609">
        <v>0</v>
      </c>
      <c r="F29" s="609">
        <v>0</v>
      </c>
      <c r="G29" s="1112">
        <v>0</v>
      </c>
      <c r="H29" s="1112">
        <v>0</v>
      </c>
      <c r="I29" s="1112">
        <v>0</v>
      </c>
      <c r="J29" s="1151">
        <v>0</v>
      </c>
      <c r="K29" s="1151">
        <v>0</v>
      </c>
      <c r="L29" s="1151">
        <v>0</v>
      </c>
      <c r="M29" s="12">
        <v>0</v>
      </c>
      <c r="N29" s="12">
        <v>0</v>
      </c>
      <c r="O29" s="12">
        <v>0</v>
      </c>
      <c r="P29" s="1155"/>
      <c r="Q29" s="1179"/>
    </row>
    <row r="30" spans="1:17">
      <c r="A30" s="1115"/>
      <c r="B30" s="16" t="s">
        <v>153</v>
      </c>
      <c r="C30" s="6" t="s">
        <v>13</v>
      </c>
      <c r="D30" s="609"/>
      <c r="E30" s="609"/>
      <c r="F30" s="609"/>
      <c r="G30" s="1112"/>
      <c r="H30" s="1112"/>
      <c r="I30" s="1112"/>
      <c r="J30" s="1151"/>
      <c r="K30" s="1151"/>
      <c r="L30" s="1151"/>
      <c r="M30" s="12"/>
      <c r="N30" s="12"/>
      <c r="O30" s="12"/>
      <c r="P30" s="1155"/>
      <c r="Q30" s="1179"/>
    </row>
    <row r="31" ht="143.25" customHeight="1" spans="1:17">
      <c r="A31" s="1116"/>
      <c r="B31" s="16"/>
      <c r="C31" s="6" t="s">
        <v>146</v>
      </c>
      <c r="D31" s="609"/>
      <c r="E31" s="609"/>
      <c r="F31" s="609"/>
      <c r="G31" s="1112"/>
      <c r="H31" s="1112"/>
      <c r="I31" s="1112"/>
      <c r="J31" s="1151"/>
      <c r="K31" s="1151"/>
      <c r="L31" s="1151"/>
      <c r="M31" s="12"/>
      <c r="N31" s="12"/>
      <c r="O31" s="12"/>
      <c r="P31" s="1155"/>
      <c r="Q31" s="1179"/>
    </row>
    <row r="32" ht="96" customHeight="1" spans="1:17">
      <c r="A32" s="15" t="s">
        <v>154</v>
      </c>
      <c r="B32" s="362" t="s">
        <v>155</v>
      </c>
      <c r="C32" s="6" t="s">
        <v>13</v>
      </c>
      <c r="D32" s="609">
        <v>0</v>
      </c>
      <c r="E32" s="609">
        <f>6087.86271+36.95</f>
        <v>6124.81271</v>
      </c>
      <c r="F32" s="609">
        <f>D32+E32</f>
        <v>6124.81271</v>
      </c>
      <c r="G32" s="1112">
        <v>0</v>
      </c>
      <c r="H32" s="1112">
        <v>8445.01471</v>
      </c>
      <c r="I32" s="1112">
        <f>G32+H32</f>
        <v>8445.01471</v>
      </c>
      <c r="J32" s="1151">
        <v>0</v>
      </c>
      <c r="K32" s="1151">
        <f>'мку в п 1.7'!M27</f>
        <v>8444.46471</v>
      </c>
      <c r="L32" s="1151">
        <f>J32+K32</f>
        <v>8444.46471</v>
      </c>
      <c r="M32" s="12">
        <v>0</v>
      </c>
      <c r="N32" s="12">
        <f>'мку в п 1.7'!P27</f>
        <v>8444.46471</v>
      </c>
      <c r="O32" s="12">
        <f>M32+N32</f>
        <v>8444.46471</v>
      </c>
      <c r="P32" s="1152" t="s">
        <v>156</v>
      </c>
      <c r="Q32" s="1179"/>
    </row>
    <row r="33" ht="69.75" customHeight="1" spans="1:17">
      <c r="A33" s="15"/>
      <c r="B33" s="15"/>
      <c r="C33" s="6" t="s">
        <v>157</v>
      </c>
      <c r="D33" s="609"/>
      <c r="E33" s="609"/>
      <c r="F33" s="609"/>
      <c r="G33" s="1112"/>
      <c r="H33" s="1112">
        <f>H32</f>
        <v>8445.01471</v>
      </c>
      <c r="I33" s="1112"/>
      <c r="J33" s="1151"/>
      <c r="K33" s="1151">
        <f>K32</f>
        <v>8444.46471</v>
      </c>
      <c r="L33" s="1151"/>
      <c r="M33" s="12"/>
      <c r="N33" s="12">
        <f>N32</f>
        <v>8444.46471</v>
      </c>
      <c r="O33" s="12"/>
      <c r="P33" s="1153"/>
      <c r="Q33" s="1179"/>
    </row>
    <row r="34" s="1092" customFormat="1" ht="87" customHeight="1" spans="1:17">
      <c r="A34" s="19"/>
      <c r="B34" s="19" t="s">
        <v>41</v>
      </c>
      <c r="C34" s="1117"/>
      <c r="D34" s="676">
        <f>D32+D21+D8+D17+D10+D13+D16</f>
        <v>61517.11095</v>
      </c>
      <c r="E34" s="676">
        <f>E32+E21+E8+E17+E10+E13+E16</f>
        <v>5217.15</v>
      </c>
      <c r="F34" s="676">
        <f>F32+F21+F8+F17+F10+F13+F16</f>
        <v>66734.26095</v>
      </c>
      <c r="G34" s="1111">
        <f>G32+G21+G8+G17+G10+G13+G16</f>
        <v>61357.67842</v>
      </c>
      <c r="H34" s="1111">
        <f>H32+H21+H8+H17+H10+H13+H16</f>
        <v>0</v>
      </c>
      <c r="I34" s="1111">
        <f t="shared" ref="I34:O34" si="1">I32+I21+I8+I17+I10+I13+I16</f>
        <v>61357.67842</v>
      </c>
      <c r="J34" s="1149">
        <f t="shared" si="1"/>
        <v>61357.67842</v>
      </c>
      <c r="K34" s="1149">
        <f t="shared" si="1"/>
        <v>0</v>
      </c>
      <c r="L34" s="1149">
        <f t="shared" si="1"/>
        <v>61357.67842</v>
      </c>
      <c r="M34" s="17">
        <f t="shared" si="1"/>
        <v>144436.6271</v>
      </c>
      <c r="N34" s="17">
        <f t="shared" si="1"/>
        <v>0</v>
      </c>
      <c r="O34" s="17">
        <f t="shared" si="1"/>
        <v>144436.6271</v>
      </c>
      <c r="P34" s="1156"/>
      <c r="Q34" s="1180"/>
    </row>
    <row r="35" hidden="1" spans="1:17">
      <c r="A35" s="7" t="s">
        <v>117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178"/>
    </row>
    <row r="36" hidden="1" spans="1:17">
      <c r="A36" s="15" t="s">
        <v>118</v>
      </c>
      <c r="B36" s="15" t="s">
        <v>119</v>
      </c>
      <c r="C36" s="990" t="s">
        <v>13</v>
      </c>
      <c r="D36" s="1118">
        <v>0</v>
      </c>
      <c r="E36" s="1118"/>
      <c r="F36" s="1118">
        <f>D36+E36</f>
        <v>0</v>
      </c>
      <c r="G36" s="1119">
        <v>0</v>
      </c>
      <c r="H36" s="1119"/>
      <c r="I36" s="1119">
        <f>G36+H36</f>
        <v>0</v>
      </c>
      <c r="J36" s="1158">
        <v>0</v>
      </c>
      <c r="K36" s="1158"/>
      <c r="L36" s="1158">
        <f>J36+K36</f>
        <v>0</v>
      </c>
      <c r="M36" s="1159">
        <v>0</v>
      </c>
      <c r="N36" s="1159"/>
      <c r="O36" s="1159">
        <f>M36+N36</f>
        <v>0</v>
      </c>
      <c r="P36" s="1155"/>
      <c r="Q36" s="1179"/>
    </row>
    <row r="37" hidden="1" customHeight="1" spans="1:17">
      <c r="A37" s="15"/>
      <c r="B37" s="15"/>
      <c r="C37" s="990" t="s">
        <v>91</v>
      </c>
      <c r="D37" s="1108"/>
      <c r="E37" s="1108"/>
      <c r="F37" s="1120"/>
      <c r="G37" s="1121"/>
      <c r="H37" s="1121"/>
      <c r="I37" s="1127"/>
      <c r="J37" s="1146"/>
      <c r="K37" s="1146"/>
      <c r="L37" s="1160"/>
      <c r="M37" s="1147"/>
      <c r="N37" s="1147"/>
      <c r="O37" s="1161"/>
      <c r="P37" s="1156"/>
      <c r="Q37" s="1178"/>
    </row>
    <row r="38" ht="38.25" hidden="1" customHeight="1" spans="1:17">
      <c r="A38" s="15"/>
      <c r="B38" s="15"/>
      <c r="C38" s="990" t="s">
        <v>35</v>
      </c>
      <c r="D38" s="1108"/>
      <c r="E38" s="1108"/>
      <c r="F38" s="1122"/>
      <c r="G38" s="1121"/>
      <c r="H38" s="1121"/>
      <c r="I38" s="1128"/>
      <c r="J38" s="1146"/>
      <c r="K38" s="1146"/>
      <c r="L38" s="1162"/>
      <c r="M38" s="1147"/>
      <c r="N38" s="1147"/>
      <c r="O38" s="1163"/>
      <c r="P38" s="1156"/>
      <c r="Q38" s="1178"/>
    </row>
    <row r="39" ht="25.5" hidden="1" customHeight="1" spans="1:17">
      <c r="A39" s="15"/>
      <c r="B39" s="15"/>
      <c r="C39" s="990" t="s">
        <v>22</v>
      </c>
      <c r="D39" s="1108"/>
      <c r="E39" s="1108"/>
      <c r="F39" s="1122"/>
      <c r="G39" s="1121"/>
      <c r="H39" s="1121"/>
      <c r="I39" s="1128"/>
      <c r="J39" s="1146"/>
      <c r="K39" s="1146"/>
      <c r="L39" s="1162"/>
      <c r="M39" s="1147"/>
      <c r="N39" s="1147"/>
      <c r="O39" s="1163"/>
      <c r="P39" s="1156"/>
      <c r="Q39" s="1178"/>
    </row>
    <row r="40" hidden="1" customHeight="1" spans="1:17">
      <c r="A40" s="15"/>
      <c r="B40" s="15"/>
      <c r="C40" s="990" t="s">
        <v>39</v>
      </c>
      <c r="D40" s="1108"/>
      <c r="E40" s="1108"/>
      <c r="F40" s="1122"/>
      <c r="G40" s="1121"/>
      <c r="H40" s="1121"/>
      <c r="I40" s="1128"/>
      <c r="J40" s="1146"/>
      <c r="K40" s="1146"/>
      <c r="L40" s="1162"/>
      <c r="M40" s="1147"/>
      <c r="N40" s="1147"/>
      <c r="O40" s="1163"/>
      <c r="P40" s="1156"/>
      <c r="Q40" s="1181"/>
    </row>
    <row r="41" hidden="1" customHeight="1" spans="1:17">
      <c r="A41" s="15"/>
      <c r="B41" s="15"/>
      <c r="C41" s="990"/>
      <c r="D41" s="1108"/>
      <c r="E41" s="1108"/>
      <c r="F41" s="1123"/>
      <c r="G41" s="1121"/>
      <c r="H41" s="1121"/>
      <c r="I41" s="1129"/>
      <c r="J41" s="1146"/>
      <c r="K41" s="1146"/>
      <c r="L41" s="1164"/>
      <c r="M41" s="1147"/>
      <c r="N41" s="1147"/>
      <c r="O41" s="1165"/>
      <c r="P41" s="1156"/>
      <c r="Q41" s="1181"/>
    </row>
    <row r="42" s="1092" customFormat="1" hidden="1" spans="1:17">
      <c r="A42" s="19"/>
      <c r="B42" s="19" t="s">
        <v>120</v>
      </c>
      <c r="C42" s="1124"/>
      <c r="D42" s="1108">
        <f t="shared" ref="D42:O42" si="2">D36</f>
        <v>0</v>
      </c>
      <c r="E42" s="1108">
        <f t="shared" si="2"/>
        <v>0</v>
      </c>
      <c r="F42" s="1108">
        <f t="shared" si="2"/>
        <v>0</v>
      </c>
      <c r="G42" s="1121">
        <f t="shared" si="2"/>
        <v>0</v>
      </c>
      <c r="H42" s="1121">
        <f t="shared" si="2"/>
        <v>0</v>
      </c>
      <c r="I42" s="1121">
        <f t="shared" si="2"/>
        <v>0</v>
      </c>
      <c r="J42" s="1146">
        <f t="shared" si="2"/>
        <v>0</v>
      </c>
      <c r="K42" s="1146">
        <f t="shared" si="2"/>
        <v>0</v>
      </c>
      <c r="L42" s="1146">
        <f t="shared" si="2"/>
        <v>0</v>
      </c>
      <c r="M42" s="1147">
        <f t="shared" si="2"/>
        <v>0</v>
      </c>
      <c r="N42" s="1147">
        <f t="shared" si="2"/>
        <v>0</v>
      </c>
      <c r="O42" s="1147">
        <f t="shared" si="2"/>
        <v>0</v>
      </c>
      <c r="P42" s="1156"/>
      <c r="Q42" s="1180"/>
    </row>
    <row r="43" hidden="1" spans="1:17">
      <c r="A43" s="7" t="s">
        <v>121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178"/>
    </row>
    <row r="44" ht="30" hidden="1" spans="1:17">
      <c r="A44" s="1125" t="s">
        <v>122</v>
      </c>
      <c r="B44" s="6" t="s">
        <v>123</v>
      </c>
      <c r="C44" s="1126" t="s">
        <v>13</v>
      </c>
      <c r="D44" s="1118">
        <v>0</v>
      </c>
      <c r="E44" s="1118"/>
      <c r="F44" s="1118">
        <f>D44+E44</f>
        <v>0</v>
      </c>
      <c r="G44" s="1119">
        <v>0</v>
      </c>
      <c r="H44" s="1119"/>
      <c r="I44" s="1119">
        <f>G44+H44</f>
        <v>0</v>
      </c>
      <c r="J44" s="1158">
        <v>0</v>
      </c>
      <c r="K44" s="1158"/>
      <c r="L44" s="1158">
        <f>J44+K44</f>
        <v>0</v>
      </c>
      <c r="M44" s="1159">
        <v>0</v>
      </c>
      <c r="N44" s="1159"/>
      <c r="O44" s="1159">
        <f>M44+N44</f>
        <v>0</v>
      </c>
      <c r="P44" s="1155"/>
      <c r="Q44" s="1179"/>
    </row>
    <row r="45" hidden="1" customHeight="1" spans="1:17">
      <c r="A45" s="1125"/>
      <c r="B45" s="7"/>
      <c r="C45" s="990" t="s">
        <v>91</v>
      </c>
      <c r="D45" s="1108"/>
      <c r="E45" s="1120"/>
      <c r="F45" s="1120"/>
      <c r="G45" s="1121"/>
      <c r="H45" s="1127"/>
      <c r="I45" s="1127"/>
      <c r="J45" s="1146"/>
      <c r="K45" s="1160"/>
      <c r="L45" s="1160"/>
      <c r="M45" s="1147"/>
      <c r="N45" s="1161"/>
      <c r="O45" s="1161"/>
      <c r="P45" s="1156"/>
      <c r="Q45" s="1178"/>
    </row>
    <row r="46" ht="38.25" hidden="1" customHeight="1" spans="1:17">
      <c r="A46" s="1125"/>
      <c r="B46" s="7"/>
      <c r="C46" s="990" t="s">
        <v>15</v>
      </c>
      <c r="D46" s="1108"/>
      <c r="E46" s="1122"/>
      <c r="F46" s="1122"/>
      <c r="G46" s="1121"/>
      <c r="H46" s="1128"/>
      <c r="I46" s="1128"/>
      <c r="J46" s="1146"/>
      <c r="K46" s="1162"/>
      <c r="L46" s="1162"/>
      <c r="M46" s="1147"/>
      <c r="N46" s="1163"/>
      <c r="O46" s="1163"/>
      <c r="P46" s="1156"/>
      <c r="Q46" s="1178"/>
    </row>
    <row r="47" ht="38.25" hidden="1" customHeight="1" spans="1:17">
      <c r="A47" s="1125"/>
      <c r="B47" s="7"/>
      <c r="C47" s="990" t="s">
        <v>124</v>
      </c>
      <c r="D47" s="1108"/>
      <c r="E47" s="1122"/>
      <c r="F47" s="1122"/>
      <c r="G47" s="1121"/>
      <c r="H47" s="1128"/>
      <c r="I47" s="1128"/>
      <c r="J47" s="1146"/>
      <c r="K47" s="1162"/>
      <c r="L47" s="1162"/>
      <c r="M47" s="1147"/>
      <c r="N47" s="1163"/>
      <c r="O47" s="1163"/>
      <c r="P47" s="1156"/>
      <c r="Q47" s="1178"/>
    </row>
    <row r="48" ht="25.5" hidden="1" customHeight="1" spans="1:17">
      <c r="A48" s="1125"/>
      <c r="B48" s="7"/>
      <c r="C48" s="990" t="s">
        <v>39</v>
      </c>
      <c r="D48" s="1108"/>
      <c r="E48" s="1123"/>
      <c r="F48" s="1123"/>
      <c r="G48" s="1121"/>
      <c r="H48" s="1129"/>
      <c r="I48" s="1129"/>
      <c r="J48" s="1146"/>
      <c r="K48" s="1164"/>
      <c r="L48" s="1164"/>
      <c r="M48" s="1147"/>
      <c r="N48" s="1165"/>
      <c r="O48" s="1165"/>
      <c r="P48" s="1156"/>
      <c r="Q48" s="1178"/>
    </row>
    <row r="49" ht="30" hidden="1" spans="1:17">
      <c r="A49" s="1125" t="s">
        <v>125</v>
      </c>
      <c r="B49" s="6" t="s">
        <v>126</v>
      </c>
      <c r="C49" s="990" t="s">
        <v>13</v>
      </c>
      <c r="D49" s="1118">
        <v>0</v>
      </c>
      <c r="E49" s="1118"/>
      <c r="F49" s="1118">
        <f>D49+E49</f>
        <v>0</v>
      </c>
      <c r="G49" s="1119">
        <v>0</v>
      </c>
      <c r="H49" s="1119"/>
      <c r="I49" s="1119">
        <f>G49+H49</f>
        <v>0</v>
      </c>
      <c r="J49" s="1158">
        <v>0</v>
      </c>
      <c r="K49" s="1158"/>
      <c r="L49" s="1158">
        <f>J49+K49</f>
        <v>0</v>
      </c>
      <c r="M49" s="1159">
        <v>0</v>
      </c>
      <c r="N49" s="1159"/>
      <c r="O49" s="1159">
        <f>M49+N49</f>
        <v>0</v>
      </c>
      <c r="P49" s="1155"/>
      <c r="Q49" s="1179"/>
    </row>
    <row r="50" hidden="1" customHeight="1" spans="1:17">
      <c r="A50" s="1125"/>
      <c r="B50" s="1130"/>
      <c r="C50" s="990" t="s">
        <v>91</v>
      </c>
      <c r="D50" s="1118"/>
      <c r="E50" s="1131"/>
      <c r="F50" s="1131"/>
      <c r="G50" s="1119"/>
      <c r="H50" s="1132"/>
      <c r="I50" s="1132"/>
      <c r="J50" s="1158"/>
      <c r="K50" s="1166"/>
      <c r="L50" s="1166"/>
      <c r="M50" s="1159"/>
      <c r="N50" s="1167"/>
      <c r="O50" s="1167"/>
      <c r="P50" s="1155"/>
      <c r="Q50" s="1178"/>
    </row>
    <row r="51" ht="38.25" hidden="1" customHeight="1" spans="1:17">
      <c r="A51" s="1125"/>
      <c r="B51" s="1130"/>
      <c r="C51" s="990" t="s">
        <v>15</v>
      </c>
      <c r="D51" s="1118"/>
      <c r="E51" s="1133"/>
      <c r="F51" s="1133"/>
      <c r="G51" s="1119"/>
      <c r="H51" s="1134"/>
      <c r="I51" s="1134"/>
      <c r="J51" s="1158"/>
      <c r="K51" s="1168"/>
      <c r="L51" s="1168"/>
      <c r="M51" s="1159"/>
      <c r="N51" s="1169"/>
      <c r="O51" s="1169"/>
      <c r="P51" s="1155"/>
      <c r="Q51" s="1178"/>
    </row>
    <row r="52" ht="38.25" hidden="1" customHeight="1" spans="1:17">
      <c r="A52" s="1125"/>
      <c r="B52" s="1130"/>
      <c r="C52" s="990" t="s">
        <v>124</v>
      </c>
      <c r="D52" s="1118"/>
      <c r="E52" s="1133"/>
      <c r="F52" s="1133"/>
      <c r="G52" s="1119"/>
      <c r="H52" s="1134"/>
      <c r="I52" s="1134"/>
      <c r="J52" s="1158"/>
      <c r="K52" s="1168"/>
      <c r="L52" s="1168"/>
      <c r="M52" s="1159"/>
      <c r="N52" s="1169"/>
      <c r="O52" s="1169"/>
      <c r="P52" s="1155"/>
      <c r="Q52" s="1178"/>
    </row>
    <row r="53" ht="25.5" hidden="1" customHeight="1" spans="1:17">
      <c r="A53" s="1125"/>
      <c r="B53" s="1130"/>
      <c r="C53" s="990" t="s">
        <v>39</v>
      </c>
      <c r="D53" s="1118"/>
      <c r="E53" s="1135"/>
      <c r="F53" s="1135"/>
      <c r="G53" s="1119"/>
      <c r="H53" s="1136"/>
      <c r="I53" s="1136"/>
      <c r="J53" s="1158"/>
      <c r="K53" s="1170"/>
      <c r="L53" s="1170"/>
      <c r="M53" s="1159"/>
      <c r="N53" s="1171"/>
      <c r="O53" s="1171"/>
      <c r="P53" s="1155"/>
      <c r="Q53" s="1178"/>
    </row>
    <row r="54" ht="15.75" spans="1:17">
      <c r="A54" s="1137" t="str">
        <f>'мку в п 1.7'!A30:AF30</f>
        <v>2. Подпрограмма  «Обеспечение реализации муниципальной программы»</v>
      </c>
      <c r="B54" s="1138"/>
      <c r="C54" s="1138"/>
      <c r="D54" s="1138"/>
      <c r="E54" s="1138"/>
      <c r="F54" s="1138"/>
      <c r="G54" s="1138"/>
      <c r="H54" s="1138"/>
      <c r="I54" s="1138"/>
      <c r="J54" s="1138"/>
      <c r="K54" s="1138"/>
      <c r="L54" s="1138"/>
      <c r="M54" s="1138"/>
      <c r="N54" s="1138"/>
      <c r="O54" s="1138"/>
      <c r="P54" s="1172"/>
      <c r="Q54" s="1178"/>
    </row>
    <row r="55" ht="15.75" spans="1:17">
      <c r="A55" s="1137" t="str">
        <f>'мку в п 1.7'!A31:AF31</f>
        <v>1.Основное мероприятие «Обеспечение деятельности Комитета по физической культуре и спорту»</v>
      </c>
      <c r="B55" s="1138"/>
      <c r="C55" s="1138"/>
      <c r="D55" s="1138"/>
      <c r="E55" s="1138"/>
      <c r="F55" s="1138"/>
      <c r="G55" s="1138"/>
      <c r="H55" s="1138"/>
      <c r="I55" s="1138"/>
      <c r="J55" s="1138"/>
      <c r="K55" s="1138"/>
      <c r="L55" s="1138"/>
      <c r="M55" s="1138"/>
      <c r="N55" s="1138"/>
      <c r="O55" s="1138"/>
      <c r="P55" s="1172"/>
      <c r="Q55" s="1178"/>
    </row>
    <row r="56" ht="70.5" customHeight="1" spans="1:17">
      <c r="A56" s="15" t="s">
        <v>44</v>
      </c>
      <c r="B56" s="15" t="s">
        <v>158</v>
      </c>
      <c r="C56" s="6" t="s">
        <v>13</v>
      </c>
      <c r="D56" s="609">
        <f>'мку в п 1.7'!I32</f>
        <v>6395.55905</v>
      </c>
      <c r="E56" s="743">
        <v>0</v>
      </c>
      <c r="F56" s="743">
        <f>D56+E56</f>
        <v>6395.55905</v>
      </c>
      <c r="G56" s="1112">
        <f>'мку в п 1.7'!J32</f>
        <v>6395.55905</v>
      </c>
      <c r="H56" s="1139">
        <v>0</v>
      </c>
      <c r="I56" s="1139">
        <f>G56+H56</f>
        <v>6395.55905</v>
      </c>
      <c r="J56" s="1151">
        <f>'мку в п 1.7'!M32</f>
        <v>6395.55905</v>
      </c>
      <c r="K56" s="1173">
        <v>0</v>
      </c>
      <c r="L56" s="1173">
        <f>J56+K56</f>
        <v>6395.55905</v>
      </c>
      <c r="M56" s="12">
        <f>'мку в п 1.7'!P32</f>
        <v>8858.31148</v>
      </c>
      <c r="N56" s="1174">
        <v>0</v>
      </c>
      <c r="O56" s="1174">
        <f>M56+N56</f>
        <v>8858.31148</v>
      </c>
      <c r="P56" s="1155"/>
      <c r="Q56" s="1178"/>
    </row>
    <row r="57" s="1092" customFormat="1" ht="78.75" customHeight="1" spans="1:17">
      <c r="A57" s="19"/>
      <c r="B57" s="19" t="s">
        <v>159</v>
      </c>
      <c r="C57" s="21"/>
      <c r="D57" s="676">
        <f>D56</f>
        <v>6395.55905</v>
      </c>
      <c r="E57" s="676">
        <f t="shared" ref="E57:O57" si="3">E56</f>
        <v>0</v>
      </c>
      <c r="F57" s="676">
        <f t="shared" si="3"/>
        <v>6395.55905</v>
      </c>
      <c r="G57" s="1111">
        <f t="shared" si="3"/>
        <v>6395.55905</v>
      </c>
      <c r="H57" s="1111">
        <f t="shared" si="3"/>
        <v>0</v>
      </c>
      <c r="I57" s="1111">
        <f t="shared" si="3"/>
        <v>6395.55905</v>
      </c>
      <c r="J57" s="1149">
        <f t="shared" si="3"/>
        <v>6395.55905</v>
      </c>
      <c r="K57" s="1149">
        <f t="shared" si="3"/>
        <v>0</v>
      </c>
      <c r="L57" s="1149">
        <f t="shared" si="3"/>
        <v>6395.55905</v>
      </c>
      <c r="M57" s="17">
        <f t="shared" si="3"/>
        <v>8858.31148</v>
      </c>
      <c r="N57" s="17">
        <f t="shared" si="3"/>
        <v>0</v>
      </c>
      <c r="O57" s="17">
        <f t="shared" si="3"/>
        <v>8858.31148</v>
      </c>
      <c r="P57" s="1156"/>
      <c r="Q57" s="1182"/>
    </row>
    <row r="58" s="1092" customFormat="1" ht="30.75" customHeight="1" spans="1:17">
      <c r="A58" s="1140" t="str">
        <f>'мку в п 1.7'!A34:AF34</f>
        <v>3. Подпрограмма  «Обеспечение безопасности и антитеррористической защищенности муниципальных спортивных объектов»  </v>
      </c>
      <c r="B58" s="1141"/>
      <c r="C58" s="1141"/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1"/>
      <c r="O58" s="1141"/>
      <c r="P58" s="1175"/>
      <c r="Q58" s="1182"/>
    </row>
    <row r="59" s="1092" customFormat="1" ht="32.25" customHeight="1" spans="1:17">
      <c r="A59" s="1140" t="str">
        <f>'мку в п 1.7'!A35:AF35</f>
        <v>1. Основное мероприятие «Обеспечение безопасности и антитеррористической защищенности муниципальных спортивных объектов»</v>
      </c>
      <c r="B59" s="1141"/>
      <c r="C59" s="1141"/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1"/>
      <c r="O59" s="1141"/>
      <c r="P59" s="1175"/>
      <c r="Q59" s="1182"/>
    </row>
    <row r="60" s="1092" customFormat="1" ht="69.75" customHeight="1" spans="1:17">
      <c r="A60" s="15" t="s">
        <v>118</v>
      </c>
      <c r="B60" s="15" t="s">
        <v>160</v>
      </c>
      <c r="C60" s="6" t="s">
        <v>13</v>
      </c>
      <c r="D60" s="609">
        <f>'мку в п 1.7'!I36</f>
        <v>1521.73</v>
      </c>
      <c r="E60" s="743">
        <v>0</v>
      </c>
      <c r="F60" s="743">
        <f>D60+E60</f>
        <v>1521.73</v>
      </c>
      <c r="G60" s="1112">
        <f>'мку в п 1.7'!J36</f>
        <v>0</v>
      </c>
      <c r="H60" s="1139">
        <v>0</v>
      </c>
      <c r="I60" s="1139">
        <f>G60+H60</f>
        <v>0</v>
      </c>
      <c r="J60" s="1151">
        <v>0</v>
      </c>
      <c r="K60" s="1173">
        <v>0</v>
      </c>
      <c r="L60" s="1173">
        <f>J60+K60</f>
        <v>0</v>
      </c>
      <c r="M60" s="12">
        <f>'мку в п 1.7'!P36</f>
        <v>10591.66</v>
      </c>
      <c r="N60" s="1174">
        <v>0</v>
      </c>
      <c r="O60" s="1174">
        <f>M60+N60</f>
        <v>10591.66</v>
      </c>
      <c r="P60" s="1156"/>
      <c r="Q60" s="1182"/>
    </row>
    <row r="61" s="1092" customFormat="1" hidden="1" outlineLevel="1" spans="1:17">
      <c r="A61" s="15"/>
      <c r="B61" s="15"/>
      <c r="C61" s="6" t="s">
        <v>91</v>
      </c>
      <c r="D61" s="676"/>
      <c r="E61" s="754"/>
      <c r="F61" s="754"/>
      <c r="G61" s="1111"/>
      <c r="H61" s="1142"/>
      <c r="I61" s="1142"/>
      <c r="J61" s="1149"/>
      <c r="K61" s="1176"/>
      <c r="L61" s="1176"/>
      <c r="M61" s="17"/>
      <c r="N61" s="1177"/>
      <c r="O61" s="1177"/>
      <c r="P61" s="1156"/>
      <c r="Q61" s="1182"/>
    </row>
    <row r="62" s="1092" customFormat="1" ht="30" hidden="1" outlineLevel="1" spans="1:17">
      <c r="A62" s="15"/>
      <c r="B62" s="15"/>
      <c r="C62" s="6" t="s">
        <v>146</v>
      </c>
      <c r="D62" s="676"/>
      <c r="E62" s="754"/>
      <c r="F62" s="754"/>
      <c r="G62" s="1111"/>
      <c r="H62" s="1142"/>
      <c r="I62" s="1142"/>
      <c r="J62" s="1149"/>
      <c r="K62" s="1176"/>
      <c r="L62" s="1176"/>
      <c r="M62" s="17"/>
      <c r="N62" s="1177"/>
      <c r="O62" s="1177"/>
      <c r="P62" s="1156"/>
      <c r="Q62" s="1182"/>
    </row>
    <row r="63" ht="25.5" hidden="1" customHeight="1" outlineLevel="1" spans="1:17">
      <c r="A63" s="15"/>
      <c r="B63" s="15"/>
      <c r="C63" s="6" t="s">
        <v>39</v>
      </c>
      <c r="D63" s="609"/>
      <c r="E63" s="743"/>
      <c r="F63" s="743"/>
      <c r="G63" s="1112"/>
      <c r="H63" s="1139"/>
      <c r="I63" s="1139"/>
      <c r="J63" s="1151"/>
      <c r="K63" s="1173"/>
      <c r="L63" s="1173"/>
      <c r="M63" s="12"/>
      <c r="N63" s="1174"/>
      <c r="O63" s="1174"/>
      <c r="P63" s="1155"/>
      <c r="Q63" s="1178"/>
    </row>
    <row r="64" s="1092" customFormat="1" ht="75" customHeight="1" collapsed="1" spans="1:17">
      <c r="A64" s="19"/>
      <c r="B64" s="19" t="s">
        <v>159</v>
      </c>
      <c r="C64" s="21"/>
      <c r="D64" s="676">
        <f>D60</f>
        <v>1521.73</v>
      </c>
      <c r="E64" s="676">
        <f t="shared" ref="E64:O64" si="4">E60</f>
        <v>0</v>
      </c>
      <c r="F64" s="676">
        <f t="shared" si="4"/>
        <v>1521.73</v>
      </c>
      <c r="G64" s="1111">
        <f t="shared" si="4"/>
        <v>0</v>
      </c>
      <c r="H64" s="1111">
        <f t="shared" si="4"/>
        <v>0</v>
      </c>
      <c r="I64" s="1111">
        <f t="shared" si="4"/>
        <v>0</v>
      </c>
      <c r="J64" s="1149">
        <f t="shared" si="4"/>
        <v>0</v>
      </c>
      <c r="K64" s="1149">
        <f t="shared" si="4"/>
        <v>0</v>
      </c>
      <c r="L64" s="1149">
        <f t="shared" si="4"/>
        <v>0</v>
      </c>
      <c r="M64" s="17">
        <f t="shared" si="4"/>
        <v>10591.66</v>
      </c>
      <c r="N64" s="17">
        <f t="shared" si="4"/>
        <v>0</v>
      </c>
      <c r="O64" s="17">
        <f t="shared" si="4"/>
        <v>10591.66</v>
      </c>
      <c r="P64" s="1156"/>
      <c r="Q64" s="1182"/>
    </row>
    <row r="65" s="1092" customFormat="1" spans="1:17">
      <c r="A65" s="1140" t="str">
        <f>'мку в п 1.7'!A41:AF41</f>
        <v>4.Подпрограмма  «Укрепление муниципальной материально-технической базы спорта»</v>
      </c>
      <c r="B65" s="1141"/>
      <c r="C65" s="1141"/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1"/>
      <c r="O65" s="1141"/>
      <c r="P65" s="1175"/>
      <c r="Q65" s="1182"/>
    </row>
    <row r="66" s="1092" customFormat="1" spans="1:17">
      <c r="A66" s="1140" t="str">
        <f>'мку в п 1.7'!A42:AF42</f>
        <v>1.Основное мероприятие «Развитие материально-технической базы для занятий физической культурой и спортом»</v>
      </c>
      <c r="B66" s="1141"/>
      <c r="C66" s="1141"/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1"/>
      <c r="O66" s="1141"/>
      <c r="P66" s="1175"/>
      <c r="Q66" s="1182"/>
    </row>
    <row r="67" s="1092" customFormat="1" ht="81" customHeight="1" spans="1:17">
      <c r="A67" s="15" t="s">
        <v>122</v>
      </c>
      <c r="B67" s="6" t="s">
        <v>123</v>
      </c>
      <c r="C67" s="7" t="s">
        <v>13</v>
      </c>
      <c r="D67" s="609">
        <v>0</v>
      </c>
      <c r="E67" s="743">
        <v>0</v>
      </c>
      <c r="F67" s="743">
        <v>0</v>
      </c>
      <c r="G67" s="1112">
        <v>0</v>
      </c>
      <c r="H67" s="1139">
        <v>0</v>
      </c>
      <c r="I67" s="1139">
        <v>0</v>
      </c>
      <c r="J67" s="1151">
        <v>0</v>
      </c>
      <c r="K67" s="1173">
        <v>0</v>
      </c>
      <c r="L67" s="1173">
        <f>J67+K67</f>
        <v>0</v>
      </c>
      <c r="M67" s="12">
        <f>'мку в п 1.7'!P43</f>
        <v>19064.33</v>
      </c>
      <c r="N67" s="1174">
        <v>0</v>
      </c>
      <c r="O67" s="1174">
        <f>M67+N67</f>
        <v>19064.33</v>
      </c>
      <c r="P67" s="1156"/>
      <c r="Q67" s="1182"/>
    </row>
    <row r="68" ht="25.5" hidden="1" customHeight="1" outlineLevel="1" spans="1:17">
      <c r="A68" s="15"/>
      <c r="B68" s="7"/>
      <c r="C68" s="6" t="s">
        <v>91</v>
      </c>
      <c r="D68" s="609"/>
      <c r="E68" s="743"/>
      <c r="F68" s="743"/>
      <c r="G68" s="1112"/>
      <c r="H68" s="1139"/>
      <c r="I68" s="1139"/>
      <c r="J68" s="1151"/>
      <c r="K68" s="1173"/>
      <c r="L68" s="1173"/>
      <c r="M68" s="12"/>
      <c r="N68" s="1174"/>
      <c r="O68" s="1174"/>
      <c r="P68" s="1155"/>
      <c r="Q68" s="1178"/>
    </row>
    <row r="69" s="1092" customFormat="1" ht="30" hidden="1" outlineLevel="1" spans="1:17">
      <c r="A69" s="15"/>
      <c r="B69" s="7"/>
      <c r="C69" s="6" t="s">
        <v>146</v>
      </c>
      <c r="D69" s="676"/>
      <c r="E69" s="754"/>
      <c r="F69" s="754"/>
      <c r="G69" s="1111"/>
      <c r="H69" s="1142"/>
      <c r="I69" s="1142"/>
      <c r="J69" s="1149"/>
      <c r="K69" s="1176"/>
      <c r="L69" s="1176"/>
      <c r="M69" s="17"/>
      <c r="N69" s="1177"/>
      <c r="O69" s="1177"/>
      <c r="P69" s="1156"/>
      <c r="Q69" s="1182"/>
    </row>
    <row r="70" s="1092" customFormat="1" ht="30" hidden="1" outlineLevel="1" spans="1:17">
      <c r="A70" s="15"/>
      <c r="B70" s="7"/>
      <c r="C70" s="6" t="s">
        <v>161</v>
      </c>
      <c r="D70" s="676"/>
      <c r="E70" s="754"/>
      <c r="F70" s="754"/>
      <c r="G70" s="1111"/>
      <c r="H70" s="1142"/>
      <c r="I70" s="1142"/>
      <c r="J70" s="1149"/>
      <c r="K70" s="1176"/>
      <c r="L70" s="1176"/>
      <c r="M70" s="17"/>
      <c r="N70" s="1177"/>
      <c r="O70" s="1177"/>
      <c r="P70" s="1156"/>
      <c r="Q70" s="1182"/>
    </row>
    <row r="71" ht="30" hidden="1" outlineLevel="1" spans="1:17">
      <c r="A71" s="15"/>
      <c r="B71" s="7"/>
      <c r="C71" s="6" t="s">
        <v>39</v>
      </c>
      <c r="D71" s="609"/>
      <c r="E71" s="743"/>
      <c r="F71" s="743"/>
      <c r="G71" s="1112"/>
      <c r="H71" s="1139"/>
      <c r="I71" s="1139"/>
      <c r="J71" s="1151"/>
      <c r="K71" s="1173"/>
      <c r="L71" s="1173"/>
      <c r="M71" s="12"/>
      <c r="N71" s="1174"/>
      <c r="O71" s="1174"/>
      <c r="P71" s="1155"/>
      <c r="Q71" s="1178"/>
    </row>
    <row r="72" ht="74.25" customHeight="1" collapsed="1" spans="1:17">
      <c r="A72" s="15" t="s">
        <v>125</v>
      </c>
      <c r="B72" s="6" t="s">
        <v>126</v>
      </c>
      <c r="C72" s="6" t="s">
        <v>13</v>
      </c>
      <c r="D72" s="609">
        <v>0</v>
      </c>
      <c r="E72" s="743">
        <v>0</v>
      </c>
      <c r="F72" s="743">
        <v>0</v>
      </c>
      <c r="G72" s="1112">
        <v>0</v>
      </c>
      <c r="H72" s="1139">
        <v>0</v>
      </c>
      <c r="I72" s="1139">
        <v>0</v>
      </c>
      <c r="J72" s="1151">
        <v>0</v>
      </c>
      <c r="K72" s="1173">
        <v>0</v>
      </c>
      <c r="L72" s="1173">
        <f>J72+K72</f>
        <v>0</v>
      </c>
      <c r="M72" s="12">
        <f>'мку в п 1.7'!P48</f>
        <v>10888.018</v>
      </c>
      <c r="N72" s="1174">
        <v>0</v>
      </c>
      <c r="O72" s="1174">
        <f>M72+N72</f>
        <v>10888.018</v>
      </c>
      <c r="P72" s="1155"/>
      <c r="Q72" s="1178"/>
    </row>
    <row r="73" ht="25.5" hidden="1" customHeight="1" outlineLevel="1" spans="1:17">
      <c r="A73" s="15"/>
      <c r="B73" s="19"/>
      <c r="C73" s="6" t="s">
        <v>91</v>
      </c>
      <c r="D73" s="609"/>
      <c r="E73" s="743"/>
      <c r="F73" s="743"/>
      <c r="G73" s="1112"/>
      <c r="H73" s="1139"/>
      <c r="I73" s="1139"/>
      <c r="J73" s="1151"/>
      <c r="K73" s="1173"/>
      <c r="L73" s="1173"/>
      <c r="M73" s="12"/>
      <c r="N73" s="1174"/>
      <c r="O73" s="1174"/>
      <c r="P73" s="1155"/>
      <c r="Q73" s="1178"/>
    </row>
    <row r="74" ht="46.5" hidden="1" customHeight="1" outlineLevel="1" spans="1:17">
      <c r="A74" s="15"/>
      <c r="B74" s="19"/>
      <c r="C74" s="6" t="s">
        <v>146</v>
      </c>
      <c r="D74" s="609"/>
      <c r="E74" s="743"/>
      <c r="F74" s="743"/>
      <c r="G74" s="1112"/>
      <c r="H74" s="1139"/>
      <c r="I74" s="1139"/>
      <c r="J74" s="1151"/>
      <c r="K74" s="1173"/>
      <c r="L74" s="1173"/>
      <c r="M74" s="12"/>
      <c r="N74" s="1174"/>
      <c r="O74" s="1174"/>
      <c r="P74" s="1155"/>
      <c r="Q74" s="1178"/>
    </row>
    <row r="75" ht="36.75" hidden="1" customHeight="1" outlineLevel="1" spans="1:17">
      <c r="A75" s="15"/>
      <c r="B75" s="19"/>
      <c r="C75" s="6" t="s">
        <v>161</v>
      </c>
      <c r="D75" s="609"/>
      <c r="E75" s="743"/>
      <c r="F75" s="743"/>
      <c r="G75" s="1112"/>
      <c r="H75" s="1139"/>
      <c r="I75" s="1139"/>
      <c r="J75" s="1151"/>
      <c r="K75" s="1173"/>
      <c r="L75" s="1173"/>
      <c r="M75" s="12"/>
      <c r="N75" s="1174"/>
      <c r="O75" s="1174"/>
      <c r="P75" s="1155"/>
      <c r="Q75" s="1178"/>
    </row>
    <row r="76" ht="36.75" hidden="1" customHeight="1" outlineLevel="1" spans="1:17">
      <c r="A76" s="15"/>
      <c r="B76" s="19"/>
      <c r="C76" s="6" t="s">
        <v>39</v>
      </c>
      <c r="D76" s="609"/>
      <c r="E76" s="743"/>
      <c r="F76" s="743"/>
      <c r="G76" s="1112"/>
      <c r="H76" s="1139"/>
      <c r="I76" s="1139"/>
      <c r="J76" s="1151"/>
      <c r="K76" s="1173"/>
      <c r="L76" s="1173"/>
      <c r="M76" s="12"/>
      <c r="N76" s="1174"/>
      <c r="O76" s="1174"/>
      <c r="P76" s="1155"/>
      <c r="Q76" s="1178"/>
    </row>
    <row r="77" s="1092" customFormat="1" ht="70.5" customHeight="1" collapsed="1" spans="1:17">
      <c r="A77" s="1130"/>
      <c r="B77" s="19" t="s">
        <v>159</v>
      </c>
      <c r="C77" s="1126"/>
      <c r="D77" s="676">
        <f t="shared" ref="D77:L77" si="5">D49+D44</f>
        <v>0</v>
      </c>
      <c r="E77" s="676">
        <f t="shared" si="5"/>
        <v>0</v>
      </c>
      <c r="F77" s="676">
        <f t="shared" si="5"/>
        <v>0</v>
      </c>
      <c r="G77" s="1111">
        <f t="shared" si="5"/>
        <v>0</v>
      </c>
      <c r="H77" s="1111">
        <f t="shared" si="5"/>
        <v>0</v>
      </c>
      <c r="I77" s="1111">
        <f t="shared" si="5"/>
        <v>0</v>
      </c>
      <c r="J77" s="1149">
        <f t="shared" si="5"/>
        <v>0</v>
      </c>
      <c r="K77" s="1149">
        <f t="shared" si="5"/>
        <v>0</v>
      </c>
      <c r="L77" s="1149">
        <f t="shared" si="5"/>
        <v>0</v>
      </c>
      <c r="M77" s="17">
        <f>M72+M67</f>
        <v>29952.348</v>
      </c>
      <c r="N77" s="17">
        <f>N72+N67</f>
        <v>0</v>
      </c>
      <c r="O77" s="17">
        <f>O72+O67</f>
        <v>29952.348</v>
      </c>
      <c r="P77" s="1156"/>
      <c r="Q77" s="1180"/>
    </row>
    <row r="78" ht="84.75" customHeight="1" spans="1:17">
      <c r="A78" s="1125"/>
      <c r="B78" s="19" t="s">
        <v>162</v>
      </c>
      <c r="C78" s="1113"/>
      <c r="D78" s="676">
        <f t="shared" ref="D78:O78" si="6">D77+D64+D57+D34</f>
        <v>69434.4</v>
      </c>
      <c r="E78" s="676">
        <f t="shared" si="6"/>
        <v>5217.15</v>
      </c>
      <c r="F78" s="676">
        <f t="shared" si="6"/>
        <v>74651.55</v>
      </c>
      <c r="G78" s="1111">
        <f t="shared" si="6"/>
        <v>67753.23747</v>
      </c>
      <c r="H78" s="1111">
        <f t="shared" si="6"/>
        <v>0</v>
      </c>
      <c r="I78" s="1111">
        <f t="shared" si="6"/>
        <v>67753.23747</v>
      </c>
      <c r="J78" s="1149">
        <f t="shared" si="6"/>
        <v>67753.23747</v>
      </c>
      <c r="K78" s="1149">
        <f t="shared" si="6"/>
        <v>0</v>
      </c>
      <c r="L78" s="1149">
        <f t="shared" si="6"/>
        <v>67753.23747</v>
      </c>
      <c r="M78" s="17">
        <f t="shared" si="6"/>
        <v>193838.94658</v>
      </c>
      <c r="N78" s="17">
        <f t="shared" si="6"/>
        <v>0</v>
      </c>
      <c r="O78" s="17">
        <f t="shared" si="6"/>
        <v>193838.94658</v>
      </c>
      <c r="P78" s="1156"/>
      <c r="Q78" s="1180"/>
    </row>
    <row r="79" ht="1.5" customHeight="1" spans="1:16">
      <c r="A79" s="1183"/>
      <c r="B79" s="1183"/>
      <c r="C79" s="1183"/>
      <c r="D79" s="1183"/>
      <c r="E79" s="1183"/>
      <c r="F79" s="1183"/>
      <c r="G79" s="1183"/>
      <c r="H79" s="1183"/>
      <c r="I79" s="1183"/>
      <c r="J79" s="1183"/>
      <c r="K79" s="1183"/>
      <c r="L79" s="1183"/>
      <c r="M79" s="1183"/>
      <c r="N79" s="1183"/>
      <c r="O79" s="1183"/>
      <c r="P79" s="1183"/>
    </row>
    <row r="80" ht="23.25" hidden="1" customHeight="1" spans="1:16">
      <c r="A80" s="1184"/>
      <c r="B80" s="1184"/>
      <c r="C80" s="1184"/>
      <c r="D80" s="1184"/>
      <c r="E80" s="1184"/>
      <c r="F80" s="1184"/>
      <c r="G80" s="1184"/>
      <c r="H80" s="1184"/>
      <c r="I80" s="1184"/>
      <c r="J80" s="1184"/>
      <c r="K80" s="1184"/>
      <c r="L80" s="1184"/>
      <c r="M80" s="1184"/>
      <c r="N80" s="1184"/>
      <c r="O80" s="1184"/>
      <c r="P80" s="1184"/>
    </row>
    <row r="81" ht="27" hidden="1" customHeight="1" spans="1:16">
      <c r="A81" s="1184"/>
      <c r="B81" s="1184"/>
      <c r="C81" s="1184"/>
      <c r="D81" s="1184"/>
      <c r="E81" s="1184"/>
      <c r="F81" s="1185"/>
      <c r="G81" s="1185"/>
      <c r="H81" s="1185"/>
      <c r="I81" s="1185"/>
      <c r="J81" s="1196"/>
      <c r="K81" s="1196"/>
      <c r="L81" s="1196"/>
      <c r="M81" s="1185"/>
      <c r="N81" s="1185"/>
      <c r="O81" s="1185"/>
      <c r="P81" s="1197"/>
    </row>
    <row r="82" ht="50.25" customHeight="1" spans="1:16">
      <c r="A82" s="897" t="s">
        <v>163</v>
      </c>
      <c r="B82" s="897"/>
      <c r="C82" s="897"/>
      <c r="D82" s="897"/>
      <c r="E82" s="897"/>
      <c r="F82" s="897"/>
      <c r="G82" s="897"/>
      <c r="H82" s="897"/>
      <c r="I82" s="897"/>
      <c r="J82" s="897"/>
      <c r="K82" s="897"/>
      <c r="L82" s="897"/>
      <c r="M82" s="897"/>
      <c r="N82" s="897"/>
      <c r="O82" s="897"/>
      <c r="P82" s="897"/>
    </row>
    <row r="83" spans="1:16">
      <c r="A83" s="203"/>
      <c r="B83" s="1186"/>
      <c r="C83" s="1186"/>
      <c r="D83" s="1187"/>
      <c r="E83" s="1188"/>
      <c r="F83" s="1189"/>
      <c r="G83" s="1187"/>
      <c r="H83" s="1188"/>
      <c r="I83" s="1189"/>
      <c r="J83" s="1187"/>
      <c r="K83" s="1188"/>
      <c r="L83" s="1187"/>
      <c r="M83" s="1187"/>
      <c r="N83" s="1188"/>
      <c r="O83" s="1189"/>
      <c r="P83" s="1197"/>
    </row>
    <row r="84" spans="1:16">
      <c r="A84" s="203"/>
      <c r="B84" s="1186"/>
      <c r="C84" s="1186"/>
      <c r="D84" s="1187"/>
      <c r="E84" s="1188"/>
      <c r="F84" s="1189"/>
      <c r="G84" s="1187"/>
      <c r="H84" s="1188"/>
      <c r="I84" s="1189"/>
      <c r="J84" s="1187"/>
      <c r="K84" s="1188"/>
      <c r="L84" s="1187"/>
      <c r="M84" s="1187"/>
      <c r="N84" s="1188"/>
      <c r="O84" s="1189"/>
      <c r="P84" s="1197"/>
    </row>
    <row r="85" ht="18.75" spans="1:16">
      <c r="A85" s="1190" t="s">
        <v>164</v>
      </c>
      <c r="B85" s="1186"/>
      <c r="C85" s="1186"/>
      <c r="D85" s="1191"/>
      <c r="E85" s="1188"/>
      <c r="F85" s="1189"/>
      <c r="G85" s="1191"/>
      <c r="H85" s="1188"/>
      <c r="I85" s="1189"/>
      <c r="J85" s="1191"/>
      <c r="K85" s="1188"/>
      <c r="L85" s="1187"/>
      <c r="M85" s="1191"/>
      <c r="N85" s="1188"/>
      <c r="O85" s="1189"/>
      <c r="P85" s="1190" t="s">
        <v>165</v>
      </c>
    </row>
    <row r="86" spans="1:16">
      <c r="A86" s="1192"/>
      <c r="B86" s="1193"/>
      <c r="C86" s="1193"/>
      <c r="D86" s="1189"/>
      <c r="E86" s="1194"/>
      <c r="F86" s="1189"/>
      <c r="G86" s="1189"/>
      <c r="H86" s="1194"/>
      <c r="I86" s="1189"/>
      <c r="J86" s="1187"/>
      <c r="K86" s="1188"/>
      <c r="L86" s="1187"/>
      <c r="M86" s="1189"/>
      <c r="N86" s="1194"/>
      <c r="O86" s="1189"/>
      <c r="P86" s="1197"/>
    </row>
    <row r="87" spans="1:16">
      <c r="A87" s="1192"/>
      <c r="B87" s="1193"/>
      <c r="C87" s="1193"/>
      <c r="D87" s="1189"/>
      <c r="E87" s="1194"/>
      <c r="F87" s="1189"/>
      <c r="G87" s="1189"/>
      <c r="H87" s="1194"/>
      <c r="I87" s="1189"/>
      <c r="J87" s="1187"/>
      <c r="K87" s="1188"/>
      <c r="L87" s="1187"/>
      <c r="M87" s="1189"/>
      <c r="N87" s="1194"/>
      <c r="O87" s="1189"/>
      <c r="P87" s="1197"/>
    </row>
    <row r="88" spans="1:16">
      <c r="A88" s="1192"/>
      <c r="B88" s="1193"/>
      <c r="C88" s="1193"/>
      <c r="D88" s="1195"/>
      <c r="E88" s="1194"/>
      <c r="F88" s="1189"/>
      <c r="G88" s="1195"/>
      <c r="H88" s="1194"/>
      <c r="I88" s="1189"/>
      <c r="J88" s="1198"/>
      <c r="K88" s="1188"/>
      <c r="L88" s="1187"/>
      <c r="M88" s="1195"/>
      <c r="N88" s="1194"/>
      <c r="O88" s="1189"/>
      <c r="P88" s="1197"/>
    </row>
    <row r="89" spans="1:16">
      <c r="A89" s="1192"/>
      <c r="B89" s="1193"/>
      <c r="C89" s="1193"/>
      <c r="D89" s="1189"/>
      <c r="E89" s="1194"/>
      <c r="F89" s="1189"/>
      <c r="G89" s="1189"/>
      <c r="H89" s="1194"/>
      <c r="I89" s="1189"/>
      <c r="J89" s="1187"/>
      <c r="K89" s="1188"/>
      <c r="L89" s="1187"/>
      <c r="M89" s="1189"/>
      <c r="N89" s="1194"/>
      <c r="O89" s="1189"/>
      <c r="P89" s="1197"/>
    </row>
    <row r="90" spans="1:16">
      <c r="A90" s="1192"/>
      <c r="B90" s="1193"/>
      <c r="C90" s="1193"/>
      <c r="D90" s="1189"/>
      <c r="E90" s="1194"/>
      <c r="F90" s="1189"/>
      <c r="G90" s="1189"/>
      <c r="H90" s="1194"/>
      <c r="I90" s="1189"/>
      <c r="J90" s="1187"/>
      <c r="K90" s="1188"/>
      <c r="L90" s="1187"/>
      <c r="M90" s="1189"/>
      <c r="N90" s="1194"/>
      <c r="O90" s="1189"/>
      <c r="P90" s="1197"/>
    </row>
    <row r="91" spans="1:16">
      <c r="A91" s="1192"/>
      <c r="B91" s="1193"/>
      <c r="C91" s="1193"/>
      <c r="D91" s="1189"/>
      <c r="E91" s="1194"/>
      <c r="F91" s="1189"/>
      <c r="G91" s="1189"/>
      <c r="H91" s="1194"/>
      <c r="I91" s="1189"/>
      <c r="J91" s="1187"/>
      <c r="K91" s="1188"/>
      <c r="L91" s="1187"/>
      <c r="M91" s="1189"/>
      <c r="N91" s="1194"/>
      <c r="O91" s="1189"/>
      <c r="P91" s="1197"/>
    </row>
    <row r="92" spans="1:16">
      <c r="A92" s="1192"/>
      <c r="B92" s="1193"/>
      <c r="C92" s="1193"/>
      <c r="D92" s="1189"/>
      <c r="E92" s="1194"/>
      <c r="F92" s="1189"/>
      <c r="G92" s="1189"/>
      <c r="H92" s="1194"/>
      <c r="I92" s="1189"/>
      <c r="J92" s="1187"/>
      <c r="K92" s="1188"/>
      <c r="L92" s="1187"/>
      <c r="M92" s="1189"/>
      <c r="N92" s="1194"/>
      <c r="O92" s="1189"/>
      <c r="P92" s="1197"/>
    </row>
    <row r="93" spans="1:16">
      <c r="A93" s="1192"/>
      <c r="B93" s="1193"/>
      <c r="C93" s="1193"/>
      <c r="D93" s="1189"/>
      <c r="E93" s="1194"/>
      <c r="F93" s="1189"/>
      <c r="G93" s="1189"/>
      <c r="H93" s="1194"/>
      <c r="I93" s="1189"/>
      <c r="J93" s="1187"/>
      <c r="K93" s="1188"/>
      <c r="L93" s="1187"/>
      <c r="M93" s="1189"/>
      <c r="N93" s="1194"/>
      <c r="O93" s="1189"/>
      <c r="P93" s="1197"/>
    </row>
    <row r="94" spans="1:16">
      <c r="A94" s="1192"/>
      <c r="B94" s="1193"/>
      <c r="C94" s="1193"/>
      <c r="D94" s="1189"/>
      <c r="E94" s="1194"/>
      <c r="F94" s="1189"/>
      <c r="G94" s="1189"/>
      <c r="H94" s="1194"/>
      <c r="I94" s="1189"/>
      <c r="J94" s="1187"/>
      <c r="K94" s="1188"/>
      <c r="L94" s="1187"/>
      <c r="M94" s="1189"/>
      <c r="N94" s="1194"/>
      <c r="O94" s="1189"/>
      <c r="P94" s="1197"/>
    </row>
    <row r="95" spans="1:16">
      <c r="A95" s="1192"/>
      <c r="B95" s="1193"/>
      <c r="C95" s="1193"/>
      <c r="D95" s="1189"/>
      <c r="E95" s="1194"/>
      <c r="F95" s="1189"/>
      <c r="G95" s="1189"/>
      <c r="H95" s="1194"/>
      <c r="I95" s="1189"/>
      <c r="J95" s="1187"/>
      <c r="K95" s="1188"/>
      <c r="L95" s="1187"/>
      <c r="M95" s="1189"/>
      <c r="N95" s="1194"/>
      <c r="O95" s="1189"/>
      <c r="P95" s="1197"/>
    </row>
    <row r="96" spans="1:16">
      <c r="A96" s="1192"/>
      <c r="B96" s="1193"/>
      <c r="C96" s="1193"/>
      <c r="D96" s="1189"/>
      <c r="E96" s="1194"/>
      <c r="F96" s="1189"/>
      <c r="G96" s="1189"/>
      <c r="H96" s="1194"/>
      <c r="I96" s="1189"/>
      <c r="J96" s="1187"/>
      <c r="K96" s="1188"/>
      <c r="L96" s="1187"/>
      <c r="M96" s="1189"/>
      <c r="N96" s="1194"/>
      <c r="O96" s="1189"/>
      <c r="P96" s="1197"/>
    </row>
    <row r="97" spans="1:16">
      <c r="A97" s="1192"/>
      <c r="B97" s="1193"/>
      <c r="C97" s="1193"/>
      <c r="D97" s="1189"/>
      <c r="E97" s="1194"/>
      <c r="F97" s="1189"/>
      <c r="G97" s="1189"/>
      <c r="H97" s="1194"/>
      <c r="I97" s="1189"/>
      <c r="J97" s="1187"/>
      <c r="K97" s="1188"/>
      <c r="L97" s="1187"/>
      <c r="M97" s="1189"/>
      <c r="N97" s="1194"/>
      <c r="O97" s="1189"/>
      <c r="P97" s="1197"/>
    </row>
    <row r="98" spans="1:16">
      <c r="A98" s="1192"/>
      <c r="B98" s="1193"/>
      <c r="C98" s="1193"/>
      <c r="D98" s="1189"/>
      <c r="E98" s="1194"/>
      <c r="F98" s="1189"/>
      <c r="G98" s="1189"/>
      <c r="H98" s="1194"/>
      <c r="I98" s="1189"/>
      <c r="J98" s="1187"/>
      <c r="K98" s="1188"/>
      <c r="L98" s="1187"/>
      <c r="M98" s="1189"/>
      <c r="N98" s="1194"/>
      <c r="O98" s="1189"/>
      <c r="P98" s="1197"/>
    </row>
    <row r="99" spans="1:16">
      <c r="A99" s="1192"/>
      <c r="B99" s="1193"/>
      <c r="C99" s="1193"/>
      <c r="D99" s="1189"/>
      <c r="E99" s="1194"/>
      <c r="F99" s="1189"/>
      <c r="G99" s="1189"/>
      <c r="H99" s="1194"/>
      <c r="I99" s="1189"/>
      <c r="J99" s="1187"/>
      <c r="K99" s="1188"/>
      <c r="L99" s="1187"/>
      <c r="M99" s="1189"/>
      <c r="N99" s="1194"/>
      <c r="O99" s="1189"/>
      <c r="P99" s="1197"/>
    </row>
    <row r="100" spans="1:16">
      <c r="A100" s="1192"/>
      <c r="B100" s="1193"/>
      <c r="C100" s="1193"/>
      <c r="D100" s="1189"/>
      <c r="E100" s="1194"/>
      <c r="F100" s="1189"/>
      <c r="G100" s="1189"/>
      <c r="H100" s="1194"/>
      <c r="I100" s="1189"/>
      <c r="J100" s="1187"/>
      <c r="K100" s="1188"/>
      <c r="L100" s="1187"/>
      <c r="M100" s="1189"/>
      <c r="N100" s="1194"/>
      <c r="O100" s="1189"/>
      <c r="P100" s="1197"/>
    </row>
    <row r="101" spans="1:16">
      <c r="A101" s="1192"/>
      <c r="B101" s="1193"/>
      <c r="C101" s="1193"/>
      <c r="D101" s="1189"/>
      <c r="E101" s="1194"/>
      <c r="F101" s="1189"/>
      <c r="G101" s="1189"/>
      <c r="H101" s="1194"/>
      <c r="I101" s="1189"/>
      <c r="J101" s="1187"/>
      <c r="K101" s="1188"/>
      <c r="L101" s="1187"/>
      <c r="M101" s="1189"/>
      <c r="N101" s="1194"/>
      <c r="O101" s="1189"/>
      <c r="P101" s="1197"/>
    </row>
    <row r="102" spans="1:16">
      <c r="A102" s="1192"/>
      <c r="B102" s="1193"/>
      <c r="C102" s="1193"/>
      <c r="D102" s="1189"/>
      <c r="E102" s="1194"/>
      <c r="F102" s="1189"/>
      <c r="G102" s="1189"/>
      <c r="H102" s="1194"/>
      <c r="I102" s="1189"/>
      <c r="J102" s="1187"/>
      <c r="K102" s="1188"/>
      <c r="L102" s="1187"/>
      <c r="M102" s="1189"/>
      <c r="N102" s="1194"/>
      <c r="O102" s="1189"/>
      <c r="P102" s="1197"/>
    </row>
    <row r="103" spans="1:16">
      <c r="A103" s="1192"/>
      <c r="B103" s="1193"/>
      <c r="C103" s="1193"/>
      <c r="D103" s="1189"/>
      <c r="E103" s="1194"/>
      <c r="F103" s="1189"/>
      <c r="G103" s="1189"/>
      <c r="H103" s="1194"/>
      <c r="I103" s="1189"/>
      <c r="J103" s="1187"/>
      <c r="K103" s="1188"/>
      <c r="L103" s="1187"/>
      <c r="M103" s="1189"/>
      <c r="N103" s="1194"/>
      <c r="O103" s="1189"/>
      <c r="P103" s="1197"/>
    </row>
    <row r="104" spans="1:16">
      <c r="A104" s="1192"/>
      <c r="B104" s="1193"/>
      <c r="C104" s="1193"/>
      <c r="D104" s="1189"/>
      <c r="E104" s="1194"/>
      <c r="F104" s="1189"/>
      <c r="G104" s="1189"/>
      <c r="H104" s="1194"/>
      <c r="I104" s="1189"/>
      <c r="J104" s="1187"/>
      <c r="K104" s="1188"/>
      <c r="L104" s="1187"/>
      <c r="M104" s="1189"/>
      <c r="N104" s="1194"/>
      <c r="O104" s="1189"/>
      <c r="P104" s="1197"/>
    </row>
    <row r="105" spans="1:16">
      <c r="A105" s="1192"/>
      <c r="B105" s="1193"/>
      <c r="C105" s="1193"/>
      <c r="D105" s="1189"/>
      <c r="E105" s="1194"/>
      <c r="F105" s="1189"/>
      <c r="G105" s="1189"/>
      <c r="H105" s="1194"/>
      <c r="I105" s="1189"/>
      <c r="J105" s="1187"/>
      <c r="K105" s="1188"/>
      <c r="L105" s="1187"/>
      <c r="M105" s="1189"/>
      <c r="N105" s="1194"/>
      <c r="O105" s="1189"/>
      <c r="P105" s="1197"/>
    </row>
    <row r="106" spans="1:16">
      <c r="A106" s="1192"/>
      <c r="B106" s="1193"/>
      <c r="C106" s="1193"/>
      <c r="D106" s="1189"/>
      <c r="E106" s="1194"/>
      <c r="F106" s="1189"/>
      <c r="G106" s="1189"/>
      <c r="H106" s="1194"/>
      <c r="I106" s="1189"/>
      <c r="J106" s="1187"/>
      <c r="K106" s="1188"/>
      <c r="L106" s="1187"/>
      <c r="M106" s="1189"/>
      <c r="N106" s="1194"/>
      <c r="O106" s="1189"/>
      <c r="P106" s="1197"/>
    </row>
    <row r="107" spans="1:16">
      <c r="A107" s="1192"/>
      <c r="B107" s="1193"/>
      <c r="C107" s="1193"/>
      <c r="D107" s="1189"/>
      <c r="E107" s="1194"/>
      <c r="F107" s="1189"/>
      <c r="G107" s="1189"/>
      <c r="H107" s="1194"/>
      <c r="I107" s="1189"/>
      <c r="J107" s="1187"/>
      <c r="K107" s="1188"/>
      <c r="L107" s="1187"/>
      <c r="M107" s="1189"/>
      <c r="N107" s="1194"/>
      <c r="O107" s="1189"/>
      <c r="P107" s="1197"/>
    </row>
    <row r="108" spans="1:16">
      <c r="A108" s="1192"/>
      <c r="B108" s="1193"/>
      <c r="C108" s="1193"/>
      <c r="D108" s="1189"/>
      <c r="E108" s="1194"/>
      <c r="F108" s="1189"/>
      <c r="G108" s="1189"/>
      <c r="H108" s="1194"/>
      <c r="I108" s="1189"/>
      <c r="J108" s="1187"/>
      <c r="K108" s="1188"/>
      <c r="L108" s="1187"/>
      <c r="M108" s="1189"/>
      <c r="N108" s="1194"/>
      <c r="O108" s="1189"/>
      <c r="P108" s="1197"/>
    </row>
    <row r="109" spans="1:16">
      <c r="A109" s="1192"/>
      <c r="B109" s="1193"/>
      <c r="C109" s="1193"/>
      <c r="D109" s="1189"/>
      <c r="E109" s="1194"/>
      <c r="F109" s="1189"/>
      <c r="G109" s="1189"/>
      <c r="H109" s="1194"/>
      <c r="I109" s="1189"/>
      <c r="J109" s="1187"/>
      <c r="K109" s="1188"/>
      <c r="L109" s="1187"/>
      <c r="M109" s="1189"/>
      <c r="N109" s="1194"/>
      <c r="O109" s="1189"/>
      <c r="P109" s="1197"/>
    </row>
    <row r="110" spans="1:16">
      <c r="A110" s="1192"/>
      <c r="B110" s="1193"/>
      <c r="C110" s="1193"/>
      <c r="D110" s="1189"/>
      <c r="E110" s="1194"/>
      <c r="F110" s="1189"/>
      <c r="G110" s="1189"/>
      <c r="H110" s="1194"/>
      <c r="I110" s="1189"/>
      <c r="J110" s="1187"/>
      <c r="K110" s="1188"/>
      <c r="L110" s="1187"/>
      <c r="M110" s="1189"/>
      <c r="N110" s="1194"/>
      <c r="O110" s="1189"/>
      <c r="P110" s="1197"/>
    </row>
    <row r="111" spans="1:16">
      <c r="A111" s="1192"/>
      <c r="B111" s="1193"/>
      <c r="C111" s="1193"/>
      <c r="D111" s="1189"/>
      <c r="E111" s="1194"/>
      <c r="F111" s="1189"/>
      <c r="G111" s="1189"/>
      <c r="H111" s="1194"/>
      <c r="I111" s="1189"/>
      <c r="J111" s="1187"/>
      <c r="K111" s="1188"/>
      <c r="L111" s="1187"/>
      <c r="M111" s="1189"/>
      <c r="N111" s="1194"/>
      <c r="O111" s="1189"/>
      <c r="P111" s="1197"/>
    </row>
    <row r="112" spans="1:16">
      <c r="A112" s="1192"/>
      <c r="B112" s="1193"/>
      <c r="C112" s="1193"/>
      <c r="D112" s="1189"/>
      <c r="E112" s="1194"/>
      <c r="F112" s="1189"/>
      <c r="G112" s="1189"/>
      <c r="H112" s="1194"/>
      <c r="I112" s="1189"/>
      <c r="J112" s="1187"/>
      <c r="K112" s="1188"/>
      <c r="L112" s="1187"/>
      <c r="M112" s="1189"/>
      <c r="N112" s="1194"/>
      <c r="O112" s="1189"/>
      <c r="P112" s="1197"/>
    </row>
    <row r="113" spans="1:16">
      <c r="A113" s="1192"/>
      <c r="B113" s="1193"/>
      <c r="C113" s="1193"/>
      <c r="D113" s="1189"/>
      <c r="E113" s="1194"/>
      <c r="F113" s="1189"/>
      <c r="G113" s="1189"/>
      <c r="H113" s="1194"/>
      <c r="I113" s="1189"/>
      <c r="J113" s="1187"/>
      <c r="K113" s="1188"/>
      <c r="L113" s="1187"/>
      <c r="M113" s="1189"/>
      <c r="N113" s="1194"/>
      <c r="O113" s="1189"/>
      <c r="P113" s="1197"/>
    </row>
    <row r="114" spans="1:16">
      <c r="A114" s="1192"/>
      <c r="B114" s="1193"/>
      <c r="C114" s="1193"/>
      <c r="D114" s="1189"/>
      <c r="E114" s="1194"/>
      <c r="F114" s="1189"/>
      <c r="G114" s="1189"/>
      <c r="H114" s="1194"/>
      <c r="I114" s="1189"/>
      <c r="J114" s="1187"/>
      <c r="K114" s="1188"/>
      <c r="L114" s="1187"/>
      <c r="M114" s="1189"/>
      <c r="N114" s="1194"/>
      <c r="O114" s="1189"/>
      <c r="P114" s="1197"/>
    </row>
    <row r="115" spans="1:16">
      <c r="A115" s="1192"/>
      <c r="B115" s="1193"/>
      <c r="C115" s="1193"/>
      <c r="D115" s="1189"/>
      <c r="E115" s="1194"/>
      <c r="F115" s="1189"/>
      <c r="G115" s="1189"/>
      <c r="H115" s="1194"/>
      <c r="I115" s="1189"/>
      <c r="J115" s="1187"/>
      <c r="K115" s="1188"/>
      <c r="L115" s="1187"/>
      <c r="M115" s="1189"/>
      <c r="N115" s="1194"/>
      <c r="O115" s="1189"/>
      <c r="P115" s="1197"/>
    </row>
    <row r="116" spans="1:16">
      <c r="A116" s="1192"/>
      <c r="B116" s="1193"/>
      <c r="C116" s="1193"/>
      <c r="D116" s="1189"/>
      <c r="E116" s="1194"/>
      <c r="F116" s="1189"/>
      <c r="G116" s="1189"/>
      <c r="H116" s="1194"/>
      <c r="I116" s="1189"/>
      <c r="J116" s="1187"/>
      <c r="K116" s="1188"/>
      <c r="L116" s="1187"/>
      <c r="M116" s="1189"/>
      <c r="N116" s="1194"/>
      <c r="O116" s="1189"/>
      <c r="P116" s="1197"/>
    </row>
    <row r="117" spans="1:16">
      <c r="A117" s="1192"/>
      <c r="B117" s="1193"/>
      <c r="C117" s="1193"/>
      <c r="D117" s="1189"/>
      <c r="E117" s="1194"/>
      <c r="F117" s="1189"/>
      <c r="G117" s="1189"/>
      <c r="H117" s="1194"/>
      <c r="I117" s="1189"/>
      <c r="J117" s="1187"/>
      <c r="K117" s="1188"/>
      <c r="L117" s="1187"/>
      <c r="M117" s="1189"/>
      <c r="N117" s="1194"/>
      <c r="O117" s="1189"/>
      <c r="P117" s="1197"/>
    </row>
    <row r="118" spans="1:16">
      <c r="A118" s="1192"/>
      <c r="B118" s="1193"/>
      <c r="C118" s="1193"/>
      <c r="D118" s="1189"/>
      <c r="E118" s="1194"/>
      <c r="F118" s="1189"/>
      <c r="G118" s="1189"/>
      <c r="H118" s="1194"/>
      <c r="I118" s="1189"/>
      <c r="J118" s="1187"/>
      <c r="K118" s="1188"/>
      <c r="L118" s="1187"/>
      <c r="M118" s="1189"/>
      <c r="N118" s="1194"/>
      <c r="O118" s="1189"/>
      <c r="P118" s="1197"/>
    </row>
    <row r="119" spans="1:16">
      <c r="A119" s="1192"/>
      <c r="B119" s="1193"/>
      <c r="C119" s="1193"/>
      <c r="D119" s="1189"/>
      <c r="E119" s="1194"/>
      <c r="F119" s="1189"/>
      <c r="G119" s="1189"/>
      <c r="H119" s="1194"/>
      <c r="I119" s="1189"/>
      <c r="J119" s="1187"/>
      <c r="K119" s="1188"/>
      <c r="L119" s="1187"/>
      <c r="M119" s="1189"/>
      <c r="N119" s="1194"/>
      <c r="O119" s="1189"/>
      <c r="P119" s="1197"/>
    </row>
    <row r="120" spans="1:16">
      <c r="A120" s="1192"/>
      <c r="B120" s="1193"/>
      <c r="C120" s="1193"/>
      <c r="D120" s="1189"/>
      <c r="E120" s="1194"/>
      <c r="F120" s="1189"/>
      <c r="G120" s="1189"/>
      <c r="H120" s="1194"/>
      <c r="I120" s="1189"/>
      <c r="J120" s="1187"/>
      <c r="K120" s="1188"/>
      <c r="L120" s="1187"/>
      <c r="M120" s="1189"/>
      <c r="N120" s="1194"/>
      <c r="O120" s="1189"/>
      <c r="P120" s="1197"/>
    </row>
    <row r="121" spans="1:16">
      <c r="A121" s="1192"/>
      <c r="B121" s="1193"/>
      <c r="C121" s="1193"/>
      <c r="D121" s="1189"/>
      <c r="E121" s="1194"/>
      <c r="F121" s="1189"/>
      <c r="G121" s="1189"/>
      <c r="H121" s="1194"/>
      <c r="I121" s="1189"/>
      <c r="J121" s="1187"/>
      <c r="K121" s="1188"/>
      <c r="L121" s="1187"/>
      <c r="M121" s="1189"/>
      <c r="N121" s="1194"/>
      <c r="O121" s="1189"/>
      <c r="P121" s="1197"/>
    </row>
    <row r="122" spans="1:16">
      <c r="A122" s="1192"/>
      <c r="B122" s="1193"/>
      <c r="C122" s="1193"/>
      <c r="D122" s="1189"/>
      <c r="E122" s="1194"/>
      <c r="F122" s="1189"/>
      <c r="G122" s="1189"/>
      <c r="H122" s="1194"/>
      <c r="I122" s="1189"/>
      <c r="J122" s="1187"/>
      <c r="K122" s="1188"/>
      <c r="L122" s="1187"/>
      <c r="M122" s="1189"/>
      <c r="N122" s="1194"/>
      <c r="O122" s="1189"/>
      <c r="P122" s="1197"/>
    </row>
    <row r="123" spans="1:16">
      <c r="A123" s="1192"/>
      <c r="B123" s="1193"/>
      <c r="C123" s="1193"/>
      <c r="D123" s="1189"/>
      <c r="E123" s="1194"/>
      <c r="F123" s="1189"/>
      <c r="G123" s="1189"/>
      <c r="H123" s="1194"/>
      <c r="I123" s="1189"/>
      <c r="J123" s="1187"/>
      <c r="K123" s="1188"/>
      <c r="L123" s="1187"/>
      <c r="M123" s="1189"/>
      <c r="N123" s="1194"/>
      <c r="O123" s="1189"/>
      <c r="P123" s="1197"/>
    </row>
    <row r="124" spans="1:16">
      <c r="A124" s="1192"/>
      <c r="B124" s="1193"/>
      <c r="C124" s="1193"/>
      <c r="D124" s="1189"/>
      <c r="E124" s="1194"/>
      <c r="F124" s="1189"/>
      <c r="G124" s="1189"/>
      <c r="H124" s="1194"/>
      <c r="I124" s="1189"/>
      <c r="J124" s="1187"/>
      <c r="K124" s="1188"/>
      <c r="L124" s="1187"/>
      <c r="M124" s="1189"/>
      <c r="N124" s="1194"/>
      <c r="O124" s="1189"/>
      <c r="P124" s="1197"/>
    </row>
    <row r="125" spans="1:16">
      <c r="A125" s="1192"/>
      <c r="B125" s="1193"/>
      <c r="C125" s="1193"/>
      <c r="D125" s="1189"/>
      <c r="E125" s="1194"/>
      <c r="F125" s="1189"/>
      <c r="G125" s="1189"/>
      <c r="H125" s="1194"/>
      <c r="I125" s="1189"/>
      <c r="J125" s="1187"/>
      <c r="K125" s="1188"/>
      <c r="L125" s="1187"/>
      <c r="M125" s="1189"/>
      <c r="N125" s="1194"/>
      <c r="O125" s="1189"/>
      <c r="P125" s="1197"/>
    </row>
    <row r="126" spans="1:16">
      <c r="A126" s="1192"/>
      <c r="B126" s="1193"/>
      <c r="C126" s="1193"/>
      <c r="D126" s="1189"/>
      <c r="E126" s="1194"/>
      <c r="F126" s="1189"/>
      <c r="G126" s="1189"/>
      <c r="H126" s="1194"/>
      <c r="I126" s="1189"/>
      <c r="J126" s="1187"/>
      <c r="K126" s="1188"/>
      <c r="L126" s="1187"/>
      <c r="M126" s="1189"/>
      <c r="N126" s="1194"/>
      <c r="O126" s="1189"/>
      <c r="P126" s="1197"/>
    </row>
    <row r="127" spans="1:16">
      <c r="A127" s="1192"/>
      <c r="B127" s="1193"/>
      <c r="C127" s="1193"/>
      <c r="D127" s="1189"/>
      <c r="E127" s="1194"/>
      <c r="F127" s="1189"/>
      <c r="G127" s="1189"/>
      <c r="H127" s="1194"/>
      <c r="I127" s="1189"/>
      <c r="J127" s="1187"/>
      <c r="K127" s="1188"/>
      <c r="L127" s="1187"/>
      <c r="M127" s="1189"/>
      <c r="N127" s="1194"/>
      <c r="O127" s="1189"/>
      <c r="P127" s="1197"/>
    </row>
    <row r="128" spans="1:16">
      <c r="A128" s="1192"/>
      <c r="B128" s="1193"/>
      <c r="C128" s="1193"/>
      <c r="D128" s="1189"/>
      <c r="E128" s="1194"/>
      <c r="F128" s="1189"/>
      <c r="G128" s="1189"/>
      <c r="H128" s="1194"/>
      <c r="I128" s="1189"/>
      <c r="J128" s="1187"/>
      <c r="K128" s="1188"/>
      <c r="L128" s="1187"/>
      <c r="M128" s="1189"/>
      <c r="N128" s="1194"/>
      <c r="O128" s="1189"/>
      <c r="P128" s="1197"/>
    </row>
    <row r="129" spans="1:16">
      <c r="A129" s="1192"/>
      <c r="B129" s="1193"/>
      <c r="C129" s="1193"/>
      <c r="D129" s="1189"/>
      <c r="E129" s="1194"/>
      <c r="F129" s="1189"/>
      <c r="G129" s="1189"/>
      <c r="H129" s="1194"/>
      <c r="I129" s="1189"/>
      <c r="J129" s="1187"/>
      <c r="K129" s="1188"/>
      <c r="L129" s="1187"/>
      <c r="M129" s="1189"/>
      <c r="N129" s="1194"/>
      <c r="O129" s="1189"/>
      <c r="P129" s="1197"/>
    </row>
    <row r="130" spans="1:16">
      <c r="A130" s="1192"/>
      <c r="B130" s="1193"/>
      <c r="C130" s="1193"/>
      <c r="D130" s="1189"/>
      <c r="E130" s="1194"/>
      <c r="F130" s="1189"/>
      <c r="G130" s="1189"/>
      <c r="H130" s="1194"/>
      <c r="I130" s="1189"/>
      <c r="J130" s="1187"/>
      <c r="K130" s="1188"/>
      <c r="L130" s="1187"/>
      <c r="M130" s="1189"/>
      <c r="N130" s="1194"/>
      <c r="O130" s="1189"/>
      <c r="P130" s="1197"/>
    </row>
    <row r="131" spans="1:16">
      <c r="A131" s="1192"/>
      <c r="B131" s="1193"/>
      <c r="C131" s="1193"/>
      <c r="D131" s="1189"/>
      <c r="E131" s="1194"/>
      <c r="F131" s="1189"/>
      <c r="G131" s="1189"/>
      <c r="H131" s="1194"/>
      <c r="I131" s="1189"/>
      <c r="J131" s="1187"/>
      <c r="K131" s="1188"/>
      <c r="L131" s="1187"/>
      <c r="M131" s="1189"/>
      <c r="N131" s="1194"/>
      <c r="O131" s="1189"/>
      <c r="P131" s="1197"/>
    </row>
    <row r="132" spans="1:16">
      <c r="A132" s="1192"/>
      <c r="B132" s="1193"/>
      <c r="C132" s="1193"/>
      <c r="D132" s="1189"/>
      <c r="E132" s="1194"/>
      <c r="F132" s="1189"/>
      <c r="G132" s="1189"/>
      <c r="H132" s="1194"/>
      <c r="I132" s="1189"/>
      <c r="J132" s="1187"/>
      <c r="K132" s="1188"/>
      <c r="L132" s="1187"/>
      <c r="M132" s="1189"/>
      <c r="N132" s="1194"/>
      <c r="O132" s="1189"/>
      <c r="P132" s="1197"/>
    </row>
    <row r="133" spans="1:16">
      <c r="A133" s="1192"/>
      <c r="B133" s="1193"/>
      <c r="C133" s="1193"/>
      <c r="D133" s="1189"/>
      <c r="E133" s="1194"/>
      <c r="F133" s="1189"/>
      <c r="G133" s="1189"/>
      <c r="H133" s="1194"/>
      <c r="I133" s="1189"/>
      <c r="J133" s="1187"/>
      <c r="K133" s="1188"/>
      <c r="L133" s="1187"/>
      <c r="M133" s="1189"/>
      <c r="N133" s="1194"/>
      <c r="O133" s="1189"/>
      <c r="P133" s="1197"/>
    </row>
    <row r="134" spans="1:16">
      <c r="A134" s="1192"/>
      <c r="B134" s="1193"/>
      <c r="C134" s="1193"/>
      <c r="D134" s="1189"/>
      <c r="E134" s="1194"/>
      <c r="F134" s="1189"/>
      <c r="G134" s="1189"/>
      <c r="H134" s="1194"/>
      <c r="I134" s="1189"/>
      <c r="J134" s="1187"/>
      <c r="K134" s="1188"/>
      <c r="L134" s="1187"/>
      <c r="M134" s="1189"/>
      <c r="N134" s="1194"/>
      <c r="O134" s="1189"/>
      <c r="P134" s="1197"/>
    </row>
    <row r="135" spans="1:16">
      <c r="A135" s="1192"/>
      <c r="B135" s="1193"/>
      <c r="C135" s="1193"/>
      <c r="D135" s="1189"/>
      <c r="E135" s="1194"/>
      <c r="F135" s="1189"/>
      <c r="G135" s="1189"/>
      <c r="H135" s="1194"/>
      <c r="I135" s="1189"/>
      <c r="J135" s="1187"/>
      <c r="K135" s="1188"/>
      <c r="L135" s="1187"/>
      <c r="M135" s="1189"/>
      <c r="N135" s="1194"/>
      <c r="O135" s="1189"/>
      <c r="P135" s="1197"/>
    </row>
    <row r="136" spans="1:16">
      <c r="A136" s="1192"/>
      <c r="B136" s="1193"/>
      <c r="C136" s="1193"/>
      <c r="D136" s="1189"/>
      <c r="E136" s="1194"/>
      <c r="F136" s="1189"/>
      <c r="G136" s="1189"/>
      <c r="H136" s="1194"/>
      <c r="I136" s="1189"/>
      <c r="J136" s="1187"/>
      <c r="K136" s="1188"/>
      <c r="L136" s="1187"/>
      <c r="M136" s="1189"/>
      <c r="N136" s="1194"/>
      <c r="O136" s="1189"/>
      <c r="P136" s="1197"/>
    </row>
    <row r="137" spans="1:16">
      <c r="A137" s="1192"/>
      <c r="B137" s="1193"/>
      <c r="C137" s="1193"/>
      <c r="D137" s="1189"/>
      <c r="E137" s="1194"/>
      <c r="F137" s="1189"/>
      <c r="G137" s="1189"/>
      <c r="H137" s="1194"/>
      <c r="I137" s="1189"/>
      <c r="J137" s="1187"/>
      <c r="K137" s="1188"/>
      <c r="L137" s="1187"/>
      <c r="M137" s="1189"/>
      <c r="N137" s="1194"/>
      <c r="O137" s="1189"/>
      <c r="P137" s="1197"/>
    </row>
  </sheetData>
  <mergeCells count="96">
    <mergeCell ref="A1:P1"/>
    <mergeCell ref="A2:P2"/>
    <mergeCell ref="A3:P3"/>
    <mergeCell ref="D4:O4"/>
    <mergeCell ref="D5:F5"/>
    <mergeCell ref="G5:I5"/>
    <mergeCell ref="J5:L5"/>
    <mergeCell ref="M5:O5"/>
    <mergeCell ref="A7:P7"/>
    <mergeCell ref="A35:P35"/>
    <mergeCell ref="A43:P43"/>
    <mergeCell ref="A54:P54"/>
    <mergeCell ref="A55:P55"/>
    <mergeCell ref="A58:P58"/>
    <mergeCell ref="A59:P59"/>
    <mergeCell ref="A65:P65"/>
    <mergeCell ref="A66:P66"/>
    <mergeCell ref="A79:P79"/>
    <mergeCell ref="A80:P80"/>
    <mergeCell ref="A81:E81"/>
    <mergeCell ref="A82:P82"/>
    <mergeCell ref="A4:A6"/>
    <mergeCell ref="A8:A9"/>
    <mergeCell ref="A10:A12"/>
    <mergeCell ref="A13:A15"/>
    <mergeCell ref="A17:A20"/>
    <mergeCell ref="A21:A31"/>
    <mergeCell ref="A36:A41"/>
    <mergeCell ref="A45:A48"/>
    <mergeCell ref="A50:A53"/>
    <mergeCell ref="A60:A63"/>
    <mergeCell ref="A68:A71"/>
    <mergeCell ref="A73:A76"/>
    <mergeCell ref="B4:B6"/>
    <mergeCell ref="B8:B9"/>
    <mergeCell ref="B10:B12"/>
    <mergeCell ref="B13:B15"/>
    <mergeCell ref="B17:B20"/>
    <mergeCell ref="B22:B26"/>
    <mergeCell ref="B27:B28"/>
    <mergeCell ref="B30:B31"/>
    <mergeCell ref="B36:B41"/>
    <mergeCell ref="B45:B48"/>
    <mergeCell ref="B50:B53"/>
    <mergeCell ref="B60:B63"/>
    <mergeCell ref="B68:B71"/>
    <mergeCell ref="B73:B76"/>
    <mergeCell ref="C4:C6"/>
    <mergeCell ref="C40:C41"/>
    <mergeCell ref="D23:D26"/>
    <mergeCell ref="D37:D41"/>
    <mergeCell ref="D45:D48"/>
    <mergeCell ref="D50:D53"/>
    <mergeCell ref="E45:E48"/>
    <mergeCell ref="E50:E53"/>
    <mergeCell ref="F23:F26"/>
    <mergeCell ref="F37:F41"/>
    <mergeCell ref="F45:F48"/>
    <mergeCell ref="F50:F53"/>
    <mergeCell ref="G23:G26"/>
    <mergeCell ref="G37:G41"/>
    <mergeCell ref="G45:G48"/>
    <mergeCell ref="G50:G53"/>
    <mergeCell ref="H45:H48"/>
    <mergeCell ref="H50:H53"/>
    <mergeCell ref="I23:I26"/>
    <mergeCell ref="I37:I41"/>
    <mergeCell ref="I45:I48"/>
    <mergeCell ref="I50:I53"/>
    <mergeCell ref="J23:J26"/>
    <mergeCell ref="J37:J41"/>
    <mergeCell ref="J45:J48"/>
    <mergeCell ref="J50:J53"/>
    <mergeCell ref="K45:K48"/>
    <mergeCell ref="K50:K53"/>
    <mergeCell ref="L23:L26"/>
    <mergeCell ref="L37:L41"/>
    <mergeCell ref="L45:L48"/>
    <mergeCell ref="L50:L53"/>
    <mergeCell ref="M23:M26"/>
    <mergeCell ref="M37:M41"/>
    <mergeCell ref="M45:M48"/>
    <mergeCell ref="M50:M53"/>
    <mergeCell ref="N45:N48"/>
    <mergeCell ref="N50:N53"/>
    <mergeCell ref="O23:O26"/>
    <mergeCell ref="O37:O41"/>
    <mergeCell ref="O45:O48"/>
    <mergeCell ref="O50:O53"/>
    <mergeCell ref="P4:P6"/>
    <mergeCell ref="P8:P9"/>
    <mergeCell ref="P32:P33"/>
    <mergeCell ref="P37:P41"/>
    <mergeCell ref="P45:P48"/>
    <mergeCell ref="P50:P53"/>
    <mergeCell ref="Q40:Q41"/>
  </mergeCells>
  <pageMargins left="0.7" right="0.7" top="0.75" bottom="0.75" header="0.3" footer="0.3"/>
  <pageSetup paperSize="9" scale="68" fitToHeight="0" orientation="portrait" horizontalDpi="600" vertic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7"/>
  <sheetViews>
    <sheetView zoomScaleSheetLayoutView="60" workbookViewId="0">
      <selection activeCell="A3" sqref="A3:P3"/>
    </sheetView>
  </sheetViews>
  <sheetFormatPr defaultColWidth="9.14285714285714" defaultRowHeight="15"/>
  <cols>
    <col min="1" max="1" width="4.71428571428571" style="33" customWidth="1"/>
    <col min="2" max="2" width="31.5714285714286" style="1093" customWidth="1"/>
    <col min="3" max="3" width="18.5714285714286" style="1093" customWidth="1"/>
    <col min="4" max="4" width="4.71428571428571" style="1094" customWidth="1"/>
    <col min="5" max="5" width="4.28571428571429" style="1095" customWidth="1"/>
    <col min="6" max="6" width="3.14285714285714" style="1094" customWidth="1"/>
    <col min="7" max="7" width="3.42857142857143" style="1096" customWidth="1"/>
    <col min="8" max="8" width="4.85714285714286" style="1097" customWidth="1"/>
    <col min="9" max="9" width="2.85714285714286" style="1096" customWidth="1"/>
    <col min="10" max="10" width="3.28571428571429" style="1098" customWidth="1"/>
    <col min="11" max="11" width="4.28571428571429" style="1099" customWidth="1"/>
    <col min="12" max="12" width="3.14285714285714" style="1098" customWidth="1"/>
    <col min="13" max="13" width="3.57142857142857" style="1100" customWidth="1"/>
    <col min="14" max="14" width="5.85714285714286" style="1101" customWidth="1"/>
    <col min="15" max="15" width="5.28571428571429" style="1100" customWidth="1"/>
    <col min="16" max="16" width="24.7142857142857" style="1102" customWidth="1"/>
    <col min="17" max="17" width="11.4285714285714" customWidth="1"/>
    <col min="18" max="18" width="4.71428571428571" customWidth="1"/>
    <col min="19" max="19" width="4" customWidth="1"/>
    <col min="20" max="20" width="4.14285714285714" customWidth="1"/>
  </cols>
  <sheetData>
    <row r="1" ht="18.75" spans="1:16">
      <c r="A1" s="1103" t="s">
        <v>0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/>
      <c r="L1" s="1103"/>
      <c r="M1" s="1103"/>
      <c r="N1" s="1103"/>
      <c r="O1" s="1103"/>
      <c r="P1" s="1103"/>
    </row>
    <row r="2" ht="83.25" customHeight="1" spans="1:16">
      <c r="A2" s="1088" t="s">
        <v>71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  <c r="N2" s="1088"/>
      <c r="O2" s="1088"/>
      <c r="P2" s="1088"/>
    </row>
    <row r="3" s="25" customFormat="1" ht="96.75" customHeight="1" spans="1:16">
      <c r="A3" s="60" t="s">
        <v>166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</row>
    <row r="4" ht="17.25" customHeight="1" spans="1:17">
      <c r="A4" s="1104" t="s">
        <v>2</v>
      </c>
      <c r="B4" s="1105" t="s">
        <v>3</v>
      </c>
      <c r="C4" s="1105" t="s">
        <v>4</v>
      </c>
      <c r="D4" s="1106" t="s">
        <v>5</v>
      </c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43"/>
      <c r="P4" s="1144" t="s">
        <v>6</v>
      </c>
      <c r="Q4" s="1178"/>
    </row>
    <row r="5" ht="12.75" customHeight="1" spans="1:17">
      <c r="A5" s="1104"/>
      <c r="B5" s="1105"/>
      <c r="C5" s="1105"/>
      <c r="D5" s="1108" t="s">
        <v>140</v>
      </c>
      <c r="E5" s="1108"/>
      <c r="F5" s="1108"/>
      <c r="G5" s="1109" t="s">
        <v>141</v>
      </c>
      <c r="H5" s="1110"/>
      <c r="I5" s="1145"/>
      <c r="J5" s="1146" t="s">
        <v>142</v>
      </c>
      <c r="K5" s="1146"/>
      <c r="L5" s="1146"/>
      <c r="M5" s="1147" t="s">
        <v>143</v>
      </c>
      <c r="N5" s="1147"/>
      <c r="O5" s="1147"/>
      <c r="P5" s="1148"/>
      <c r="Q5" s="1178"/>
    </row>
    <row r="6" ht="107.25" customHeight="1" spans="1:17">
      <c r="A6" s="1104"/>
      <c r="B6" s="1105"/>
      <c r="C6" s="1105"/>
      <c r="D6" s="676" t="s">
        <v>7</v>
      </c>
      <c r="E6" s="676" t="s">
        <v>8</v>
      </c>
      <c r="F6" s="676" t="s">
        <v>9</v>
      </c>
      <c r="G6" s="1111" t="s">
        <v>7</v>
      </c>
      <c r="H6" s="1111" t="s">
        <v>8</v>
      </c>
      <c r="I6" s="1111" t="s">
        <v>9</v>
      </c>
      <c r="J6" s="1149" t="s">
        <v>7</v>
      </c>
      <c r="K6" s="1149" t="s">
        <v>8</v>
      </c>
      <c r="L6" s="1149" t="s">
        <v>9</v>
      </c>
      <c r="M6" s="17" t="s">
        <v>7</v>
      </c>
      <c r="N6" s="17" t="s">
        <v>8</v>
      </c>
      <c r="O6" s="17" t="s">
        <v>9</v>
      </c>
      <c r="P6" s="1150"/>
      <c r="Q6" s="1178"/>
    </row>
    <row r="7" spans="1:17">
      <c r="A7" s="7" t="s">
        <v>96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1178"/>
    </row>
    <row r="8" ht="136.5" customHeight="1" spans="1:17">
      <c r="A8" s="8" t="s">
        <v>11</v>
      </c>
      <c r="B8" s="9" t="s">
        <v>97</v>
      </c>
      <c r="C8" s="990" t="s">
        <v>13</v>
      </c>
      <c r="D8" s="609">
        <f>'18'!F8</f>
        <v>2961.699</v>
      </c>
      <c r="E8" s="609">
        <v>-450</v>
      </c>
      <c r="F8" s="609">
        <f>D8+E8</f>
        <v>2511.699</v>
      </c>
      <c r="G8" s="1112">
        <f>'мку в п 1.7'!J4</f>
        <v>2499.01451</v>
      </c>
      <c r="H8" s="1112">
        <v>0</v>
      </c>
      <c r="I8" s="1112">
        <f>G8+H8</f>
        <v>2499.01451</v>
      </c>
      <c r="J8" s="1151">
        <f>'мку в п 1.7'!M4</f>
        <v>2488.76168</v>
      </c>
      <c r="K8" s="1151">
        <v>0</v>
      </c>
      <c r="L8" s="1151">
        <f>J8+K8</f>
        <v>2488.76168</v>
      </c>
      <c r="M8" s="12">
        <f>'мку в п 1.7'!P4</f>
        <v>13310.32002</v>
      </c>
      <c r="N8" s="12">
        <v>0</v>
      </c>
      <c r="O8" s="12">
        <f>M8+N8</f>
        <v>13310.32002</v>
      </c>
      <c r="P8" s="1152" t="s">
        <v>167</v>
      </c>
      <c r="Q8" s="1179"/>
    </row>
    <row r="9" ht="60.75" customHeight="1" spans="1:17">
      <c r="A9" s="13"/>
      <c r="B9" s="14"/>
      <c r="C9" s="990" t="s">
        <v>145</v>
      </c>
      <c r="D9" s="609"/>
      <c r="E9" s="609"/>
      <c r="F9" s="609"/>
      <c r="G9" s="1112"/>
      <c r="H9" s="1112"/>
      <c r="I9" s="1112"/>
      <c r="J9" s="1151"/>
      <c r="K9" s="1151"/>
      <c r="L9" s="1151"/>
      <c r="M9" s="12"/>
      <c r="N9" s="12"/>
      <c r="O9" s="12"/>
      <c r="P9" s="1153"/>
      <c r="Q9" s="1179"/>
    </row>
    <row r="10" ht="70.5" customHeight="1" spans="1:17">
      <c r="A10" s="6" t="s">
        <v>16</v>
      </c>
      <c r="B10" s="15" t="s">
        <v>99</v>
      </c>
      <c r="C10" s="990" t="s">
        <v>13</v>
      </c>
      <c r="D10" s="609">
        <f>'18'!F10</f>
        <v>660</v>
      </c>
      <c r="E10" s="609">
        <f>E11+E12</f>
        <v>450</v>
      </c>
      <c r="F10" s="609">
        <f t="shared" ref="F10:F17" si="0">D10+E10</f>
        <v>1110</v>
      </c>
      <c r="G10" s="1112">
        <f>'мку в п 1.7'!J6</f>
        <v>660</v>
      </c>
      <c r="H10" s="1112">
        <v>0</v>
      </c>
      <c r="I10" s="1112">
        <f>G10+H10</f>
        <v>660</v>
      </c>
      <c r="J10" s="1151">
        <f>'мку в п 1.7'!M6</f>
        <v>840</v>
      </c>
      <c r="K10" s="1151">
        <v>0</v>
      </c>
      <c r="L10" s="1151">
        <f>J10+K10</f>
        <v>840</v>
      </c>
      <c r="M10" s="12">
        <f>'мку в п 1.7'!P6</f>
        <v>3854.62546</v>
      </c>
      <c r="N10" s="12">
        <v>0</v>
      </c>
      <c r="O10" s="12">
        <f>M10+N10</f>
        <v>3854.62546</v>
      </c>
      <c r="P10" s="1152" t="s">
        <v>168</v>
      </c>
      <c r="Q10" s="1179"/>
    </row>
    <row r="11" ht="64.5" customHeight="1" spans="1:17">
      <c r="A11" s="6"/>
      <c r="B11" s="15"/>
      <c r="C11" s="990" t="s">
        <v>137</v>
      </c>
      <c r="D11" s="609"/>
      <c r="E11" s="609">
        <v>286.8</v>
      </c>
      <c r="F11" s="609"/>
      <c r="G11" s="1112"/>
      <c r="H11" s="1112"/>
      <c r="I11" s="1112"/>
      <c r="J11" s="1151"/>
      <c r="K11" s="1151"/>
      <c r="L11" s="1151"/>
      <c r="M11" s="12"/>
      <c r="N11" s="12"/>
      <c r="O11" s="12"/>
      <c r="P11" s="1154"/>
      <c r="Q11" s="1178"/>
    </row>
    <row r="12" ht="69" customHeight="1" spans="1:17">
      <c r="A12" s="6"/>
      <c r="B12" s="15"/>
      <c r="C12" s="990" t="s">
        <v>146</v>
      </c>
      <c r="D12" s="609"/>
      <c r="E12" s="609">
        <v>163.2</v>
      </c>
      <c r="F12" s="609"/>
      <c r="G12" s="1112"/>
      <c r="H12" s="1112"/>
      <c r="I12" s="1112"/>
      <c r="J12" s="1151"/>
      <c r="K12" s="1151"/>
      <c r="L12" s="1151"/>
      <c r="M12" s="12"/>
      <c r="N12" s="12"/>
      <c r="O12" s="12"/>
      <c r="P12" s="1153"/>
      <c r="Q12" s="1178"/>
    </row>
    <row r="13" ht="51" customHeight="1" spans="1:17">
      <c r="A13" s="15" t="s">
        <v>101</v>
      </c>
      <c r="B13" s="15" t="s">
        <v>102</v>
      </c>
      <c r="C13" s="990" t="s">
        <v>13</v>
      </c>
      <c r="D13" s="609">
        <f>'18'!F13</f>
        <v>0</v>
      </c>
      <c r="E13" s="609">
        <v>0</v>
      </c>
      <c r="F13" s="609">
        <f t="shared" si="0"/>
        <v>0</v>
      </c>
      <c r="G13" s="1112">
        <f>'мку в п 1.7'!J12</f>
        <v>0</v>
      </c>
      <c r="H13" s="1112">
        <v>0</v>
      </c>
      <c r="I13" s="1112">
        <f>G13+H13</f>
        <v>0</v>
      </c>
      <c r="J13" s="1151">
        <v>0</v>
      </c>
      <c r="K13" s="1151">
        <v>0</v>
      </c>
      <c r="L13" s="1151">
        <v>0</v>
      </c>
      <c r="M13" s="12">
        <v>0</v>
      </c>
      <c r="N13" s="12">
        <v>0</v>
      </c>
      <c r="O13" s="12">
        <f>M13+N13</f>
        <v>0</v>
      </c>
      <c r="P13" s="1155"/>
      <c r="Q13" s="1179"/>
    </row>
    <row r="14" spans="1:17">
      <c r="A14" s="15"/>
      <c r="B14" s="15"/>
      <c r="C14" s="990" t="s">
        <v>22</v>
      </c>
      <c r="D14" s="609"/>
      <c r="E14" s="609"/>
      <c r="F14" s="609"/>
      <c r="G14" s="1112"/>
      <c r="H14" s="1112"/>
      <c r="I14" s="1112"/>
      <c r="J14" s="1151"/>
      <c r="K14" s="1151"/>
      <c r="L14" s="1151"/>
      <c r="M14" s="12"/>
      <c r="N14" s="12"/>
      <c r="O14" s="12"/>
      <c r="P14" s="1155"/>
      <c r="Q14" s="1178"/>
    </row>
    <row r="15" ht="25.5" spans="1:17">
      <c r="A15" s="15"/>
      <c r="B15" s="15"/>
      <c r="C15" s="990" t="s">
        <v>146</v>
      </c>
      <c r="D15" s="609"/>
      <c r="E15" s="609"/>
      <c r="F15" s="609"/>
      <c r="G15" s="1112"/>
      <c r="H15" s="1112"/>
      <c r="I15" s="1112"/>
      <c r="J15" s="1151"/>
      <c r="K15" s="1151"/>
      <c r="L15" s="1151"/>
      <c r="M15" s="12"/>
      <c r="N15" s="12"/>
      <c r="O15" s="12"/>
      <c r="P15" s="1155"/>
      <c r="Q15" s="1178"/>
    </row>
    <row r="16" ht="90" spans="1:17">
      <c r="A16" s="1113" t="s">
        <v>23</v>
      </c>
      <c r="B16" s="15" t="s">
        <v>103</v>
      </c>
      <c r="C16" s="990" t="s">
        <v>13</v>
      </c>
      <c r="D16" s="609">
        <f>'18'!F16</f>
        <v>0</v>
      </c>
      <c r="E16" s="609">
        <v>0</v>
      </c>
      <c r="F16" s="609">
        <f t="shared" si="0"/>
        <v>0</v>
      </c>
      <c r="G16" s="1112">
        <v>0</v>
      </c>
      <c r="H16" s="1112">
        <v>0</v>
      </c>
      <c r="I16" s="1112">
        <f>G16+H16</f>
        <v>0</v>
      </c>
      <c r="J16" s="1151">
        <v>0</v>
      </c>
      <c r="K16" s="1151">
        <v>0</v>
      </c>
      <c r="L16" s="1151">
        <v>0</v>
      </c>
      <c r="M16" s="12">
        <v>50</v>
      </c>
      <c r="N16" s="12">
        <v>0</v>
      </c>
      <c r="O16" s="12">
        <f>M16+N16</f>
        <v>50</v>
      </c>
      <c r="P16" s="1155"/>
      <c r="Q16" s="1179"/>
    </row>
    <row r="17" ht="74.25" customHeight="1" spans="1:17">
      <c r="A17" s="15" t="s">
        <v>104</v>
      </c>
      <c r="B17" s="15" t="s">
        <v>26</v>
      </c>
      <c r="C17" s="990" t="s">
        <v>13</v>
      </c>
      <c r="D17" s="609">
        <f>'18'!F17</f>
        <v>2500</v>
      </c>
      <c r="E17" s="609">
        <f>E18+E20</f>
        <v>0</v>
      </c>
      <c r="F17" s="609">
        <f t="shared" si="0"/>
        <v>2500</v>
      </c>
      <c r="G17" s="1112">
        <f>G18</f>
        <v>0</v>
      </c>
      <c r="H17" s="1112">
        <v>0</v>
      </c>
      <c r="I17" s="1112">
        <f>G17+H17</f>
        <v>0</v>
      </c>
      <c r="J17" s="1151">
        <v>0</v>
      </c>
      <c r="K17" s="1151">
        <v>0</v>
      </c>
      <c r="L17" s="1151">
        <f>J17+K17</f>
        <v>0</v>
      </c>
      <c r="M17" s="12">
        <v>0</v>
      </c>
      <c r="N17" s="12">
        <v>0</v>
      </c>
      <c r="O17" s="12">
        <f>M17+N17</f>
        <v>0</v>
      </c>
      <c r="P17" s="1155"/>
      <c r="Q17" s="1179"/>
    </row>
    <row r="18" ht="59.25" customHeight="1" spans="1:17">
      <c r="A18" s="15"/>
      <c r="B18" s="15"/>
      <c r="C18" s="990" t="s">
        <v>147</v>
      </c>
      <c r="D18" s="609"/>
      <c r="E18" s="609"/>
      <c r="F18" s="609"/>
      <c r="G18" s="1112"/>
      <c r="H18" s="1112"/>
      <c r="I18" s="1112"/>
      <c r="J18" s="1151"/>
      <c r="K18" s="1151"/>
      <c r="L18" s="1151"/>
      <c r="M18" s="12"/>
      <c r="N18" s="12"/>
      <c r="O18" s="12"/>
      <c r="P18" s="1155"/>
      <c r="Q18" s="1178"/>
    </row>
    <row r="19" ht="25.5" spans="1:17">
      <c r="A19" s="15"/>
      <c r="B19" s="15"/>
      <c r="C19" s="990" t="s">
        <v>27</v>
      </c>
      <c r="D19" s="609"/>
      <c r="E19" s="609"/>
      <c r="F19" s="609"/>
      <c r="G19" s="1112"/>
      <c r="H19" s="1112"/>
      <c r="I19" s="1112"/>
      <c r="J19" s="1151"/>
      <c r="K19" s="1151"/>
      <c r="L19" s="1151"/>
      <c r="M19" s="12"/>
      <c r="N19" s="12"/>
      <c r="O19" s="12"/>
      <c r="P19" s="1155"/>
      <c r="Q19" s="1178"/>
    </row>
    <row r="20" ht="25.5" spans="1:17">
      <c r="A20" s="15"/>
      <c r="B20" s="15"/>
      <c r="C20" s="990" t="s">
        <v>28</v>
      </c>
      <c r="D20" s="609"/>
      <c r="E20" s="609"/>
      <c r="F20" s="609"/>
      <c r="G20" s="1112"/>
      <c r="H20" s="1112"/>
      <c r="I20" s="1112"/>
      <c r="J20" s="1151"/>
      <c r="K20" s="1151"/>
      <c r="L20" s="1151"/>
      <c r="M20" s="12"/>
      <c r="N20" s="12"/>
      <c r="O20" s="12"/>
      <c r="P20" s="1156"/>
      <c r="Q20" s="1178"/>
    </row>
    <row r="21" ht="84" customHeight="1" spans="1:17">
      <c r="A21" s="1114" t="s">
        <v>105</v>
      </c>
      <c r="B21" s="15" t="s">
        <v>30</v>
      </c>
      <c r="C21" s="990" t="s">
        <v>13</v>
      </c>
      <c r="D21" s="609">
        <f>'18'!F21</f>
        <v>54487.74924</v>
      </c>
      <c r="E21" s="609">
        <f>E22+E27</f>
        <v>0</v>
      </c>
      <c r="F21" s="609">
        <f>D21+E21</f>
        <v>54487.74924</v>
      </c>
      <c r="G21" s="1112">
        <f>I21-H21</f>
        <v>49753.6492</v>
      </c>
      <c r="H21" s="1112">
        <f>H22+H27</f>
        <v>0</v>
      </c>
      <c r="I21" s="1112">
        <f>I22+I27</f>
        <v>49753.6492</v>
      </c>
      <c r="J21" s="1151">
        <f>L21-K21</f>
        <v>49584.45203</v>
      </c>
      <c r="K21" s="1151">
        <f>K22+K27</f>
        <v>0</v>
      </c>
      <c r="L21" s="1151">
        <f>L22+L27</f>
        <v>49584.45203</v>
      </c>
      <c r="M21" s="12">
        <f>O21-N21</f>
        <v>118777.21691</v>
      </c>
      <c r="N21" s="12">
        <f>N22+N27</f>
        <v>0</v>
      </c>
      <c r="O21" s="12">
        <f>O22+O27</f>
        <v>118777.21691</v>
      </c>
      <c r="P21" s="1155"/>
      <c r="Q21" s="1179"/>
    </row>
    <row r="22" ht="75" customHeight="1" spans="1:17">
      <c r="A22" s="1115"/>
      <c r="B22" s="15" t="s">
        <v>106</v>
      </c>
      <c r="C22" s="990" t="s">
        <v>13</v>
      </c>
      <c r="D22" s="609">
        <f>'18'!F22</f>
        <v>38206.23385</v>
      </c>
      <c r="E22" s="609">
        <f>E23+E24+E25</f>
        <v>0</v>
      </c>
      <c r="F22" s="609">
        <f>D22+E22</f>
        <v>38206.23385</v>
      </c>
      <c r="G22" s="1112">
        <f>'18'!I22</f>
        <v>35049.99185</v>
      </c>
      <c r="H22" s="1112">
        <f>H23+H24+H25</f>
        <v>0</v>
      </c>
      <c r="I22" s="1112">
        <f>G22+H22</f>
        <v>35049.99185</v>
      </c>
      <c r="J22" s="1151">
        <f>'18'!L22</f>
        <v>35048.29185</v>
      </c>
      <c r="K22" s="1151">
        <f>K23+K24+K25</f>
        <v>0</v>
      </c>
      <c r="L22" s="1151">
        <f>J22+K22</f>
        <v>35048.29185</v>
      </c>
      <c r="M22" s="12">
        <f>'18'!O22</f>
        <v>100430.86908</v>
      </c>
      <c r="N22" s="12">
        <f>N23+N24+N25</f>
        <v>0</v>
      </c>
      <c r="O22" s="12">
        <f>M22+N22</f>
        <v>100430.86908</v>
      </c>
      <c r="P22" s="1155"/>
      <c r="Q22" s="1179"/>
    </row>
    <row r="23" spans="1:17">
      <c r="A23" s="1115"/>
      <c r="B23" s="15"/>
      <c r="C23" s="990" t="s">
        <v>91</v>
      </c>
      <c r="D23" s="676"/>
      <c r="E23" s="609"/>
      <c r="F23" s="609"/>
      <c r="G23" s="1111"/>
      <c r="H23" s="1112"/>
      <c r="I23" s="1112"/>
      <c r="J23" s="1149"/>
      <c r="K23" s="1151"/>
      <c r="L23" s="1151"/>
      <c r="M23" s="17"/>
      <c r="N23" s="12"/>
      <c r="O23" s="12"/>
      <c r="P23" s="1155"/>
      <c r="Q23" s="1179"/>
    </row>
    <row r="24" ht="25.5" spans="1:17">
      <c r="A24" s="1115"/>
      <c r="B24" s="15"/>
      <c r="C24" s="990" t="s">
        <v>34</v>
      </c>
      <c r="D24" s="676"/>
      <c r="E24" s="609"/>
      <c r="F24" s="609"/>
      <c r="G24" s="1111"/>
      <c r="H24" s="1112"/>
      <c r="I24" s="1112"/>
      <c r="J24" s="1149"/>
      <c r="K24" s="1151"/>
      <c r="L24" s="1151"/>
      <c r="M24" s="17"/>
      <c r="N24" s="12"/>
      <c r="O24" s="12"/>
      <c r="P24" s="1155"/>
      <c r="Q24" s="1179"/>
    </row>
    <row r="25" ht="25.5" spans="1:17">
      <c r="A25" s="1115"/>
      <c r="B25" s="15"/>
      <c r="C25" s="990" t="s">
        <v>146</v>
      </c>
      <c r="D25" s="676"/>
      <c r="E25" s="609"/>
      <c r="F25" s="609"/>
      <c r="G25" s="1111"/>
      <c r="H25" s="1112"/>
      <c r="I25" s="1112"/>
      <c r="J25" s="1149"/>
      <c r="K25" s="1151"/>
      <c r="L25" s="1151"/>
      <c r="M25" s="17"/>
      <c r="N25" s="12"/>
      <c r="O25" s="12"/>
      <c r="P25" s="1155"/>
      <c r="Q25" s="1179"/>
    </row>
    <row r="26" spans="1:17">
      <c r="A26" s="1115"/>
      <c r="B26" s="15"/>
      <c r="C26" s="990" t="s">
        <v>22</v>
      </c>
      <c r="D26" s="676"/>
      <c r="E26" s="609"/>
      <c r="F26" s="609"/>
      <c r="G26" s="1111"/>
      <c r="H26" s="1112"/>
      <c r="I26" s="1112"/>
      <c r="J26" s="1149"/>
      <c r="K26" s="1151"/>
      <c r="L26" s="1151"/>
      <c r="M26" s="17"/>
      <c r="N26" s="12"/>
      <c r="O26" s="12"/>
      <c r="P26" s="1155"/>
      <c r="Q26" s="1179"/>
    </row>
    <row r="27" ht="79.5" customHeight="1" spans="1:17">
      <c r="A27" s="1115"/>
      <c r="B27" s="15" t="s">
        <v>111</v>
      </c>
      <c r="C27" s="990" t="s">
        <v>13</v>
      </c>
      <c r="D27" s="609">
        <f>'18'!F27</f>
        <v>16281.51539</v>
      </c>
      <c r="E27" s="609">
        <v>0</v>
      </c>
      <c r="F27" s="609">
        <f>D27+E27</f>
        <v>16281.51539</v>
      </c>
      <c r="G27" s="1112">
        <f>'мку в п 1.7'!J22</f>
        <v>14703.65735</v>
      </c>
      <c r="H27" s="1112">
        <f>H28</f>
        <v>0</v>
      </c>
      <c r="I27" s="1112">
        <f>G27+H27</f>
        <v>14703.65735</v>
      </c>
      <c r="J27" s="1151">
        <f>'мку в п 1.7'!M22</f>
        <v>14536.16018</v>
      </c>
      <c r="K27" s="1151">
        <f>K28</f>
        <v>0</v>
      </c>
      <c r="L27" s="1151">
        <f>J27+K27</f>
        <v>14536.16018</v>
      </c>
      <c r="M27" s="12">
        <f>'мку в п 1.7'!P22</f>
        <v>18346.34783</v>
      </c>
      <c r="N27" s="12">
        <f>N28</f>
        <v>0</v>
      </c>
      <c r="O27" s="12">
        <f>M27+N27</f>
        <v>18346.34783</v>
      </c>
      <c r="P27" s="1155"/>
      <c r="Q27" s="1179"/>
    </row>
    <row r="28" ht="87.75" customHeight="1" spans="1:17">
      <c r="A28" s="1115"/>
      <c r="B28" s="15"/>
      <c r="C28" s="990" t="s">
        <v>39</v>
      </c>
      <c r="D28" s="609"/>
      <c r="E28" s="609"/>
      <c r="F28" s="609"/>
      <c r="G28" s="1112"/>
      <c r="H28" s="1112"/>
      <c r="I28" s="1112"/>
      <c r="J28" s="1151"/>
      <c r="K28" s="1151"/>
      <c r="L28" s="1151"/>
      <c r="M28" s="12"/>
      <c r="N28" s="12"/>
      <c r="O28" s="12"/>
      <c r="P28" s="1157"/>
      <c r="Q28" s="1179"/>
    </row>
    <row r="29" ht="55.5" customHeight="1" spans="1:17">
      <c r="A29" s="1115"/>
      <c r="B29" s="16" t="s">
        <v>152</v>
      </c>
      <c r="C29" s="6" t="s">
        <v>13</v>
      </c>
      <c r="D29" s="609">
        <v>0</v>
      </c>
      <c r="E29" s="609">
        <v>0</v>
      </c>
      <c r="F29" s="609">
        <v>0</v>
      </c>
      <c r="G29" s="1112">
        <v>0</v>
      </c>
      <c r="H29" s="1112">
        <v>0</v>
      </c>
      <c r="I29" s="1112">
        <v>0</v>
      </c>
      <c r="J29" s="1151">
        <v>0</v>
      </c>
      <c r="K29" s="1151">
        <v>0</v>
      </c>
      <c r="L29" s="1151">
        <v>0</v>
      </c>
      <c r="M29" s="12">
        <v>0</v>
      </c>
      <c r="N29" s="12">
        <v>0</v>
      </c>
      <c r="O29" s="12">
        <v>0</v>
      </c>
      <c r="P29" s="1155"/>
      <c r="Q29" s="1179"/>
    </row>
    <row r="30" spans="1:17">
      <c r="A30" s="1115"/>
      <c r="B30" s="16" t="s">
        <v>153</v>
      </c>
      <c r="C30" s="6" t="s">
        <v>13</v>
      </c>
      <c r="D30" s="609"/>
      <c r="E30" s="609"/>
      <c r="F30" s="609"/>
      <c r="G30" s="1112"/>
      <c r="H30" s="1112"/>
      <c r="I30" s="1112"/>
      <c r="J30" s="1151"/>
      <c r="K30" s="1151"/>
      <c r="L30" s="1151"/>
      <c r="M30" s="12"/>
      <c r="N30" s="12"/>
      <c r="O30" s="12"/>
      <c r="P30" s="1155"/>
      <c r="Q30" s="1179"/>
    </row>
    <row r="31" ht="143.25" customHeight="1" spans="1:17">
      <c r="A31" s="1116"/>
      <c r="B31" s="16"/>
      <c r="C31" s="6" t="s">
        <v>146</v>
      </c>
      <c r="D31" s="609"/>
      <c r="E31" s="609"/>
      <c r="F31" s="609"/>
      <c r="G31" s="1112"/>
      <c r="H31" s="1112"/>
      <c r="I31" s="1112"/>
      <c r="J31" s="1151"/>
      <c r="K31" s="1151"/>
      <c r="L31" s="1151"/>
      <c r="M31" s="12"/>
      <c r="N31" s="12"/>
      <c r="O31" s="12"/>
      <c r="P31" s="1155"/>
      <c r="Q31" s="1179"/>
    </row>
    <row r="32" ht="96" customHeight="1" spans="1:17">
      <c r="A32" s="15" t="s">
        <v>154</v>
      </c>
      <c r="B32" s="362" t="s">
        <v>155</v>
      </c>
      <c r="C32" s="6" t="s">
        <v>13</v>
      </c>
      <c r="D32" s="609">
        <f>'18'!F32</f>
        <v>6124.81271</v>
      </c>
      <c r="E32" s="609">
        <v>0</v>
      </c>
      <c r="F32" s="609">
        <f>D32+E32</f>
        <v>6124.81271</v>
      </c>
      <c r="G32" s="1112">
        <f>'18'!I32</f>
        <v>8445.01471</v>
      </c>
      <c r="H32" s="1112">
        <v>0</v>
      </c>
      <c r="I32" s="1112">
        <f>G32+H32</f>
        <v>8445.01471</v>
      </c>
      <c r="J32" s="1151">
        <f>'18'!L32</f>
        <v>8444.46471</v>
      </c>
      <c r="K32" s="1151">
        <v>0</v>
      </c>
      <c r="L32" s="1151">
        <f>J32+K32</f>
        <v>8444.46471</v>
      </c>
      <c r="M32" s="12">
        <f>'18'!O32</f>
        <v>8444.46471</v>
      </c>
      <c r="N32" s="12">
        <v>0</v>
      </c>
      <c r="O32" s="12">
        <f>M32+N32</f>
        <v>8444.46471</v>
      </c>
      <c r="P32" s="1152"/>
      <c r="Q32" s="1179"/>
    </row>
    <row r="33" ht="52.5" customHeight="1" spans="1:17">
      <c r="A33" s="15"/>
      <c r="B33" s="15"/>
      <c r="C33" s="6" t="s">
        <v>157</v>
      </c>
      <c r="D33" s="609"/>
      <c r="E33" s="609"/>
      <c r="F33" s="609"/>
      <c r="G33" s="1112"/>
      <c r="H33" s="1112">
        <f>H32</f>
        <v>0</v>
      </c>
      <c r="I33" s="1112"/>
      <c r="J33" s="1151"/>
      <c r="K33" s="1151">
        <f>K32</f>
        <v>0</v>
      </c>
      <c r="L33" s="1151"/>
      <c r="M33" s="12"/>
      <c r="N33" s="12">
        <f>N32</f>
        <v>0</v>
      </c>
      <c r="O33" s="12"/>
      <c r="P33" s="1153"/>
      <c r="Q33" s="1179"/>
    </row>
    <row r="34" s="1092" customFormat="1" ht="87" customHeight="1" spans="1:17">
      <c r="A34" s="19"/>
      <c r="B34" s="19" t="s">
        <v>41</v>
      </c>
      <c r="C34" s="1117"/>
      <c r="D34" s="676">
        <f>D32+D21+D8+D17+D10+D13+D16</f>
        <v>66734.26095</v>
      </c>
      <c r="E34" s="676">
        <f>E32+E21+E8+E17+E10+E13+E16</f>
        <v>0</v>
      </c>
      <c r="F34" s="676">
        <f>F32+F21+F8+F17+F10+F13+F16</f>
        <v>66734.26095</v>
      </c>
      <c r="G34" s="1111">
        <f>G32+G21+G8+G17+G10+G13+G16</f>
        <v>61357.67842</v>
      </c>
      <c r="H34" s="1111">
        <f>H32+H21+H8+H17+H10+H13+H16</f>
        <v>0</v>
      </c>
      <c r="I34" s="1111">
        <f t="shared" ref="I34:O34" si="1">I32+I21+I8+I17+I10+I13+I16</f>
        <v>61357.67842</v>
      </c>
      <c r="J34" s="1149">
        <f t="shared" si="1"/>
        <v>61357.67842</v>
      </c>
      <c r="K34" s="1149">
        <f t="shared" si="1"/>
        <v>0</v>
      </c>
      <c r="L34" s="1149">
        <f t="shared" si="1"/>
        <v>61357.67842</v>
      </c>
      <c r="M34" s="17">
        <f t="shared" si="1"/>
        <v>144436.6271</v>
      </c>
      <c r="N34" s="17">
        <f t="shared" si="1"/>
        <v>0</v>
      </c>
      <c r="O34" s="17">
        <f t="shared" si="1"/>
        <v>144436.6271</v>
      </c>
      <c r="P34" s="1156"/>
      <c r="Q34" s="1180"/>
    </row>
    <row r="35" hidden="1" spans="1:17">
      <c r="A35" s="7" t="s">
        <v>117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178"/>
    </row>
    <row r="36" hidden="1" spans="1:17">
      <c r="A36" s="15" t="s">
        <v>118</v>
      </c>
      <c r="B36" s="15" t="s">
        <v>119</v>
      </c>
      <c r="C36" s="990" t="s">
        <v>13</v>
      </c>
      <c r="D36" s="1118">
        <v>0</v>
      </c>
      <c r="E36" s="1118"/>
      <c r="F36" s="1118">
        <f>D36+E36</f>
        <v>0</v>
      </c>
      <c r="G36" s="1119">
        <v>0</v>
      </c>
      <c r="H36" s="1119"/>
      <c r="I36" s="1119">
        <f>G36+H36</f>
        <v>0</v>
      </c>
      <c r="J36" s="1158">
        <v>0</v>
      </c>
      <c r="K36" s="1158"/>
      <c r="L36" s="1158">
        <f>J36+K36</f>
        <v>0</v>
      </c>
      <c r="M36" s="1159">
        <v>0</v>
      </c>
      <c r="N36" s="1159"/>
      <c r="O36" s="1159">
        <f>M36+N36</f>
        <v>0</v>
      </c>
      <c r="P36" s="1155"/>
      <c r="Q36" s="1179"/>
    </row>
    <row r="37" hidden="1" customHeight="1" spans="1:17">
      <c r="A37" s="15"/>
      <c r="B37" s="15"/>
      <c r="C37" s="990" t="s">
        <v>91</v>
      </c>
      <c r="D37" s="1108"/>
      <c r="E37" s="1108"/>
      <c r="F37" s="1120"/>
      <c r="G37" s="1121"/>
      <c r="H37" s="1121"/>
      <c r="I37" s="1127"/>
      <c r="J37" s="1146"/>
      <c r="K37" s="1146"/>
      <c r="L37" s="1160"/>
      <c r="M37" s="1147"/>
      <c r="N37" s="1147"/>
      <c r="O37" s="1161"/>
      <c r="P37" s="1156"/>
      <c r="Q37" s="1178"/>
    </row>
    <row r="38" ht="38.25" hidden="1" customHeight="1" spans="1:17">
      <c r="A38" s="15"/>
      <c r="B38" s="15"/>
      <c r="C38" s="990" t="s">
        <v>35</v>
      </c>
      <c r="D38" s="1108"/>
      <c r="E38" s="1108"/>
      <c r="F38" s="1122"/>
      <c r="G38" s="1121"/>
      <c r="H38" s="1121"/>
      <c r="I38" s="1128"/>
      <c r="J38" s="1146"/>
      <c r="K38" s="1146"/>
      <c r="L38" s="1162"/>
      <c r="M38" s="1147"/>
      <c r="N38" s="1147"/>
      <c r="O38" s="1163"/>
      <c r="P38" s="1156"/>
      <c r="Q38" s="1178"/>
    </row>
    <row r="39" ht="25.5" hidden="1" customHeight="1" spans="1:17">
      <c r="A39" s="15"/>
      <c r="B39" s="15"/>
      <c r="C39" s="990" t="s">
        <v>22</v>
      </c>
      <c r="D39" s="1108"/>
      <c r="E39" s="1108"/>
      <c r="F39" s="1122"/>
      <c r="G39" s="1121"/>
      <c r="H39" s="1121"/>
      <c r="I39" s="1128"/>
      <c r="J39" s="1146"/>
      <c r="K39" s="1146"/>
      <c r="L39" s="1162"/>
      <c r="M39" s="1147"/>
      <c r="N39" s="1147"/>
      <c r="O39" s="1163"/>
      <c r="P39" s="1156"/>
      <c r="Q39" s="1178"/>
    </row>
    <row r="40" hidden="1" customHeight="1" spans="1:17">
      <c r="A40" s="15"/>
      <c r="B40" s="15"/>
      <c r="C40" s="990" t="s">
        <v>39</v>
      </c>
      <c r="D40" s="1108"/>
      <c r="E40" s="1108"/>
      <c r="F40" s="1122"/>
      <c r="G40" s="1121"/>
      <c r="H40" s="1121"/>
      <c r="I40" s="1128"/>
      <c r="J40" s="1146"/>
      <c r="K40" s="1146"/>
      <c r="L40" s="1162"/>
      <c r="M40" s="1147"/>
      <c r="N40" s="1147"/>
      <c r="O40" s="1163"/>
      <c r="P40" s="1156"/>
      <c r="Q40" s="1181"/>
    </row>
    <row r="41" hidden="1" customHeight="1" spans="1:17">
      <c r="A41" s="15"/>
      <c r="B41" s="15"/>
      <c r="C41" s="990"/>
      <c r="D41" s="1108"/>
      <c r="E41" s="1108"/>
      <c r="F41" s="1123"/>
      <c r="G41" s="1121"/>
      <c r="H41" s="1121"/>
      <c r="I41" s="1129"/>
      <c r="J41" s="1146"/>
      <c r="K41" s="1146"/>
      <c r="L41" s="1164"/>
      <c r="M41" s="1147"/>
      <c r="N41" s="1147"/>
      <c r="O41" s="1165"/>
      <c r="P41" s="1156"/>
      <c r="Q41" s="1181"/>
    </row>
    <row r="42" s="1092" customFormat="1" hidden="1" spans="1:17">
      <c r="A42" s="19"/>
      <c r="B42" s="19" t="s">
        <v>120</v>
      </c>
      <c r="C42" s="1124"/>
      <c r="D42" s="1108">
        <f t="shared" ref="D42:O42" si="2">D36</f>
        <v>0</v>
      </c>
      <c r="E42" s="1108">
        <f t="shared" si="2"/>
        <v>0</v>
      </c>
      <c r="F42" s="1108">
        <f t="shared" si="2"/>
        <v>0</v>
      </c>
      <c r="G42" s="1121">
        <f t="shared" si="2"/>
        <v>0</v>
      </c>
      <c r="H42" s="1121">
        <f t="shared" si="2"/>
        <v>0</v>
      </c>
      <c r="I42" s="1121">
        <f t="shared" si="2"/>
        <v>0</v>
      </c>
      <c r="J42" s="1146">
        <f t="shared" si="2"/>
        <v>0</v>
      </c>
      <c r="K42" s="1146">
        <f t="shared" si="2"/>
        <v>0</v>
      </c>
      <c r="L42" s="1146">
        <f t="shared" si="2"/>
        <v>0</v>
      </c>
      <c r="M42" s="1147">
        <f t="shared" si="2"/>
        <v>0</v>
      </c>
      <c r="N42" s="1147">
        <f t="shared" si="2"/>
        <v>0</v>
      </c>
      <c r="O42" s="1147">
        <f t="shared" si="2"/>
        <v>0</v>
      </c>
      <c r="P42" s="1156"/>
      <c r="Q42" s="1180"/>
    </row>
    <row r="43" hidden="1" spans="1:17">
      <c r="A43" s="7" t="s">
        <v>121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178"/>
    </row>
    <row r="44" ht="30" hidden="1" spans="1:17">
      <c r="A44" s="1125" t="s">
        <v>122</v>
      </c>
      <c r="B44" s="6" t="s">
        <v>123</v>
      </c>
      <c r="C44" s="1126" t="s">
        <v>13</v>
      </c>
      <c r="D44" s="1118">
        <v>0</v>
      </c>
      <c r="E44" s="1118"/>
      <c r="F44" s="1118">
        <f>D44+E44</f>
        <v>0</v>
      </c>
      <c r="G44" s="1119">
        <v>0</v>
      </c>
      <c r="H44" s="1119"/>
      <c r="I44" s="1119">
        <f>G44+H44</f>
        <v>0</v>
      </c>
      <c r="J44" s="1158">
        <v>0</v>
      </c>
      <c r="K44" s="1158"/>
      <c r="L44" s="1158">
        <f>J44+K44</f>
        <v>0</v>
      </c>
      <c r="M44" s="1159">
        <v>0</v>
      </c>
      <c r="N44" s="1159"/>
      <c r="O44" s="1159">
        <f>M44+N44</f>
        <v>0</v>
      </c>
      <c r="P44" s="1155"/>
      <c r="Q44" s="1179"/>
    </row>
    <row r="45" hidden="1" customHeight="1" spans="1:17">
      <c r="A45" s="1125"/>
      <c r="B45" s="7"/>
      <c r="C45" s="990" t="s">
        <v>91</v>
      </c>
      <c r="D45" s="1108"/>
      <c r="E45" s="1120"/>
      <c r="F45" s="1120"/>
      <c r="G45" s="1121"/>
      <c r="H45" s="1127"/>
      <c r="I45" s="1127"/>
      <c r="J45" s="1146"/>
      <c r="K45" s="1160"/>
      <c r="L45" s="1160"/>
      <c r="M45" s="1147"/>
      <c r="N45" s="1161"/>
      <c r="O45" s="1161"/>
      <c r="P45" s="1156"/>
      <c r="Q45" s="1178"/>
    </row>
    <row r="46" ht="38.25" hidden="1" customHeight="1" spans="1:17">
      <c r="A46" s="1125"/>
      <c r="B46" s="7"/>
      <c r="C46" s="990" t="s">
        <v>15</v>
      </c>
      <c r="D46" s="1108"/>
      <c r="E46" s="1122"/>
      <c r="F46" s="1122"/>
      <c r="G46" s="1121"/>
      <c r="H46" s="1128"/>
      <c r="I46" s="1128"/>
      <c r="J46" s="1146"/>
      <c r="K46" s="1162"/>
      <c r="L46" s="1162"/>
      <c r="M46" s="1147"/>
      <c r="N46" s="1163"/>
      <c r="O46" s="1163"/>
      <c r="P46" s="1156"/>
      <c r="Q46" s="1178"/>
    </row>
    <row r="47" ht="38.25" hidden="1" customHeight="1" spans="1:17">
      <c r="A47" s="1125"/>
      <c r="B47" s="7"/>
      <c r="C47" s="990" t="s">
        <v>124</v>
      </c>
      <c r="D47" s="1108"/>
      <c r="E47" s="1122"/>
      <c r="F47" s="1122"/>
      <c r="G47" s="1121"/>
      <c r="H47" s="1128"/>
      <c r="I47" s="1128"/>
      <c r="J47" s="1146"/>
      <c r="K47" s="1162"/>
      <c r="L47" s="1162"/>
      <c r="M47" s="1147"/>
      <c r="N47" s="1163"/>
      <c r="O47" s="1163"/>
      <c r="P47" s="1156"/>
      <c r="Q47" s="1178"/>
    </row>
    <row r="48" ht="25.5" hidden="1" customHeight="1" spans="1:17">
      <c r="A48" s="1125"/>
      <c r="B48" s="7"/>
      <c r="C48" s="990" t="s">
        <v>39</v>
      </c>
      <c r="D48" s="1108"/>
      <c r="E48" s="1123"/>
      <c r="F48" s="1123"/>
      <c r="G48" s="1121"/>
      <c r="H48" s="1129"/>
      <c r="I48" s="1129"/>
      <c r="J48" s="1146"/>
      <c r="K48" s="1164"/>
      <c r="L48" s="1164"/>
      <c r="M48" s="1147"/>
      <c r="N48" s="1165"/>
      <c r="O48" s="1165"/>
      <c r="P48" s="1156"/>
      <c r="Q48" s="1178"/>
    </row>
    <row r="49" ht="30" hidden="1" spans="1:17">
      <c r="A49" s="1125" t="s">
        <v>125</v>
      </c>
      <c r="B49" s="6" t="s">
        <v>126</v>
      </c>
      <c r="C49" s="990" t="s">
        <v>13</v>
      </c>
      <c r="D49" s="1118">
        <v>0</v>
      </c>
      <c r="E49" s="1118"/>
      <c r="F49" s="1118">
        <f>D49+E49</f>
        <v>0</v>
      </c>
      <c r="G49" s="1119">
        <v>0</v>
      </c>
      <c r="H49" s="1119"/>
      <c r="I49" s="1119">
        <f>G49+H49</f>
        <v>0</v>
      </c>
      <c r="J49" s="1158">
        <v>0</v>
      </c>
      <c r="K49" s="1158"/>
      <c r="L49" s="1158">
        <f>J49+K49</f>
        <v>0</v>
      </c>
      <c r="M49" s="1159">
        <v>0</v>
      </c>
      <c r="N49" s="1159"/>
      <c r="O49" s="1159">
        <f>M49+N49</f>
        <v>0</v>
      </c>
      <c r="P49" s="1155"/>
      <c r="Q49" s="1179"/>
    </row>
    <row r="50" hidden="1" customHeight="1" spans="1:17">
      <c r="A50" s="1125"/>
      <c r="B50" s="1130"/>
      <c r="C50" s="990" t="s">
        <v>91</v>
      </c>
      <c r="D50" s="1118"/>
      <c r="E50" s="1131"/>
      <c r="F50" s="1131"/>
      <c r="G50" s="1119"/>
      <c r="H50" s="1132"/>
      <c r="I50" s="1132"/>
      <c r="J50" s="1158"/>
      <c r="K50" s="1166"/>
      <c r="L50" s="1166"/>
      <c r="M50" s="1159"/>
      <c r="N50" s="1167"/>
      <c r="O50" s="1167"/>
      <c r="P50" s="1155"/>
      <c r="Q50" s="1178"/>
    </row>
    <row r="51" ht="38.25" hidden="1" customHeight="1" spans="1:17">
      <c r="A51" s="1125"/>
      <c r="B51" s="1130"/>
      <c r="C51" s="990" t="s">
        <v>15</v>
      </c>
      <c r="D51" s="1118"/>
      <c r="E51" s="1133"/>
      <c r="F51" s="1133"/>
      <c r="G51" s="1119"/>
      <c r="H51" s="1134"/>
      <c r="I51" s="1134"/>
      <c r="J51" s="1158"/>
      <c r="K51" s="1168"/>
      <c r="L51" s="1168"/>
      <c r="M51" s="1159"/>
      <c r="N51" s="1169"/>
      <c r="O51" s="1169"/>
      <c r="P51" s="1155"/>
      <c r="Q51" s="1178"/>
    </row>
    <row r="52" ht="38.25" hidden="1" customHeight="1" spans="1:17">
      <c r="A52" s="1125"/>
      <c r="B52" s="1130"/>
      <c r="C52" s="990" t="s">
        <v>124</v>
      </c>
      <c r="D52" s="1118"/>
      <c r="E52" s="1133"/>
      <c r="F52" s="1133"/>
      <c r="G52" s="1119"/>
      <c r="H52" s="1134"/>
      <c r="I52" s="1134"/>
      <c r="J52" s="1158"/>
      <c r="K52" s="1168"/>
      <c r="L52" s="1168"/>
      <c r="M52" s="1159"/>
      <c r="N52" s="1169"/>
      <c r="O52" s="1169"/>
      <c r="P52" s="1155"/>
      <c r="Q52" s="1178"/>
    </row>
    <row r="53" ht="25.5" hidden="1" customHeight="1" spans="1:17">
      <c r="A53" s="1125"/>
      <c r="B53" s="1130"/>
      <c r="C53" s="990" t="s">
        <v>39</v>
      </c>
      <c r="D53" s="1118"/>
      <c r="E53" s="1135"/>
      <c r="F53" s="1135"/>
      <c r="G53" s="1119"/>
      <c r="H53" s="1136"/>
      <c r="I53" s="1136"/>
      <c r="J53" s="1158"/>
      <c r="K53" s="1170"/>
      <c r="L53" s="1170"/>
      <c r="M53" s="1159"/>
      <c r="N53" s="1171"/>
      <c r="O53" s="1171"/>
      <c r="P53" s="1155"/>
      <c r="Q53" s="1178"/>
    </row>
    <row r="54" ht="15.75" spans="1:17">
      <c r="A54" s="1137" t="str">
        <f>'мку в п 1.7'!A30:AF30</f>
        <v>2. Подпрограмма  «Обеспечение реализации муниципальной программы»</v>
      </c>
      <c r="B54" s="1138"/>
      <c r="C54" s="1138"/>
      <c r="D54" s="1138"/>
      <c r="E54" s="1138"/>
      <c r="F54" s="1138"/>
      <c r="G54" s="1138"/>
      <c r="H54" s="1138"/>
      <c r="I54" s="1138"/>
      <c r="J54" s="1138"/>
      <c r="K54" s="1138"/>
      <c r="L54" s="1138"/>
      <c r="M54" s="1138"/>
      <c r="N54" s="1138"/>
      <c r="O54" s="1138"/>
      <c r="P54" s="1172"/>
      <c r="Q54" s="1178"/>
    </row>
    <row r="55" ht="15.75" spans="1:17">
      <c r="A55" s="1137" t="str">
        <f>'мку в п 1.7'!A31:AF31</f>
        <v>1.Основное мероприятие «Обеспечение деятельности Комитета по физической культуре и спорту»</v>
      </c>
      <c r="B55" s="1138"/>
      <c r="C55" s="1138"/>
      <c r="D55" s="1138"/>
      <c r="E55" s="1138"/>
      <c r="F55" s="1138"/>
      <c r="G55" s="1138"/>
      <c r="H55" s="1138"/>
      <c r="I55" s="1138"/>
      <c r="J55" s="1138"/>
      <c r="K55" s="1138"/>
      <c r="L55" s="1138"/>
      <c r="M55" s="1138"/>
      <c r="N55" s="1138"/>
      <c r="O55" s="1138"/>
      <c r="P55" s="1172"/>
      <c r="Q55" s="1178"/>
    </row>
    <row r="56" ht="70.5" customHeight="1" spans="1:17">
      <c r="A56" s="15" t="s">
        <v>44</v>
      </c>
      <c r="B56" s="15" t="s">
        <v>158</v>
      </c>
      <c r="C56" s="6" t="s">
        <v>13</v>
      </c>
      <c r="D56" s="609">
        <f>'мку в п 1.7'!I32</f>
        <v>6395.55905</v>
      </c>
      <c r="E56" s="743">
        <v>0</v>
      </c>
      <c r="F56" s="743">
        <f>D56+E56</f>
        <v>6395.55905</v>
      </c>
      <c r="G56" s="1112">
        <f>'мку в п 1.7'!J32</f>
        <v>6395.55905</v>
      </c>
      <c r="H56" s="1139">
        <v>0</v>
      </c>
      <c r="I56" s="1139">
        <f>G56+H56</f>
        <v>6395.55905</v>
      </c>
      <c r="J56" s="1151">
        <f>'мку в п 1.7'!M32</f>
        <v>6395.55905</v>
      </c>
      <c r="K56" s="1173">
        <v>0</v>
      </c>
      <c r="L56" s="1173">
        <f>J56+K56</f>
        <v>6395.55905</v>
      </c>
      <c r="M56" s="12">
        <f>'мку в п 1.7'!P32</f>
        <v>8858.31148</v>
      </c>
      <c r="N56" s="1174">
        <v>0</v>
      </c>
      <c r="O56" s="1174">
        <f>M56+N56</f>
        <v>8858.31148</v>
      </c>
      <c r="P56" s="1155"/>
      <c r="Q56" s="1178"/>
    </row>
    <row r="57" s="1092" customFormat="1" ht="78.75" customHeight="1" spans="1:17">
      <c r="A57" s="19"/>
      <c r="B57" s="19" t="s">
        <v>159</v>
      </c>
      <c r="C57" s="21"/>
      <c r="D57" s="676">
        <f>D56</f>
        <v>6395.55905</v>
      </c>
      <c r="E57" s="676">
        <f t="shared" ref="E57:O57" si="3">E56</f>
        <v>0</v>
      </c>
      <c r="F57" s="676">
        <f t="shared" si="3"/>
        <v>6395.55905</v>
      </c>
      <c r="G57" s="1111">
        <f t="shared" si="3"/>
        <v>6395.55905</v>
      </c>
      <c r="H57" s="1111">
        <f t="shared" si="3"/>
        <v>0</v>
      </c>
      <c r="I57" s="1111">
        <f t="shared" si="3"/>
        <v>6395.55905</v>
      </c>
      <c r="J57" s="1149">
        <f t="shared" si="3"/>
        <v>6395.55905</v>
      </c>
      <c r="K57" s="1149">
        <f t="shared" si="3"/>
        <v>0</v>
      </c>
      <c r="L57" s="1149">
        <f t="shared" si="3"/>
        <v>6395.55905</v>
      </c>
      <c r="M57" s="17">
        <f t="shared" si="3"/>
        <v>8858.31148</v>
      </c>
      <c r="N57" s="17">
        <f t="shared" si="3"/>
        <v>0</v>
      </c>
      <c r="O57" s="17">
        <f t="shared" si="3"/>
        <v>8858.31148</v>
      </c>
      <c r="P57" s="1156"/>
      <c r="Q57" s="1182"/>
    </row>
    <row r="58" s="1092" customFormat="1" ht="30.75" customHeight="1" spans="1:17">
      <c r="A58" s="1140" t="str">
        <f>'мку в п 1.7'!A34:AF34</f>
        <v>3. Подпрограмма  «Обеспечение безопасности и антитеррористической защищенности муниципальных спортивных объектов»  </v>
      </c>
      <c r="B58" s="1141"/>
      <c r="C58" s="1141"/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1"/>
      <c r="O58" s="1141"/>
      <c r="P58" s="1175"/>
      <c r="Q58" s="1182"/>
    </row>
    <row r="59" s="1092" customFormat="1" ht="32.25" customHeight="1" spans="1:17">
      <c r="A59" s="1140" t="str">
        <f>'мку в п 1.7'!A35:AF35</f>
        <v>1. Основное мероприятие «Обеспечение безопасности и антитеррористической защищенности муниципальных спортивных объектов»</v>
      </c>
      <c r="B59" s="1141"/>
      <c r="C59" s="1141"/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1"/>
      <c r="O59" s="1141"/>
      <c r="P59" s="1175"/>
      <c r="Q59" s="1182"/>
    </row>
    <row r="60" s="1092" customFormat="1" ht="69.75" customHeight="1" spans="1:17">
      <c r="A60" s="15" t="s">
        <v>118</v>
      </c>
      <c r="B60" s="15" t="s">
        <v>160</v>
      </c>
      <c r="C60" s="6" t="s">
        <v>13</v>
      </c>
      <c r="D60" s="609">
        <f>'мку в п 1.7'!I36</f>
        <v>1521.73</v>
      </c>
      <c r="E60" s="743">
        <v>0</v>
      </c>
      <c r="F60" s="743">
        <f>D60+E60</f>
        <v>1521.73</v>
      </c>
      <c r="G60" s="1112">
        <f>'мку в п 1.7'!J36</f>
        <v>0</v>
      </c>
      <c r="H60" s="1139">
        <v>0</v>
      </c>
      <c r="I60" s="1139">
        <f>G60+H60</f>
        <v>0</v>
      </c>
      <c r="J60" s="1151">
        <v>0</v>
      </c>
      <c r="K60" s="1173">
        <v>0</v>
      </c>
      <c r="L60" s="1173">
        <f>J60+K60</f>
        <v>0</v>
      </c>
      <c r="M60" s="12">
        <f>'мку в п 1.7'!P36</f>
        <v>10591.66</v>
      </c>
      <c r="N60" s="1174">
        <v>0</v>
      </c>
      <c r="O60" s="1174">
        <f>M60+N60</f>
        <v>10591.66</v>
      </c>
      <c r="P60" s="1156"/>
      <c r="Q60" s="1182"/>
    </row>
    <row r="61" s="1092" customFormat="1" hidden="1" outlineLevel="1" spans="1:17">
      <c r="A61" s="15"/>
      <c r="B61" s="15"/>
      <c r="C61" s="6" t="s">
        <v>91</v>
      </c>
      <c r="D61" s="676"/>
      <c r="E61" s="754"/>
      <c r="F61" s="754"/>
      <c r="G61" s="1111"/>
      <c r="H61" s="1142"/>
      <c r="I61" s="1142"/>
      <c r="J61" s="1149"/>
      <c r="K61" s="1176"/>
      <c r="L61" s="1176"/>
      <c r="M61" s="17"/>
      <c r="N61" s="1177"/>
      <c r="O61" s="1177"/>
      <c r="P61" s="1156"/>
      <c r="Q61" s="1182"/>
    </row>
    <row r="62" s="1092" customFormat="1" ht="30" hidden="1" outlineLevel="1" spans="1:17">
      <c r="A62" s="15"/>
      <c r="B62" s="15"/>
      <c r="C62" s="6" t="s">
        <v>146</v>
      </c>
      <c r="D62" s="676"/>
      <c r="E62" s="754"/>
      <c r="F62" s="754"/>
      <c r="G62" s="1111"/>
      <c r="H62" s="1142"/>
      <c r="I62" s="1142"/>
      <c r="J62" s="1149"/>
      <c r="K62" s="1176"/>
      <c r="L62" s="1176"/>
      <c r="M62" s="17"/>
      <c r="N62" s="1177"/>
      <c r="O62" s="1177"/>
      <c r="P62" s="1156"/>
      <c r="Q62" s="1182"/>
    </row>
    <row r="63" ht="25.5" hidden="1" customHeight="1" outlineLevel="1" spans="1:17">
      <c r="A63" s="15"/>
      <c r="B63" s="15"/>
      <c r="C63" s="6" t="s">
        <v>39</v>
      </c>
      <c r="D63" s="609"/>
      <c r="E63" s="743"/>
      <c r="F63" s="743"/>
      <c r="G63" s="1112"/>
      <c r="H63" s="1139"/>
      <c r="I63" s="1139"/>
      <c r="J63" s="1151"/>
      <c r="K63" s="1173"/>
      <c r="L63" s="1173"/>
      <c r="M63" s="12"/>
      <c r="N63" s="1174"/>
      <c r="O63" s="1174"/>
      <c r="P63" s="1155"/>
      <c r="Q63" s="1178"/>
    </row>
    <row r="64" s="1092" customFormat="1" ht="75" customHeight="1" collapsed="1" spans="1:17">
      <c r="A64" s="19"/>
      <c r="B64" s="19" t="s">
        <v>159</v>
      </c>
      <c r="C64" s="21"/>
      <c r="D64" s="676">
        <f>D60</f>
        <v>1521.73</v>
      </c>
      <c r="E64" s="676">
        <f t="shared" ref="E64:O64" si="4">E60</f>
        <v>0</v>
      </c>
      <c r="F64" s="676">
        <f t="shared" si="4"/>
        <v>1521.73</v>
      </c>
      <c r="G64" s="1111">
        <f t="shared" si="4"/>
        <v>0</v>
      </c>
      <c r="H64" s="1111">
        <f t="shared" si="4"/>
        <v>0</v>
      </c>
      <c r="I64" s="1111">
        <f t="shared" si="4"/>
        <v>0</v>
      </c>
      <c r="J64" s="1149">
        <f t="shared" si="4"/>
        <v>0</v>
      </c>
      <c r="K64" s="1149">
        <f t="shared" si="4"/>
        <v>0</v>
      </c>
      <c r="L64" s="1149">
        <f t="shared" si="4"/>
        <v>0</v>
      </c>
      <c r="M64" s="17">
        <f t="shared" si="4"/>
        <v>10591.66</v>
      </c>
      <c r="N64" s="17">
        <f t="shared" si="4"/>
        <v>0</v>
      </c>
      <c r="O64" s="17">
        <f t="shared" si="4"/>
        <v>10591.66</v>
      </c>
      <c r="P64" s="1156"/>
      <c r="Q64" s="1182"/>
    </row>
    <row r="65" s="1092" customFormat="1" spans="1:17">
      <c r="A65" s="1140" t="str">
        <f>'мку в п 1.7'!A41:AF41</f>
        <v>4.Подпрограмма  «Укрепление муниципальной материально-технической базы спорта»</v>
      </c>
      <c r="B65" s="1141"/>
      <c r="C65" s="1141"/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1"/>
      <c r="O65" s="1141"/>
      <c r="P65" s="1175"/>
      <c r="Q65" s="1182"/>
    </row>
    <row r="66" s="1092" customFormat="1" spans="1:17">
      <c r="A66" s="1140" t="str">
        <f>'мку в п 1.7'!A42:AF42</f>
        <v>1.Основное мероприятие «Развитие материально-технической базы для занятий физической культурой и спортом»</v>
      </c>
      <c r="B66" s="1141"/>
      <c r="C66" s="1141"/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1"/>
      <c r="O66" s="1141"/>
      <c r="P66" s="1175"/>
      <c r="Q66" s="1182"/>
    </row>
    <row r="67" s="1092" customFormat="1" ht="81" customHeight="1" spans="1:17">
      <c r="A67" s="15" t="s">
        <v>122</v>
      </c>
      <c r="B67" s="6" t="s">
        <v>123</v>
      </c>
      <c r="C67" s="7" t="s">
        <v>13</v>
      </c>
      <c r="D67" s="609">
        <v>0</v>
      </c>
      <c r="E67" s="743">
        <v>0</v>
      </c>
      <c r="F67" s="743">
        <v>0</v>
      </c>
      <c r="G67" s="1112">
        <v>0</v>
      </c>
      <c r="H67" s="1139">
        <v>0</v>
      </c>
      <c r="I67" s="1139">
        <v>0</v>
      </c>
      <c r="J67" s="1151">
        <v>0</v>
      </c>
      <c r="K67" s="1173">
        <v>0</v>
      </c>
      <c r="L67" s="1173">
        <f>J67+K67</f>
        <v>0</v>
      </c>
      <c r="M67" s="12">
        <f>'мку в п 1.7'!P43</f>
        <v>19064.33</v>
      </c>
      <c r="N67" s="1174">
        <v>0</v>
      </c>
      <c r="O67" s="1174">
        <f>M67+N67</f>
        <v>19064.33</v>
      </c>
      <c r="P67" s="1156"/>
      <c r="Q67" s="1182"/>
    </row>
    <row r="68" ht="25.5" hidden="1" customHeight="1" outlineLevel="1" spans="1:17">
      <c r="A68" s="15"/>
      <c r="B68" s="7"/>
      <c r="C68" s="6" t="s">
        <v>91</v>
      </c>
      <c r="D68" s="609"/>
      <c r="E68" s="743"/>
      <c r="F68" s="743"/>
      <c r="G68" s="1112"/>
      <c r="H68" s="1139"/>
      <c r="I68" s="1139"/>
      <c r="J68" s="1151"/>
      <c r="K68" s="1173"/>
      <c r="L68" s="1173"/>
      <c r="M68" s="12"/>
      <c r="N68" s="1174"/>
      <c r="O68" s="1174"/>
      <c r="P68" s="1155"/>
      <c r="Q68" s="1178"/>
    </row>
    <row r="69" s="1092" customFormat="1" ht="30" hidden="1" outlineLevel="1" spans="1:17">
      <c r="A69" s="15"/>
      <c r="B69" s="7"/>
      <c r="C69" s="6" t="s">
        <v>146</v>
      </c>
      <c r="D69" s="676"/>
      <c r="E69" s="754"/>
      <c r="F69" s="754"/>
      <c r="G69" s="1111"/>
      <c r="H69" s="1142"/>
      <c r="I69" s="1142"/>
      <c r="J69" s="1149"/>
      <c r="K69" s="1176"/>
      <c r="L69" s="1176"/>
      <c r="M69" s="17"/>
      <c r="N69" s="1177"/>
      <c r="O69" s="1177"/>
      <c r="P69" s="1156"/>
      <c r="Q69" s="1182"/>
    </row>
    <row r="70" s="1092" customFormat="1" ht="30" hidden="1" outlineLevel="1" spans="1:17">
      <c r="A70" s="15"/>
      <c r="B70" s="7"/>
      <c r="C70" s="6" t="s">
        <v>161</v>
      </c>
      <c r="D70" s="676"/>
      <c r="E70" s="754"/>
      <c r="F70" s="754"/>
      <c r="G70" s="1111"/>
      <c r="H70" s="1142"/>
      <c r="I70" s="1142"/>
      <c r="J70" s="1149"/>
      <c r="K70" s="1176"/>
      <c r="L70" s="1176"/>
      <c r="M70" s="17"/>
      <c r="N70" s="1177"/>
      <c r="O70" s="1177"/>
      <c r="P70" s="1156"/>
      <c r="Q70" s="1182"/>
    </row>
    <row r="71" ht="30" hidden="1" outlineLevel="1" spans="1:17">
      <c r="A71" s="15"/>
      <c r="B71" s="7"/>
      <c r="C71" s="6" t="s">
        <v>39</v>
      </c>
      <c r="D71" s="609"/>
      <c r="E71" s="743"/>
      <c r="F71" s="743"/>
      <c r="G71" s="1112"/>
      <c r="H71" s="1139"/>
      <c r="I71" s="1139"/>
      <c r="J71" s="1151"/>
      <c r="K71" s="1173"/>
      <c r="L71" s="1173"/>
      <c r="M71" s="12"/>
      <c r="N71" s="1174"/>
      <c r="O71" s="1174"/>
      <c r="P71" s="1155"/>
      <c r="Q71" s="1178"/>
    </row>
    <row r="72" ht="58.55" collapsed="1" spans="1:17">
      <c r="A72" s="15" t="s">
        <v>125</v>
      </c>
      <c r="B72" s="6" t="s">
        <v>126</v>
      </c>
      <c r="C72" s="6" t="s">
        <v>13</v>
      </c>
      <c r="D72" s="609">
        <v>0</v>
      </c>
      <c r="E72" s="743">
        <v>0</v>
      </c>
      <c r="F72" s="743">
        <v>0</v>
      </c>
      <c r="G72" s="1112">
        <v>0</v>
      </c>
      <c r="H72" s="1139">
        <v>0</v>
      </c>
      <c r="I72" s="1139">
        <v>0</v>
      </c>
      <c r="J72" s="1151">
        <v>0</v>
      </c>
      <c r="K72" s="1173">
        <v>0</v>
      </c>
      <c r="L72" s="1173">
        <f>J72+K72</f>
        <v>0</v>
      </c>
      <c r="M72" s="12">
        <f>'мку в п 1.7'!P48</f>
        <v>10888.018</v>
      </c>
      <c r="N72" s="1174">
        <v>0</v>
      </c>
      <c r="O72" s="1174">
        <f>M72+N72</f>
        <v>10888.018</v>
      </c>
      <c r="P72" s="1155"/>
      <c r="Q72" s="1178"/>
    </row>
    <row r="73" ht="25.5" hidden="1" customHeight="1" outlineLevel="1" spans="1:17">
      <c r="A73" s="15"/>
      <c r="B73" s="19"/>
      <c r="C73" s="6" t="s">
        <v>91</v>
      </c>
      <c r="D73" s="609"/>
      <c r="E73" s="743"/>
      <c r="F73" s="743"/>
      <c r="G73" s="1112"/>
      <c r="H73" s="1139"/>
      <c r="I73" s="1139"/>
      <c r="J73" s="1151"/>
      <c r="K73" s="1173"/>
      <c r="L73" s="1173"/>
      <c r="M73" s="12"/>
      <c r="N73" s="1174"/>
      <c r="O73" s="1174"/>
      <c r="P73" s="1155"/>
      <c r="Q73" s="1178"/>
    </row>
    <row r="74" ht="46.5" hidden="1" customHeight="1" outlineLevel="1" spans="1:17">
      <c r="A74" s="15"/>
      <c r="B74" s="19"/>
      <c r="C74" s="6" t="s">
        <v>146</v>
      </c>
      <c r="D74" s="609"/>
      <c r="E74" s="743"/>
      <c r="F74" s="743"/>
      <c r="G74" s="1112"/>
      <c r="H74" s="1139"/>
      <c r="I74" s="1139"/>
      <c r="J74" s="1151"/>
      <c r="K74" s="1173"/>
      <c r="L74" s="1173"/>
      <c r="M74" s="12"/>
      <c r="N74" s="1174"/>
      <c r="O74" s="1174"/>
      <c r="P74" s="1155"/>
      <c r="Q74" s="1178"/>
    </row>
    <row r="75" ht="36.75" hidden="1" customHeight="1" outlineLevel="1" spans="1:17">
      <c r="A75" s="15"/>
      <c r="B75" s="19"/>
      <c r="C75" s="6" t="s">
        <v>161</v>
      </c>
      <c r="D75" s="609"/>
      <c r="E75" s="743"/>
      <c r="F75" s="743"/>
      <c r="G75" s="1112"/>
      <c r="H75" s="1139"/>
      <c r="I75" s="1139"/>
      <c r="J75" s="1151"/>
      <c r="K75" s="1173"/>
      <c r="L75" s="1173"/>
      <c r="M75" s="12"/>
      <c r="N75" s="1174"/>
      <c r="O75" s="1174"/>
      <c r="P75" s="1155"/>
      <c r="Q75" s="1178"/>
    </row>
    <row r="76" ht="36.75" hidden="1" customHeight="1" outlineLevel="1" spans="1:17">
      <c r="A76" s="15"/>
      <c r="B76" s="19"/>
      <c r="C76" s="6" t="s">
        <v>39</v>
      </c>
      <c r="D76" s="609"/>
      <c r="E76" s="743"/>
      <c r="F76" s="743"/>
      <c r="G76" s="1112"/>
      <c r="H76" s="1139"/>
      <c r="I76" s="1139"/>
      <c r="J76" s="1151"/>
      <c r="K76" s="1173"/>
      <c r="L76" s="1173"/>
      <c r="M76" s="12"/>
      <c r="N76" s="1174"/>
      <c r="O76" s="1174"/>
      <c r="P76" s="1155"/>
      <c r="Q76" s="1178"/>
    </row>
    <row r="77" s="1092" customFormat="1" ht="70.5" customHeight="1" collapsed="1" spans="1:17">
      <c r="A77" s="1130"/>
      <c r="B77" s="19" t="s">
        <v>159</v>
      </c>
      <c r="C77" s="1126"/>
      <c r="D77" s="676">
        <f t="shared" ref="D77:L77" si="5">D49+D44</f>
        <v>0</v>
      </c>
      <c r="E77" s="676">
        <f t="shared" si="5"/>
        <v>0</v>
      </c>
      <c r="F77" s="676">
        <f t="shared" si="5"/>
        <v>0</v>
      </c>
      <c r="G77" s="1111">
        <f t="shared" si="5"/>
        <v>0</v>
      </c>
      <c r="H77" s="1111">
        <f t="shared" si="5"/>
        <v>0</v>
      </c>
      <c r="I77" s="1111">
        <f t="shared" si="5"/>
        <v>0</v>
      </c>
      <c r="J77" s="1149">
        <f t="shared" si="5"/>
        <v>0</v>
      </c>
      <c r="K77" s="1149">
        <f t="shared" si="5"/>
        <v>0</v>
      </c>
      <c r="L77" s="1149">
        <f t="shared" si="5"/>
        <v>0</v>
      </c>
      <c r="M77" s="17">
        <f>M72+M67</f>
        <v>29952.348</v>
      </c>
      <c r="N77" s="17">
        <f>N72+N67</f>
        <v>0</v>
      </c>
      <c r="O77" s="17">
        <f>O72+O67</f>
        <v>29952.348</v>
      </c>
      <c r="P77" s="1156"/>
      <c r="Q77" s="1180"/>
    </row>
    <row r="78" ht="84.75" customHeight="1" spans="1:17">
      <c r="A78" s="1125"/>
      <c r="B78" s="19" t="s">
        <v>162</v>
      </c>
      <c r="C78" s="1113"/>
      <c r="D78" s="676">
        <f t="shared" ref="D78:O78" si="6">D77+D64+D57+D34</f>
        <v>74651.55</v>
      </c>
      <c r="E78" s="676">
        <f t="shared" si="6"/>
        <v>0</v>
      </c>
      <c r="F78" s="676">
        <f t="shared" si="6"/>
        <v>74651.55</v>
      </c>
      <c r="G78" s="1111">
        <f t="shared" si="6"/>
        <v>67753.23747</v>
      </c>
      <c r="H78" s="1111">
        <f t="shared" si="6"/>
        <v>0</v>
      </c>
      <c r="I78" s="1111">
        <f t="shared" si="6"/>
        <v>67753.23747</v>
      </c>
      <c r="J78" s="1149">
        <f t="shared" si="6"/>
        <v>67753.23747</v>
      </c>
      <c r="K78" s="1149">
        <f t="shared" si="6"/>
        <v>0</v>
      </c>
      <c r="L78" s="1149">
        <f t="shared" si="6"/>
        <v>67753.23747</v>
      </c>
      <c r="M78" s="17">
        <f t="shared" si="6"/>
        <v>193838.94658</v>
      </c>
      <c r="N78" s="17">
        <f t="shared" si="6"/>
        <v>0</v>
      </c>
      <c r="O78" s="17">
        <f t="shared" si="6"/>
        <v>193838.94658</v>
      </c>
      <c r="P78" s="1156"/>
      <c r="Q78" s="1180"/>
    </row>
    <row r="79" ht="1.5" customHeight="1" spans="1:16">
      <c r="A79" s="1183"/>
      <c r="B79" s="1183"/>
      <c r="C79" s="1183"/>
      <c r="D79" s="1183"/>
      <c r="E79" s="1183"/>
      <c r="F79" s="1183"/>
      <c r="G79" s="1183"/>
      <c r="H79" s="1183"/>
      <c r="I79" s="1183"/>
      <c r="J79" s="1183"/>
      <c r="K79" s="1183"/>
      <c r="L79" s="1183"/>
      <c r="M79" s="1183"/>
      <c r="N79" s="1183"/>
      <c r="O79" s="1183"/>
      <c r="P79" s="1183"/>
    </row>
    <row r="80" ht="23.25" hidden="1" customHeight="1" spans="1:16">
      <c r="A80" s="1184"/>
      <c r="B80" s="1184"/>
      <c r="C80" s="1184"/>
      <c r="D80" s="1184"/>
      <c r="E80" s="1184"/>
      <c r="F80" s="1184"/>
      <c r="G80" s="1184"/>
      <c r="H80" s="1184"/>
      <c r="I80" s="1184"/>
      <c r="J80" s="1184"/>
      <c r="K80" s="1184"/>
      <c r="L80" s="1184"/>
      <c r="M80" s="1184"/>
      <c r="N80" s="1184"/>
      <c r="O80" s="1184"/>
      <c r="P80" s="1184"/>
    </row>
    <row r="81" ht="27" hidden="1" customHeight="1" spans="1:16">
      <c r="A81" s="1184"/>
      <c r="B81" s="1184"/>
      <c r="C81" s="1184"/>
      <c r="D81" s="1184"/>
      <c r="E81" s="1184"/>
      <c r="F81" s="1185"/>
      <c r="G81" s="1185"/>
      <c r="H81" s="1185"/>
      <c r="I81" s="1185"/>
      <c r="J81" s="1196"/>
      <c r="K81" s="1196"/>
      <c r="L81" s="1196"/>
      <c r="M81" s="1185"/>
      <c r="N81" s="1185"/>
      <c r="O81" s="1185"/>
      <c r="P81" s="1197"/>
    </row>
    <row r="82" ht="50.25" customHeight="1" spans="1:16">
      <c r="A82" s="897" t="s">
        <v>163</v>
      </c>
      <c r="B82" s="897"/>
      <c r="C82" s="897"/>
      <c r="D82" s="897"/>
      <c r="E82" s="897"/>
      <c r="F82" s="897"/>
      <c r="G82" s="897"/>
      <c r="H82" s="897"/>
      <c r="I82" s="897"/>
      <c r="J82" s="897"/>
      <c r="K82" s="897"/>
      <c r="L82" s="897"/>
      <c r="M82" s="897"/>
      <c r="N82" s="897"/>
      <c r="O82" s="897"/>
      <c r="P82" s="897"/>
    </row>
    <row r="83" spans="1:16">
      <c r="A83" s="203"/>
      <c r="B83" s="1186"/>
      <c r="C83" s="1186"/>
      <c r="D83" s="1187"/>
      <c r="E83" s="1188"/>
      <c r="F83" s="1189"/>
      <c r="G83" s="1187"/>
      <c r="H83" s="1188"/>
      <c r="I83" s="1189"/>
      <c r="J83" s="1187"/>
      <c r="K83" s="1188"/>
      <c r="L83" s="1187"/>
      <c r="M83" s="1187"/>
      <c r="N83" s="1188"/>
      <c r="O83" s="1189"/>
      <c r="P83" s="1197"/>
    </row>
    <row r="84" spans="1:16">
      <c r="A84" s="203"/>
      <c r="B84" s="1186"/>
      <c r="C84" s="1186"/>
      <c r="D84" s="1187"/>
      <c r="E84" s="1188"/>
      <c r="F84" s="1189"/>
      <c r="G84" s="1187"/>
      <c r="H84" s="1188"/>
      <c r="I84" s="1189"/>
      <c r="J84" s="1187"/>
      <c r="K84" s="1188"/>
      <c r="L84" s="1187"/>
      <c r="M84" s="1187"/>
      <c r="N84" s="1188"/>
      <c r="O84" s="1189"/>
      <c r="P84" s="1197"/>
    </row>
    <row r="85" ht="18.75" spans="1:16">
      <c r="A85" s="1190" t="s">
        <v>164</v>
      </c>
      <c r="B85" s="1186"/>
      <c r="C85" s="1186"/>
      <c r="D85" s="1191"/>
      <c r="E85" s="1188"/>
      <c r="F85" s="1189"/>
      <c r="G85" s="1191"/>
      <c r="H85" s="1188"/>
      <c r="I85" s="1189"/>
      <c r="J85" s="1191"/>
      <c r="K85" s="1188"/>
      <c r="L85" s="1187"/>
      <c r="M85" s="1191"/>
      <c r="N85" s="1188"/>
      <c r="O85" s="1189"/>
      <c r="P85" s="1190" t="s">
        <v>165</v>
      </c>
    </row>
    <row r="86" spans="1:16">
      <c r="A86" s="1192"/>
      <c r="B86" s="1193"/>
      <c r="C86" s="1193"/>
      <c r="D86" s="1189"/>
      <c r="E86" s="1194"/>
      <c r="F86" s="1189"/>
      <c r="G86" s="1189"/>
      <c r="H86" s="1194"/>
      <c r="I86" s="1189"/>
      <c r="J86" s="1187"/>
      <c r="K86" s="1188"/>
      <c r="L86" s="1187"/>
      <c r="M86" s="1189"/>
      <c r="N86" s="1194"/>
      <c r="O86" s="1189"/>
      <c r="P86" s="1197"/>
    </row>
    <row r="87" hidden="1" outlineLevel="1" spans="1:16">
      <c r="A87" s="1192"/>
      <c r="B87" s="1193"/>
      <c r="C87" s="1193"/>
      <c r="D87" s="1189">
        <f>D78-'18'!F78</f>
        <v>0</v>
      </c>
      <c r="E87" s="1194"/>
      <c r="F87" s="1189"/>
      <c r="G87" s="1189"/>
      <c r="H87" s="1194"/>
      <c r="I87" s="1189"/>
      <c r="J87" s="1187"/>
      <c r="K87" s="1188"/>
      <c r="L87" s="1187"/>
      <c r="M87" s="1189"/>
      <c r="N87" s="1194"/>
      <c r="O87" s="1189"/>
      <c r="P87" s="1197"/>
    </row>
    <row r="88" hidden="1" outlineLevel="1" spans="1:16">
      <c r="A88" s="1192"/>
      <c r="B88" s="1193"/>
      <c r="C88" s="1193"/>
      <c r="D88" s="1195">
        <f>G78-'18'!I78</f>
        <v>0</v>
      </c>
      <c r="E88" s="1194"/>
      <c r="F88" s="1189"/>
      <c r="G88" s="1195"/>
      <c r="H88" s="1194"/>
      <c r="I88" s="1189"/>
      <c r="J88" s="1198"/>
      <c r="K88" s="1188"/>
      <c r="L88" s="1187"/>
      <c r="M88" s="1195"/>
      <c r="N88" s="1194"/>
      <c r="O88" s="1189"/>
      <c r="P88" s="1197"/>
    </row>
    <row r="89" hidden="1" outlineLevel="1" spans="1:16">
      <c r="A89" s="1192"/>
      <c r="B89" s="1193"/>
      <c r="C89" s="1193"/>
      <c r="D89" s="1189">
        <f>L78-'18'!L78</f>
        <v>0</v>
      </c>
      <c r="E89" s="1194"/>
      <c r="F89" s="1189"/>
      <c r="G89" s="1189"/>
      <c r="H89" s="1194"/>
      <c r="I89" s="1189"/>
      <c r="J89" s="1187"/>
      <c r="K89" s="1188"/>
      <c r="L89" s="1187"/>
      <c r="M89" s="1189"/>
      <c r="N89" s="1194"/>
      <c r="O89" s="1189"/>
      <c r="P89" s="1197"/>
    </row>
    <row r="90" hidden="1" outlineLevel="1" spans="1:16">
      <c r="A90" s="1192"/>
      <c r="B90" s="1193"/>
      <c r="C90" s="1193"/>
      <c r="D90" s="1189">
        <f>O78-'18'!O78</f>
        <v>0</v>
      </c>
      <c r="E90" s="1194"/>
      <c r="F90" s="1189"/>
      <c r="G90" s="1189"/>
      <c r="H90" s="1194"/>
      <c r="I90" s="1189"/>
      <c r="J90" s="1187"/>
      <c r="K90" s="1188"/>
      <c r="L90" s="1187"/>
      <c r="M90" s="1189"/>
      <c r="N90" s="1194"/>
      <c r="O90" s="1189"/>
      <c r="P90" s="1197"/>
    </row>
    <row r="91" collapsed="1" spans="1:16">
      <c r="A91" s="1192"/>
      <c r="B91" s="1193"/>
      <c r="C91" s="1193"/>
      <c r="D91" s="1189"/>
      <c r="E91" s="1194"/>
      <c r="F91" s="1189"/>
      <c r="G91" s="1189"/>
      <c r="H91" s="1194"/>
      <c r="I91" s="1189"/>
      <c r="J91" s="1187"/>
      <c r="K91" s="1188"/>
      <c r="L91" s="1187"/>
      <c r="M91" s="1189"/>
      <c r="N91" s="1194"/>
      <c r="O91" s="1189"/>
      <c r="P91" s="1197"/>
    </row>
    <row r="92" spans="1:16">
      <c r="A92" s="1192"/>
      <c r="B92" s="1193"/>
      <c r="C92" s="1193"/>
      <c r="D92" s="1189"/>
      <c r="E92" s="1194"/>
      <c r="F92" s="1189"/>
      <c r="G92" s="1189"/>
      <c r="H92" s="1194"/>
      <c r="I92" s="1189"/>
      <c r="J92" s="1187"/>
      <c r="K92" s="1188"/>
      <c r="L92" s="1187"/>
      <c r="M92" s="1189"/>
      <c r="N92" s="1194"/>
      <c r="O92" s="1189"/>
      <c r="P92" s="1197"/>
    </row>
    <row r="93" spans="1:16">
      <c r="A93" s="1192"/>
      <c r="B93" s="1193"/>
      <c r="C93" s="1193"/>
      <c r="D93" s="1189"/>
      <c r="E93" s="1194"/>
      <c r="F93" s="1189"/>
      <c r="G93" s="1189"/>
      <c r="H93" s="1194"/>
      <c r="I93" s="1189"/>
      <c r="J93" s="1187"/>
      <c r="K93" s="1188"/>
      <c r="L93" s="1187"/>
      <c r="M93" s="1189"/>
      <c r="N93" s="1194"/>
      <c r="O93" s="1189"/>
      <c r="P93" s="1197"/>
    </row>
    <row r="94" spans="1:16">
      <c r="A94" s="1192"/>
      <c r="B94" s="1193"/>
      <c r="C94" s="1193"/>
      <c r="D94" s="1189"/>
      <c r="E94" s="1194"/>
      <c r="F94" s="1189"/>
      <c r="G94" s="1189"/>
      <c r="H94" s="1194"/>
      <c r="I94" s="1189"/>
      <c r="J94" s="1187"/>
      <c r="K94" s="1188"/>
      <c r="L94" s="1187"/>
      <c r="M94" s="1189"/>
      <c r="N94" s="1194"/>
      <c r="O94" s="1189"/>
      <c r="P94" s="1197"/>
    </row>
    <row r="95" spans="1:16">
      <c r="A95" s="1192"/>
      <c r="B95" s="1193"/>
      <c r="C95" s="1193"/>
      <c r="D95" s="1189"/>
      <c r="E95" s="1194"/>
      <c r="F95" s="1189"/>
      <c r="G95" s="1189"/>
      <c r="H95" s="1194"/>
      <c r="I95" s="1189"/>
      <c r="J95" s="1187"/>
      <c r="K95" s="1188"/>
      <c r="L95" s="1187"/>
      <c r="M95" s="1189"/>
      <c r="N95" s="1194"/>
      <c r="O95" s="1189"/>
      <c r="P95" s="1197"/>
    </row>
    <row r="96" spans="1:16">
      <c r="A96" s="1192"/>
      <c r="B96" s="1193"/>
      <c r="C96" s="1193"/>
      <c r="D96" s="1189"/>
      <c r="E96" s="1194"/>
      <c r="F96" s="1189"/>
      <c r="G96" s="1189"/>
      <c r="H96" s="1194"/>
      <c r="I96" s="1189"/>
      <c r="J96" s="1187"/>
      <c r="K96" s="1188"/>
      <c r="L96" s="1187"/>
      <c r="M96" s="1189"/>
      <c r="N96" s="1194"/>
      <c r="O96" s="1189"/>
      <c r="P96" s="1197"/>
    </row>
    <row r="97" spans="1:16">
      <c r="A97" s="1192"/>
      <c r="B97" s="1193"/>
      <c r="C97" s="1193"/>
      <c r="D97" s="1189"/>
      <c r="E97" s="1194"/>
      <c r="F97" s="1189"/>
      <c r="G97" s="1189"/>
      <c r="H97" s="1194"/>
      <c r="I97" s="1189"/>
      <c r="J97" s="1187"/>
      <c r="K97" s="1188"/>
      <c r="L97" s="1187"/>
      <c r="M97" s="1189"/>
      <c r="N97" s="1194"/>
      <c r="O97" s="1189"/>
      <c r="P97" s="1197"/>
    </row>
    <row r="98" spans="1:16">
      <c r="A98" s="1192"/>
      <c r="B98" s="1193"/>
      <c r="C98" s="1193"/>
      <c r="D98" s="1189"/>
      <c r="E98" s="1194"/>
      <c r="F98" s="1189"/>
      <c r="G98" s="1189"/>
      <c r="H98" s="1194"/>
      <c r="I98" s="1189"/>
      <c r="J98" s="1187"/>
      <c r="K98" s="1188"/>
      <c r="L98" s="1187"/>
      <c r="M98" s="1189"/>
      <c r="N98" s="1194"/>
      <c r="O98" s="1189"/>
      <c r="P98" s="1197"/>
    </row>
    <row r="99" spans="1:16">
      <c r="A99" s="1192"/>
      <c r="B99" s="1193"/>
      <c r="C99" s="1193"/>
      <c r="D99" s="1189"/>
      <c r="E99" s="1194"/>
      <c r="F99" s="1189"/>
      <c r="G99" s="1189"/>
      <c r="H99" s="1194"/>
      <c r="I99" s="1189"/>
      <c r="J99" s="1187"/>
      <c r="K99" s="1188"/>
      <c r="L99" s="1187"/>
      <c r="M99" s="1189"/>
      <c r="N99" s="1194"/>
      <c r="O99" s="1189"/>
      <c r="P99" s="1197"/>
    </row>
    <row r="100" spans="1:16">
      <c r="A100" s="1192"/>
      <c r="B100" s="1193"/>
      <c r="C100" s="1193"/>
      <c r="D100" s="1189"/>
      <c r="E100" s="1194"/>
      <c r="F100" s="1189"/>
      <c r="G100" s="1189"/>
      <c r="H100" s="1194"/>
      <c r="I100" s="1189"/>
      <c r="J100" s="1187"/>
      <c r="K100" s="1188"/>
      <c r="L100" s="1187"/>
      <c r="M100" s="1189"/>
      <c r="N100" s="1194"/>
      <c r="O100" s="1189"/>
      <c r="P100" s="1197"/>
    </row>
    <row r="101" spans="1:16">
      <c r="A101" s="1192"/>
      <c r="B101" s="1193"/>
      <c r="C101" s="1193"/>
      <c r="D101" s="1189"/>
      <c r="E101" s="1194"/>
      <c r="F101" s="1189"/>
      <c r="G101" s="1189"/>
      <c r="H101" s="1194"/>
      <c r="I101" s="1189"/>
      <c r="J101" s="1187"/>
      <c r="K101" s="1188"/>
      <c r="L101" s="1187"/>
      <c r="M101" s="1189"/>
      <c r="N101" s="1194"/>
      <c r="O101" s="1189"/>
      <c r="P101" s="1197"/>
    </row>
    <row r="102" spans="1:16">
      <c r="A102" s="1192"/>
      <c r="B102" s="1193"/>
      <c r="C102" s="1193"/>
      <c r="D102" s="1189"/>
      <c r="E102" s="1194"/>
      <c r="F102" s="1189"/>
      <c r="G102" s="1189"/>
      <c r="H102" s="1194"/>
      <c r="I102" s="1189"/>
      <c r="J102" s="1187"/>
      <c r="K102" s="1188"/>
      <c r="L102" s="1187"/>
      <c r="M102" s="1189"/>
      <c r="N102" s="1194"/>
      <c r="O102" s="1189"/>
      <c r="P102" s="1197"/>
    </row>
    <row r="103" spans="1:16">
      <c r="A103" s="1192"/>
      <c r="B103" s="1193"/>
      <c r="C103" s="1193"/>
      <c r="D103" s="1189"/>
      <c r="E103" s="1194"/>
      <c r="F103" s="1189"/>
      <c r="G103" s="1189"/>
      <c r="H103" s="1194"/>
      <c r="I103" s="1189"/>
      <c r="J103" s="1187"/>
      <c r="K103" s="1188"/>
      <c r="L103" s="1187"/>
      <c r="M103" s="1189"/>
      <c r="N103" s="1194"/>
      <c r="O103" s="1189"/>
      <c r="P103" s="1197"/>
    </row>
    <row r="104" spans="1:16">
      <c r="A104" s="1192"/>
      <c r="B104" s="1193"/>
      <c r="C104" s="1193"/>
      <c r="D104" s="1189"/>
      <c r="E104" s="1194"/>
      <c r="F104" s="1189"/>
      <c r="G104" s="1189"/>
      <c r="H104" s="1194"/>
      <c r="I104" s="1189"/>
      <c r="J104" s="1187"/>
      <c r="K104" s="1188"/>
      <c r="L104" s="1187"/>
      <c r="M104" s="1189"/>
      <c r="N104" s="1194"/>
      <c r="O104" s="1189"/>
      <c r="P104" s="1197"/>
    </row>
    <row r="105" spans="1:16">
      <c r="A105" s="1192"/>
      <c r="B105" s="1193"/>
      <c r="C105" s="1193"/>
      <c r="D105" s="1189"/>
      <c r="E105" s="1194"/>
      <c r="F105" s="1189"/>
      <c r="G105" s="1189"/>
      <c r="H105" s="1194"/>
      <c r="I105" s="1189"/>
      <c r="J105" s="1187"/>
      <c r="K105" s="1188"/>
      <c r="L105" s="1187"/>
      <c r="M105" s="1189"/>
      <c r="N105" s="1194"/>
      <c r="O105" s="1189"/>
      <c r="P105" s="1197"/>
    </row>
    <row r="106" spans="1:16">
      <c r="A106" s="1192"/>
      <c r="B106" s="1193"/>
      <c r="C106" s="1193"/>
      <c r="D106" s="1189"/>
      <c r="E106" s="1194"/>
      <c r="F106" s="1189"/>
      <c r="G106" s="1189"/>
      <c r="H106" s="1194"/>
      <c r="I106" s="1189"/>
      <c r="J106" s="1187"/>
      <c r="K106" s="1188"/>
      <c r="L106" s="1187"/>
      <c r="M106" s="1189"/>
      <c r="N106" s="1194"/>
      <c r="O106" s="1189"/>
      <c r="P106" s="1197"/>
    </row>
    <row r="107" spans="1:16">
      <c r="A107" s="1192"/>
      <c r="B107" s="1193"/>
      <c r="C107" s="1193"/>
      <c r="D107" s="1189"/>
      <c r="E107" s="1194"/>
      <c r="F107" s="1189"/>
      <c r="G107" s="1189"/>
      <c r="H107" s="1194"/>
      <c r="I107" s="1189"/>
      <c r="J107" s="1187"/>
      <c r="K107" s="1188"/>
      <c r="L107" s="1187"/>
      <c r="M107" s="1189"/>
      <c r="N107" s="1194"/>
      <c r="O107" s="1189"/>
      <c r="P107" s="1197"/>
    </row>
    <row r="108" spans="1:16">
      <c r="A108" s="1192"/>
      <c r="B108" s="1193"/>
      <c r="C108" s="1193"/>
      <c r="D108" s="1189"/>
      <c r="E108" s="1194"/>
      <c r="F108" s="1189"/>
      <c r="G108" s="1189"/>
      <c r="H108" s="1194"/>
      <c r="I108" s="1189"/>
      <c r="J108" s="1187"/>
      <c r="K108" s="1188"/>
      <c r="L108" s="1187"/>
      <c r="M108" s="1189"/>
      <c r="N108" s="1194"/>
      <c r="O108" s="1189"/>
      <c r="P108" s="1197"/>
    </row>
    <row r="109" spans="1:16">
      <c r="A109" s="1192"/>
      <c r="B109" s="1193"/>
      <c r="C109" s="1193"/>
      <c r="D109" s="1189"/>
      <c r="E109" s="1194"/>
      <c r="F109" s="1189"/>
      <c r="G109" s="1189"/>
      <c r="H109" s="1194"/>
      <c r="I109" s="1189"/>
      <c r="J109" s="1187"/>
      <c r="K109" s="1188"/>
      <c r="L109" s="1187"/>
      <c r="M109" s="1189"/>
      <c r="N109" s="1194"/>
      <c r="O109" s="1189"/>
      <c r="P109" s="1197"/>
    </row>
    <row r="110" spans="1:16">
      <c r="A110" s="1192"/>
      <c r="B110" s="1193"/>
      <c r="C110" s="1193"/>
      <c r="D110" s="1189"/>
      <c r="E110" s="1194"/>
      <c r="F110" s="1189"/>
      <c r="G110" s="1189"/>
      <c r="H110" s="1194"/>
      <c r="I110" s="1189"/>
      <c r="J110" s="1187"/>
      <c r="K110" s="1188"/>
      <c r="L110" s="1187"/>
      <c r="M110" s="1189"/>
      <c r="N110" s="1194"/>
      <c r="O110" s="1189"/>
      <c r="P110" s="1197"/>
    </row>
    <row r="111" spans="1:16">
      <c r="A111" s="1192"/>
      <c r="B111" s="1193"/>
      <c r="C111" s="1193"/>
      <c r="D111" s="1189"/>
      <c r="E111" s="1194"/>
      <c r="F111" s="1189"/>
      <c r="G111" s="1189"/>
      <c r="H111" s="1194"/>
      <c r="I111" s="1189"/>
      <c r="J111" s="1187"/>
      <c r="K111" s="1188"/>
      <c r="L111" s="1187"/>
      <c r="M111" s="1189"/>
      <c r="N111" s="1194"/>
      <c r="O111" s="1189"/>
      <c r="P111" s="1197"/>
    </row>
    <row r="112" spans="1:16">
      <c r="A112" s="1192"/>
      <c r="B112" s="1193"/>
      <c r="C112" s="1193"/>
      <c r="D112" s="1189"/>
      <c r="E112" s="1194"/>
      <c r="F112" s="1189"/>
      <c r="G112" s="1189"/>
      <c r="H112" s="1194"/>
      <c r="I112" s="1189"/>
      <c r="J112" s="1187"/>
      <c r="K112" s="1188"/>
      <c r="L112" s="1187"/>
      <c r="M112" s="1189"/>
      <c r="N112" s="1194"/>
      <c r="O112" s="1189"/>
      <c r="P112" s="1197"/>
    </row>
    <row r="113" spans="1:16">
      <c r="A113" s="1192"/>
      <c r="B113" s="1193"/>
      <c r="C113" s="1193"/>
      <c r="D113" s="1189"/>
      <c r="E113" s="1194"/>
      <c r="F113" s="1189"/>
      <c r="G113" s="1189"/>
      <c r="H113" s="1194"/>
      <c r="I113" s="1189"/>
      <c r="J113" s="1187"/>
      <c r="K113" s="1188"/>
      <c r="L113" s="1187"/>
      <c r="M113" s="1189"/>
      <c r="N113" s="1194"/>
      <c r="O113" s="1189"/>
      <c r="P113" s="1197"/>
    </row>
    <row r="114" spans="1:16">
      <c r="A114" s="1192"/>
      <c r="B114" s="1193"/>
      <c r="C114" s="1193"/>
      <c r="D114" s="1189"/>
      <c r="E114" s="1194"/>
      <c r="F114" s="1189"/>
      <c r="G114" s="1189"/>
      <c r="H114" s="1194"/>
      <c r="I114" s="1189"/>
      <c r="J114" s="1187"/>
      <c r="K114" s="1188"/>
      <c r="L114" s="1187"/>
      <c r="M114" s="1189"/>
      <c r="N114" s="1194"/>
      <c r="O114" s="1189"/>
      <c r="P114" s="1197"/>
    </row>
    <row r="115" spans="1:16">
      <c r="A115" s="1192"/>
      <c r="B115" s="1193"/>
      <c r="C115" s="1193"/>
      <c r="D115" s="1189"/>
      <c r="E115" s="1194"/>
      <c r="F115" s="1189"/>
      <c r="G115" s="1189"/>
      <c r="H115" s="1194"/>
      <c r="I115" s="1189"/>
      <c r="J115" s="1187"/>
      <c r="K115" s="1188"/>
      <c r="L115" s="1187"/>
      <c r="M115" s="1189"/>
      <c r="N115" s="1194"/>
      <c r="O115" s="1189"/>
      <c r="P115" s="1197"/>
    </row>
    <row r="116" spans="1:16">
      <c r="A116" s="1192"/>
      <c r="B116" s="1193"/>
      <c r="C116" s="1193"/>
      <c r="D116" s="1189"/>
      <c r="E116" s="1194"/>
      <c r="F116" s="1189"/>
      <c r="G116" s="1189"/>
      <c r="H116" s="1194"/>
      <c r="I116" s="1189"/>
      <c r="J116" s="1187"/>
      <c r="K116" s="1188"/>
      <c r="L116" s="1187"/>
      <c r="M116" s="1189"/>
      <c r="N116" s="1194"/>
      <c r="O116" s="1189"/>
      <c r="P116" s="1197"/>
    </row>
    <row r="117" spans="1:16">
      <c r="A117" s="1192"/>
      <c r="B117" s="1193"/>
      <c r="C117" s="1193"/>
      <c r="D117" s="1189"/>
      <c r="E117" s="1194"/>
      <c r="F117" s="1189"/>
      <c r="G117" s="1189"/>
      <c r="H117" s="1194"/>
      <c r="I117" s="1189"/>
      <c r="J117" s="1187"/>
      <c r="K117" s="1188"/>
      <c r="L117" s="1187"/>
      <c r="M117" s="1189"/>
      <c r="N117" s="1194"/>
      <c r="O117" s="1189"/>
      <c r="P117" s="1197"/>
    </row>
    <row r="118" spans="1:16">
      <c r="A118" s="1192"/>
      <c r="B118" s="1193"/>
      <c r="C118" s="1193"/>
      <c r="D118" s="1189"/>
      <c r="E118" s="1194"/>
      <c r="F118" s="1189"/>
      <c r="G118" s="1189"/>
      <c r="H118" s="1194"/>
      <c r="I118" s="1189"/>
      <c r="J118" s="1187"/>
      <c r="K118" s="1188"/>
      <c r="L118" s="1187"/>
      <c r="M118" s="1189"/>
      <c r="N118" s="1194"/>
      <c r="O118" s="1189"/>
      <c r="P118" s="1197"/>
    </row>
    <row r="119" spans="1:16">
      <c r="A119" s="1192"/>
      <c r="B119" s="1193"/>
      <c r="C119" s="1193"/>
      <c r="D119" s="1189"/>
      <c r="E119" s="1194"/>
      <c r="F119" s="1189"/>
      <c r="G119" s="1189"/>
      <c r="H119" s="1194"/>
      <c r="I119" s="1189"/>
      <c r="J119" s="1187"/>
      <c r="K119" s="1188"/>
      <c r="L119" s="1187"/>
      <c r="M119" s="1189"/>
      <c r="N119" s="1194"/>
      <c r="O119" s="1189"/>
      <c r="P119" s="1197"/>
    </row>
    <row r="120" spans="1:16">
      <c r="A120" s="1192"/>
      <c r="B120" s="1193"/>
      <c r="C120" s="1193"/>
      <c r="D120" s="1189"/>
      <c r="E120" s="1194"/>
      <c r="F120" s="1189"/>
      <c r="G120" s="1189"/>
      <c r="H120" s="1194"/>
      <c r="I120" s="1189"/>
      <c r="J120" s="1187"/>
      <c r="K120" s="1188"/>
      <c r="L120" s="1187"/>
      <c r="M120" s="1189"/>
      <c r="N120" s="1194"/>
      <c r="O120" s="1189"/>
      <c r="P120" s="1197"/>
    </row>
    <row r="121" spans="1:16">
      <c r="A121" s="1192"/>
      <c r="B121" s="1193"/>
      <c r="C121" s="1193"/>
      <c r="D121" s="1189"/>
      <c r="E121" s="1194"/>
      <c r="F121" s="1189"/>
      <c r="G121" s="1189"/>
      <c r="H121" s="1194"/>
      <c r="I121" s="1189"/>
      <c r="J121" s="1187"/>
      <c r="K121" s="1188"/>
      <c r="L121" s="1187"/>
      <c r="M121" s="1189"/>
      <c r="N121" s="1194"/>
      <c r="O121" s="1189"/>
      <c r="P121" s="1197"/>
    </row>
    <row r="122" spans="1:16">
      <c r="A122" s="1192"/>
      <c r="B122" s="1193"/>
      <c r="C122" s="1193"/>
      <c r="D122" s="1189"/>
      <c r="E122" s="1194"/>
      <c r="F122" s="1189"/>
      <c r="G122" s="1189"/>
      <c r="H122" s="1194"/>
      <c r="I122" s="1189"/>
      <c r="J122" s="1187"/>
      <c r="K122" s="1188"/>
      <c r="L122" s="1187"/>
      <c r="M122" s="1189"/>
      <c r="N122" s="1194"/>
      <c r="O122" s="1189"/>
      <c r="P122" s="1197"/>
    </row>
    <row r="123" spans="1:16">
      <c r="A123" s="1192"/>
      <c r="B123" s="1193"/>
      <c r="C123" s="1193"/>
      <c r="D123" s="1189"/>
      <c r="E123" s="1194"/>
      <c r="F123" s="1189"/>
      <c r="G123" s="1189"/>
      <c r="H123" s="1194"/>
      <c r="I123" s="1189"/>
      <c r="J123" s="1187"/>
      <c r="K123" s="1188"/>
      <c r="L123" s="1187"/>
      <c r="M123" s="1189"/>
      <c r="N123" s="1194"/>
      <c r="O123" s="1189"/>
      <c r="P123" s="1197"/>
    </row>
    <row r="124" spans="1:16">
      <c r="A124" s="1192"/>
      <c r="B124" s="1193"/>
      <c r="C124" s="1193"/>
      <c r="D124" s="1189"/>
      <c r="E124" s="1194"/>
      <c r="F124" s="1189"/>
      <c r="G124" s="1189"/>
      <c r="H124" s="1194"/>
      <c r="I124" s="1189"/>
      <c r="J124" s="1187"/>
      <c r="K124" s="1188"/>
      <c r="L124" s="1187"/>
      <c r="M124" s="1189"/>
      <c r="N124" s="1194"/>
      <c r="O124" s="1189"/>
      <c r="P124" s="1197"/>
    </row>
    <row r="125" spans="1:16">
      <c r="A125" s="1192"/>
      <c r="B125" s="1193"/>
      <c r="C125" s="1193"/>
      <c r="D125" s="1189"/>
      <c r="E125" s="1194"/>
      <c r="F125" s="1189"/>
      <c r="G125" s="1189"/>
      <c r="H125" s="1194"/>
      <c r="I125" s="1189"/>
      <c r="J125" s="1187"/>
      <c r="K125" s="1188"/>
      <c r="L125" s="1187"/>
      <c r="M125" s="1189"/>
      <c r="N125" s="1194"/>
      <c r="O125" s="1189"/>
      <c r="P125" s="1197"/>
    </row>
    <row r="126" spans="1:16">
      <c r="A126" s="1192"/>
      <c r="B126" s="1193"/>
      <c r="C126" s="1193"/>
      <c r="D126" s="1189"/>
      <c r="E126" s="1194"/>
      <c r="F126" s="1189"/>
      <c r="G126" s="1189"/>
      <c r="H126" s="1194"/>
      <c r="I126" s="1189"/>
      <c r="J126" s="1187"/>
      <c r="K126" s="1188"/>
      <c r="L126" s="1187"/>
      <c r="M126" s="1189"/>
      <c r="N126" s="1194"/>
      <c r="O126" s="1189"/>
      <c r="P126" s="1197"/>
    </row>
    <row r="127" spans="1:16">
      <c r="A127" s="1192"/>
      <c r="B127" s="1193"/>
      <c r="C127" s="1193"/>
      <c r="D127" s="1189"/>
      <c r="E127" s="1194"/>
      <c r="F127" s="1189"/>
      <c r="G127" s="1189"/>
      <c r="H127" s="1194"/>
      <c r="I127" s="1189"/>
      <c r="J127" s="1187"/>
      <c r="K127" s="1188"/>
      <c r="L127" s="1187"/>
      <c r="M127" s="1189"/>
      <c r="N127" s="1194"/>
      <c r="O127" s="1189"/>
      <c r="P127" s="1197"/>
    </row>
    <row r="128" spans="1:16">
      <c r="A128" s="1192"/>
      <c r="B128" s="1193"/>
      <c r="C128" s="1193"/>
      <c r="D128" s="1189"/>
      <c r="E128" s="1194"/>
      <c r="F128" s="1189"/>
      <c r="G128" s="1189"/>
      <c r="H128" s="1194"/>
      <c r="I128" s="1189"/>
      <c r="J128" s="1187"/>
      <c r="K128" s="1188"/>
      <c r="L128" s="1187"/>
      <c r="M128" s="1189"/>
      <c r="N128" s="1194"/>
      <c r="O128" s="1189"/>
      <c r="P128" s="1197"/>
    </row>
    <row r="129" spans="1:16">
      <c r="A129" s="1192"/>
      <c r="B129" s="1193"/>
      <c r="C129" s="1193"/>
      <c r="D129" s="1189"/>
      <c r="E129" s="1194"/>
      <c r="F129" s="1189"/>
      <c r="G129" s="1189"/>
      <c r="H129" s="1194"/>
      <c r="I129" s="1189"/>
      <c r="J129" s="1187"/>
      <c r="K129" s="1188"/>
      <c r="L129" s="1187"/>
      <c r="M129" s="1189"/>
      <c r="N129" s="1194"/>
      <c r="O129" s="1189"/>
      <c r="P129" s="1197"/>
    </row>
    <row r="130" spans="1:16">
      <c r="A130" s="1192"/>
      <c r="B130" s="1193"/>
      <c r="C130" s="1193"/>
      <c r="D130" s="1189"/>
      <c r="E130" s="1194"/>
      <c r="F130" s="1189"/>
      <c r="G130" s="1189"/>
      <c r="H130" s="1194"/>
      <c r="I130" s="1189"/>
      <c r="J130" s="1187"/>
      <c r="K130" s="1188"/>
      <c r="L130" s="1187"/>
      <c r="M130" s="1189"/>
      <c r="N130" s="1194"/>
      <c r="O130" s="1189"/>
      <c r="P130" s="1197"/>
    </row>
    <row r="131" spans="1:16">
      <c r="A131" s="1192"/>
      <c r="B131" s="1193"/>
      <c r="C131" s="1193"/>
      <c r="D131" s="1189"/>
      <c r="E131" s="1194"/>
      <c r="F131" s="1189"/>
      <c r="G131" s="1189"/>
      <c r="H131" s="1194"/>
      <c r="I131" s="1189"/>
      <c r="J131" s="1187"/>
      <c r="K131" s="1188"/>
      <c r="L131" s="1187"/>
      <c r="M131" s="1189"/>
      <c r="N131" s="1194"/>
      <c r="O131" s="1189"/>
      <c r="P131" s="1197"/>
    </row>
    <row r="132" spans="1:16">
      <c r="A132" s="1192"/>
      <c r="B132" s="1193"/>
      <c r="C132" s="1193"/>
      <c r="D132" s="1189"/>
      <c r="E132" s="1194"/>
      <c r="F132" s="1189"/>
      <c r="G132" s="1189"/>
      <c r="H132" s="1194"/>
      <c r="I132" s="1189"/>
      <c r="J132" s="1187"/>
      <c r="K132" s="1188"/>
      <c r="L132" s="1187"/>
      <c r="M132" s="1189"/>
      <c r="N132" s="1194"/>
      <c r="O132" s="1189"/>
      <c r="P132" s="1197"/>
    </row>
    <row r="133" spans="1:16">
      <c r="A133" s="1192"/>
      <c r="B133" s="1193"/>
      <c r="C133" s="1193"/>
      <c r="D133" s="1189"/>
      <c r="E133" s="1194"/>
      <c r="F133" s="1189"/>
      <c r="G133" s="1189"/>
      <c r="H133" s="1194"/>
      <c r="I133" s="1189"/>
      <c r="J133" s="1187"/>
      <c r="K133" s="1188"/>
      <c r="L133" s="1187"/>
      <c r="M133" s="1189"/>
      <c r="N133" s="1194"/>
      <c r="O133" s="1189"/>
      <c r="P133" s="1197"/>
    </row>
    <row r="134" spans="1:16">
      <c r="A134" s="1192"/>
      <c r="B134" s="1193"/>
      <c r="C134" s="1193"/>
      <c r="D134" s="1189"/>
      <c r="E134" s="1194"/>
      <c r="F134" s="1189"/>
      <c r="G134" s="1189"/>
      <c r="H134" s="1194"/>
      <c r="I134" s="1189"/>
      <c r="J134" s="1187"/>
      <c r="K134" s="1188"/>
      <c r="L134" s="1187"/>
      <c r="M134" s="1189"/>
      <c r="N134" s="1194"/>
      <c r="O134" s="1189"/>
      <c r="P134" s="1197"/>
    </row>
    <row r="135" spans="1:16">
      <c r="A135" s="1192"/>
      <c r="B135" s="1193"/>
      <c r="C135" s="1193"/>
      <c r="D135" s="1189"/>
      <c r="E135" s="1194"/>
      <c r="F135" s="1189"/>
      <c r="G135" s="1189"/>
      <c r="H135" s="1194"/>
      <c r="I135" s="1189"/>
      <c r="J135" s="1187"/>
      <c r="K135" s="1188"/>
      <c r="L135" s="1187"/>
      <c r="M135" s="1189"/>
      <c r="N135" s="1194"/>
      <c r="O135" s="1189"/>
      <c r="P135" s="1197"/>
    </row>
    <row r="136" spans="1:16">
      <c r="A136" s="1192"/>
      <c r="B136" s="1193"/>
      <c r="C136" s="1193"/>
      <c r="D136" s="1189"/>
      <c r="E136" s="1194"/>
      <c r="F136" s="1189"/>
      <c r="G136" s="1189"/>
      <c r="H136" s="1194"/>
      <c r="I136" s="1189"/>
      <c r="J136" s="1187"/>
      <c r="K136" s="1188"/>
      <c r="L136" s="1187"/>
      <c r="M136" s="1189"/>
      <c r="N136" s="1194"/>
      <c r="O136" s="1189"/>
      <c r="P136" s="1197"/>
    </row>
    <row r="137" spans="1:16">
      <c r="A137" s="1192"/>
      <c r="B137" s="1193"/>
      <c r="C137" s="1193"/>
      <c r="D137" s="1189"/>
      <c r="E137" s="1194"/>
      <c r="F137" s="1189"/>
      <c r="G137" s="1189"/>
      <c r="H137" s="1194"/>
      <c r="I137" s="1189"/>
      <c r="J137" s="1187"/>
      <c r="K137" s="1188"/>
      <c r="L137" s="1187"/>
      <c r="M137" s="1189"/>
      <c r="N137" s="1194"/>
      <c r="O137" s="1189"/>
      <c r="P137" s="1197"/>
    </row>
  </sheetData>
  <mergeCells count="97">
    <mergeCell ref="A1:P1"/>
    <mergeCell ref="A2:P2"/>
    <mergeCell ref="A3:P3"/>
    <mergeCell ref="D4:O4"/>
    <mergeCell ref="D5:F5"/>
    <mergeCell ref="G5:I5"/>
    <mergeCell ref="J5:L5"/>
    <mergeCell ref="M5:O5"/>
    <mergeCell ref="A7:P7"/>
    <mergeCell ref="A35:P35"/>
    <mergeCell ref="A43:P43"/>
    <mergeCell ref="A54:P54"/>
    <mergeCell ref="A55:P55"/>
    <mergeCell ref="A58:P58"/>
    <mergeCell ref="A59:P59"/>
    <mergeCell ref="A65:P65"/>
    <mergeCell ref="A66:P66"/>
    <mergeCell ref="A79:P79"/>
    <mergeCell ref="A80:P80"/>
    <mergeCell ref="A81:E81"/>
    <mergeCell ref="A82:P82"/>
    <mergeCell ref="A4:A6"/>
    <mergeCell ref="A8:A9"/>
    <mergeCell ref="A10:A12"/>
    <mergeCell ref="A13:A15"/>
    <mergeCell ref="A17:A20"/>
    <mergeCell ref="A21:A31"/>
    <mergeCell ref="A36:A41"/>
    <mergeCell ref="A45:A48"/>
    <mergeCell ref="A50:A53"/>
    <mergeCell ref="A60:A63"/>
    <mergeCell ref="A68:A71"/>
    <mergeCell ref="A73:A76"/>
    <mergeCell ref="B4:B6"/>
    <mergeCell ref="B8:B9"/>
    <mergeCell ref="B10:B12"/>
    <mergeCell ref="B13:B15"/>
    <mergeCell ref="B17:B20"/>
    <mergeCell ref="B22:B26"/>
    <mergeCell ref="B27:B28"/>
    <mergeCell ref="B30:B31"/>
    <mergeCell ref="B36:B41"/>
    <mergeCell ref="B45:B48"/>
    <mergeCell ref="B50:B53"/>
    <mergeCell ref="B60:B63"/>
    <mergeCell ref="B68:B71"/>
    <mergeCell ref="B73:B76"/>
    <mergeCell ref="C4:C6"/>
    <mergeCell ref="C40:C41"/>
    <mergeCell ref="D23:D26"/>
    <mergeCell ref="D37:D41"/>
    <mergeCell ref="D45:D48"/>
    <mergeCell ref="D50:D53"/>
    <mergeCell ref="E45:E48"/>
    <mergeCell ref="E50:E53"/>
    <mergeCell ref="F23:F26"/>
    <mergeCell ref="F37:F41"/>
    <mergeCell ref="F45:F48"/>
    <mergeCell ref="F50:F53"/>
    <mergeCell ref="G23:G26"/>
    <mergeCell ref="G37:G41"/>
    <mergeCell ref="G45:G48"/>
    <mergeCell ref="G50:G53"/>
    <mergeCell ref="H45:H48"/>
    <mergeCell ref="H50:H53"/>
    <mergeCell ref="I23:I26"/>
    <mergeCell ref="I37:I41"/>
    <mergeCell ref="I45:I48"/>
    <mergeCell ref="I50:I53"/>
    <mergeCell ref="J23:J26"/>
    <mergeCell ref="J37:J41"/>
    <mergeCell ref="J45:J48"/>
    <mergeCell ref="J50:J53"/>
    <mergeCell ref="K45:K48"/>
    <mergeCell ref="K50:K53"/>
    <mergeCell ref="L23:L26"/>
    <mergeCell ref="L37:L41"/>
    <mergeCell ref="L45:L48"/>
    <mergeCell ref="L50:L53"/>
    <mergeCell ref="M23:M26"/>
    <mergeCell ref="M37:M41"/>
    <mergeCell ref="M45:M48"/>
    <mergeCell ref="M50:M53"/>
    <mergeCell ref="N45:N48"/>
    <mergeCell ref="N50:N53"/>
    <mergeCell ref="O23:O26"/>
    <mergeCell ref="O37:O41"/>
    <mergeCell ref="O45:O48"/>
    <mergeCell ref="O50:O53"/>
    <mergeCell ref="P4:P6"/>
    <mergeCell ref="P8:P9"/>
    <mergeCell ref="P10:P12"/>
    <mergeCell ref="P32:P33"/>
    <mergeCell ref="P37:P41"/>
    <mergeCell ref="P45:P48"/>
    <mergeCell ref="P50:P53"/>
    <mergeCell ref="Q40:Q41"/>
  </mergeCells>
  <pageMargins left="0.7" right="0.7" top="0.75" bottom="0.75" header="0.3" footer="0.3"/>
  <pageSetup paperSize="9" scale="68" fitToHeight="0" orientation="portrait" horizontalDpi="600" vertic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72"/>
  <sheetViews>
    <sheetView view="pageBreakPreview" zoomScaleNormal="100" workbookViewId="0">
      <selection activeCell="Q12" sqref="Q12"/>
    </sheetView>
  </sheetViews>
  <sheetFormatPr defaultColWidth="9.14285714285714" defaultRowHeight="15"/>
  <cols>
    <col min="1" max="1" width="4.71428571428571" style="33" customWidth="1"/>
    <col min="2" max="2" width="24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71428571428571" style="38" customWidth="1" outlineLevel="1"/>
    <col min="8" max="8" width="2.85714285714286" style="37" customWidth="1" outlineLevel="1"/>
    <col min="9" max="9" width="4.14285714285714" style="38" customWidth="1"/>
    <col min="10" max="10" width="3.71428571428571" style="1041" customWidth="1" outlineLevel="1"/>
    <col min="11" max="11" width="3.71428571428571" style="37" customWidth="1" outlineLevel="1"/>
    <col min="12" max="12" width="3.71428571428571" style="1041"/>
    <col min="13" max="13" width="3.71428571428571" style="38" customWidth="1" outlineLevel="1"/>
    <col min="14" max="14" width="3.71428571428571" style="36" customWidth="1" outlineLevel="1"/>
    <col min="15" max="15" width="3.71428571428571" style="38"/>
    <col min="16" max="16" width="3.71428571428571" style="38" customWidth="1" outlineLevel="1"/>
    <col min="17" max="17" width="3.71428571428571" style="37" customWidth="1" outlineLevel="1"/>
    <col min="18" max="18" width="3.71428571428571" style="299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customWidth="1" outlineLevel="1"/>
    <col min="23" max="23" width="3.71428571428571" style="37" customWidth="1" outlineLevel="1"/>
    <col min="24" max="24" width="3.71428571428571" style="46" customWidth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57142857142857" style="51" customWidth="1"/>
    <col min="35" max="36" width="3.71428571428571" style="32" customWidth="1"/>
    <col min="37" max="37" width="3.71428571428571" style="32" customWidth="1" outlineLevel="1"/>
    <col min="38" max="38" width="3.71428571428571" style="52" customWidth="1" outlineLevel="1"/>
    <col min="39" max="39" width="3.71428571428571" style="32" customWidth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17.8571428571429" style="1069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51.75" customHeight="1" spans="1:49">
      <c r="A2" s="898" t="s">
        <v>170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ht="17.25" customHeight="1" spans="1:49">
      <c r="A3" s="898" t="s">
        <v>171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</row>
    <row r="4" ht="17.25" customHeight="1" outlineLevel="1" spans="1:49">
      <c r="A4" s="1088"/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</row>
    <row r="5" s="25" customFormat="1" ht="17.25" hidden="1" customHeight="1" outlineLevel="1" spans="1:49">
      <c r="A5" s="898" t="s">
        <v>172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</row>
    <row r="6" s="25" customFormat="1" ht="17.25" hidden="1" customHeight="1" outlineLevel="1" spans="1:49">
      <c r="A6" s="898" t="s">
        <v>173</v>
      </c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  <c r="AK6" s="898"/>
      <c r="AL6" s="898"/>
      <c r="AM6" s="898"/>
      <c r="AN6" s="898"/>
      <c r="AO6" s="898"/>
      <c r="AP6" s="898"/>
      <c r="AQ6" s="898"/>
      <c r="AR6" s="898"/>
      <c r="AS6" s="898"/>
      <c r="AT6" s="898"/>
      <c r="AU6" s="898"/>
      <c r="AV6" s="898"/>
      <c r="AW6" s="898"/>
    </row>
    <row r="7" s="28" customFormat="1" ht="12.75" collapsed="1" spans="1:49">
      <c r="A7" s="945" t="s">
        <v>2</v>
      </c>
      <c r="B7" s="587" t="s">
        <v>3</v>
      </c>
      <c r="C7" s="588" t="s">
        <v>4</v>
      </c>
      <c r="D7" s="946" t="s">
        <v>174</v>
      </c>
      <c r="E7" s="947"/>
      <c r="F7" s="947"/>
      <c r="G7" s="947"/>
      <c r="H7" s="947"/>
      <c r="I7" s="947"/>
      <c r="J7" s="947"/>
      <c r="K7" s="947"/>
      <c r="L7" s="947"/>
      <c r="M7" s="947"/>
      <c r="N7" s="947"/>
      <c r="O7" s="947"/>
      <c r="P7" s="947"/>
      <c r="Q7" s="947"/>
      <c r="R7" s="969"/>
      <c r="S7" s="946" t="s">
        <v>175</v>
      </c>
      <c r="T7" s="947"/>
      <c r="U7" s="947"/>
      <c r="V7" s="947"/>
      <c r="W7" s="947"/>
      <c r="X7" s="947"/>
      <c r="Y7" s="947"/>
      <c r="Z7" s="947"/>
      <c r="AA7" s="947"/>
      <c r="AB7" s="947"/>
      <c r="AC7" s="947"/>
      <c r="AD7" s="947"/>
      <c r="AE7" s="947"/>
      <c r="AF7" s="947"/>
      <c r="AG7" s="969"/>
      <c r="AH7" s="1049" t="s">
        <v>176</v>
      </c>
      <c r="AI7" s="990"/>
      <c r="AJ7" s="990"/>
      <c r="AK7" s="990"/>
      <c r="AL7" s="990"/>
      <c r="AM7" s="990"/>
      <c r="AN7" s="990"/>
      <c r="AO7" s="990"/>
      <c r="AP7" s="990"/>
      <c r="AQ7" s="990"/>
      <c r="AR7" s="990"/>
      <c r="AS7" s="990"/>
      <c r="AT7" s="990"/>
      <c r="AU7" s="990"/>
      <c r="AV7" s="993"/>
      <c r="AW7" s="995" t="s">
        <v>177</v>
      </c>
    </row>
    <row r="8" s="25" customFormat="1" ht="16.5" customHeight="1" spans="1:49">
      <c r="A8" s="945"/>
      <c r="B8" s="587"/>
      <c r="C8" s="588"/>
      <c r="D8" s="948" t="s">
        <v>178</v>
      </c>
      <c r="E8" s="949">
        <v>2016</v>
      </c>
      <c r="F8" s="949">
        <v>2017</v>
      </c>
      <c r="G8" s="6" t="s">
        <v>140</v>
      </c>
      <c r="H8" s="6"/>
      <c r="I8" s="6"/>
      <c r="J8" s="6" t="s">
        <v>141</v>
      </c>
      <c r="K8" s="6"/>
      <c r="L8" s="6"/>
      <c r="M8" s="6" t="s">
        <v>142</v>
      </c>
      <c r="N8" s="6"/>
      <c r="O8" s="6"/>
      <c r="P8" s="6" t="s">
        <v>143</v>
      </c>
      <c r="Q8" s="6"/>
      <c r="R8" s="980"/>
      <c r="S8" s="971" t="s">
        <v>178</v>
      </c>
      <c r="T8" s="949">
        <v>2016</v>
      </c>
      <c r="U8" s="949">
        <v>2017</v>
      </c>
      <c r="V8" s="6" t="s">
        <v>140</v>
      </c>
      <c r="W8" s="6"/>
      <c r="X8" s="6"/>
      <c r="Y8" s="6" t="s">
        <v>141</v>
      </c>
      <c r="Z8" s="6"/>
      <c r="AA8" s="6"/>
      <c r="AB8" s="6" t="s">
        <v>142</v>
      </c>
      <c r="AC8" s="6"/>
      <c r="AD8" s="6"/>
      <c r="AE8" s="6" t="s">
        <v>143</v>
      </c>
      <c r="AF8" s="6"/>
      <c r="AG8" s="980"/>
      <c r="AH8" s="971" t="s">
        <v>178</v>
      </c>
      <c r="AI8" s="949">
        <v>2016</v>
      </c>
      <c r="AJ8" s="949">
        <v>2017</v>
      </c>
      <c r="AK8" s="6" t="s">
        <v>140</v>
      </c>
      <c r="AL8" s="6"/>
      <c r="AM8" s="6"/>
      <c r="AN8" s="6" t="s">
        <v>141</v>
      </c>
      <c r="AO8" s="6"/>
      <c r="AP8" s="6"/>
      <c r="AQ8" s="6" t="s">
        <v>142</v>
      </c>
      <c r="AR8" s="6"/>
      <c r="AS8" s="6"/>
      <c r="AT8" s="6" t="s">
        <v>143</v>
      </c>
      <c r="AU8" s="6"/>
      <c r="AV8" s="980"/>
      <c r="AW8" s="995"/>
    </row>
    <row r="9" s="25" customFormat="1" ht="51.75" customHeight="1" spans="1:49">
      <c r="A9" s="945"/>
      <c r="B9" s="587"/>
      <c r="C9" s="588"/>
      <c r="D9" s="948"/>
      <c r="E9" s="949"/>
      <c r="F9" s="949"/>
      <c r="G9" s="952" t="s">
        <v>179</v>
      </c>
      <c r="H9" s="953" t="s">
        <v>180</v>
      </c>
      <c r="I9" s="952" t="s">
        <v>181</v>
      </c>
      <c r="J9" s="952" t="s">
        <v>179</v>
      </c>
      <c r="K9" s="953" t="s">
        <v>180</v>
      </c>
      <c r="L9" s="952" t="s">
        <v>181</v>
      </c>
      <c r="M9" s="952" t="s">
        <v>179</v>
      </c>
      <c r="N9" s="953" t="s">
        <v>180</v>
      </c>
      <c r="O9" s="952" t="s">
        <v>181</v>
      </c>
      <c r="P9" s="952" t="s">
        <v>179</v>
      </c>
      <c r="Q9" s="953" t="s">
        <v>180</v>
      </c>
      <c r="R9" s="1050" t="s">
        <v>181</v>
      </c>
      <c r="S9" s="971"/>
      <c r="T9" s="949"/>
      <c r="U9" s="949"/>
      <c r="V9" s="952" t="s">
        <v>179</v>
      </c>
      <c r="W9" s="953" t="s">
        <v>180</v>
      </c>
      <c r="X9" s="952" t="s">
        <v>181</v>
      </c>
      <c r="Y9" s="952" t="s">
        <v>179</v>
      </c>
      <c r="Z9" s="953" t="s">
        <v>180</v>
      </c>
      <c r="AA9" s="952" t="s">
        <v>181</v>
      </c>
      <c r="AB9" s="952" t="s">
        <v>179</v>
      </c>
      <c r="AC9" s="953" t="s">
        <v>180</v>
      </c>
      <c r="AD9" s="952" t="s">
        <v>181</v>
      </c>
      <c r="AE9" s="952" t="s">
        <v>179</v>
      </c>
      <c r="AF9" s="953" t="s">
        <v>180</v>
      </c>
      <c r="AG9" s="1050" t="s">
        <v>181</v>
      </c>
      <c r="AH9" s="971"/>
      <c r="AI9" s="949"/>
      <c r="AJ9" s="949"/>
      <c r="AK9" s="952" t="s">
        <v>179</v>
      </c>
      <c r="AL9" s="953" t="s">
        <v>180</v>
      </c>
      <c r="AM9" s="952" t="s">
        <v>181</v>
      </c>
      <c r="AN9" s="952" t="s">
        <v>179</v>
      </c>
      <c r="AO9" s="953" t="s">
        <v>180</v>
      </c>
      <c r="AP9" s="952" t="s">
        <v>181</v>
      </c>
      <c r="AQ9" s="952" t="s">
        <v>179</v>
      </c>
      <c r="AR9" s="953" t="s">
        <v>180</v>
      </c>
      <c r="AS9" s="952" t="s">
        <v>181</v>
      </c>
      <c r="AT9" s="952" t="s">
        <v>179</v>
      </c>
      <c r="AU9" s="953" t="s">
        <v>180</v>
      </c>
      <c r="AV9" s="981" t="s">
        <v>181</v>
      </c>
      <c r="AW9" s="995"/>
    </row>
    <row r="10" spans="1:49">
      <c r="A10" s="4">
        <v>1</v>
      </c>
      <c r="B10" s="954">
        <v>2</v>
      </c>
      <c r="C10" s="955">
        <v>3</v>
      </c>
      <c r="D10" s="956">
        <v>4</v>
      </c>
      <c r="E10" s="4">
        <v>5</v>
      </c>
      <c r="F10" s="4">
        <v>6</v>
      </c>
      <c r="G10" s="4">
        <v>7</v>
      </c>
      <c r="H10" s="4"/>
      <c r="I10" s="4"/>
      <c r="J10" s="1065">
        <v>8</v>
      </c>
      <c r="K10" s="1066"/>
      <c r="L10" s="1067">
        <v>8</v>
      </c>
      <c r="M10" s="4">
        <v>9</v>
      </c>
      <c r="N10" s="4"/>
      <c r="O10" s="4"/>
      <c r="P10" s="4">
        <v>10</v>
      </c>
      <c r="Q10" s="4"/>
      <c r="R10" s="994"/>
      <c r="S10" s="956">
        <v>11</v>
      </c>
      <c r="T10" s="4">
        <v>12</v>
      </c>
      <c r="U10" s="4">
        <v>13</v>
      </c>
      <c r="V10" s="4">
        <v>14</v>
      </c>
      <c r="W10" s="4"/>
      <c r="X10" s="4"/>
      <c r="Y10" s="4">
        <v>15</v>
      </c>
      <c r="Z10" s="4"/>
      <c r="AA10" s="4"/>
      <c r="AB10" s="4">
        <v>16</v>
      </c>
      <c r="AC10" s="4"/>
      <c r="AD10" s="4"/>
      <c r="AE10" s="4">
        <v>17</v>
      </c>
      <c r="AF10" s="4"/>
      <c r="AG10" s="994"/>
      <c r="AH10" s="956">
        <v>18</v>
      </c>
      <c r="AI10" s="4">
        <v>19</v>
      </c>
      <c r="AJ10" s="4">
        <v>20</v>
      </c>
      <c r="AK10" s="4">
        <v>21</v>
      </c>
      <c r="AL10" s="4"/>
      <c r="AM10" s="4"/>
      <c r="AN10" s="4">
        <v>22</v>
      </c>
      <c r="AO10" s="4"/>
      <c r="AP10" s="4"/>
      <c r="AQ10" s="4">
        <v>23</v>
      </c>
      <c r="AR10" s="4"/>
      <c r="AS10" s="4"/>
      <c r="AT10" s="4">
        <v>24</v>
      </c>
      <c r="AU10" s="4"/>
      <c r="AV10" s="994"/>
      <c r="AW10" s="995">
        <v>25</v>
      </c>
    </row>
    <row r="11" spans="1:49">
      <c r="A11" s="7" t="s">
        <v>182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1072"/>
    </row>
    <row r="12" ht="106.5" customHeight="1" spans="1:49">
      <c r="A12" s="6" t="s">
        <v>11</v>
      </c>
      <c r="B12" s="606" t="s">
        <v>97</v>
      </c>
      <c r="C12" s="607" t="s">
        <v>13</v>
      </c>
      <c r="D12" s="608">
        <f>E12+F12+I12+L12+O12+R12</f>
        <v>25691.37101</v>
      </c>
      <c r="E12" s="11">
        <v>2471.01488</v>
      </c>
      <c r="F12" s="11">
        <v>2404.56093</v>
      </c>
      <c r="G12" s="11">
        <v>2511.69899</v>
      </c>
      <c r="H12" s="609">
        <v>6</v>
      </c>
      <c r="I12" s="11">
        <f>G12+H12</f>
        <v>2517.69899</v>
      </c>
      <c r="J12" s="11">
        <v>2499.01451</v>
      </c>
      <c r="K12" s="609"/>
      <c r="L12" s="11">
        <f>J12+K12</f>
        <v>2499.01451</v>
      </c>
      <c r="M12" s="11">
        <v>2488.76168</v>
      </c>
      <c r="N12" s="609"/>
      <c r="O12" s="11">
        <f>M12+N12</f>
        <v>2488.76168</v>
      </c>
      <c r="P12" s="11">
        <v>13310.32002</v>
      </c>
      <c r="Q12" s="609"/>
      <c r="R12" s="787">
        <f>P12+Q12</f>
        <v>13310.32002</v>
      </c>
      <c r="S12" s="608">
        <f>T12+U12+X12+AA12+AD12+AG12</f>
        <v>0</v>
      </c>
      <c r="T12" s="11">
        <v>0</v>
      </c>
      <c r="U12" s="11">
        <v>0</v>
      </c>
      <c r="V12" s="11">
        <v>0</v>
      </c>
      <c r="W12" s="609"/>
      <c r="X12" s="11">
        <f>V12+W12</f>
        <v>0</v>
      </c>
      <c r="Y12" s="11">
        <v>0</v>
      </c>
      <c r="Z12" s="609"/>
      <c r="AA12" s="11">
        <f>Y12+Z12</f>
        <v>0</v>
      </c>
      <c r="AB12" s="11">
        <v>0</v>
      </c>
      <c r="AC12" s="609"/>
      <c r="AD12" s="11">
        <f>AB12+AC12</f>
        <v>0</v>
      </c>
      <c r="AE12" s="11">
        <v>0</v>
      </c>
      <c r="AF12" s="609"/>
      <c r="AG12" s="787">
        <f>AE12+AF12</f>
        <v>0</v>
      </c>
      <c r="AH12" s="608">
        <f>AI12+AJ12+AM12+AP12+AS12+AV12</f>
        <v>25691.37101</v>
      </c>
      <c r="AI12" s="11">
        <f>E12+T12</f>
        <v>2471.01488</v>
      </c>
      <c r="AJ12" s="11">
        <f>F12+U12</f>
        <v>2404.56093</v>
      </c>
      <c r="AK12" s="11">
        <f>G12+V12</f>
        <v>2511.69899</v>
      </c>
      <c r="AL12" s="609">
        <f>H12+W12</f>
        <v>6</v>
      </c>
      <c r="AM12" s="11">
        <f>AK12+AL12</f>
        <v>2517.69899</v>
      </c>
      <c r="AN12" s="11">
        <f>J12+Y12</f>
        <v>2499.01451</v>
      </c>
      <c r="AO12" s="609">
        <f>K12+Z12</f>
        <v>0</v>
      </c>
      <c r="AP12" s="11">
        <f>AN12+AO12</f>
        <v>2499.01451</v>
      </c>
      <c r="AQ12" s="11">
        <f>M12+AB12</f>
        <v>2488.76168</v>
      </c>
      <c r="AR12" s="609">
        <f>N12+AC12</f>
        <v>0</v>
      </c>
      <c r="AS12" s="11">
        <f>AQ12+AR12</f>
        <v>2488.76168</v>
      </c>
      <c r="AT12" s="11">
        <f>P12+AE12</f>
        <v>13310.32002</v>
      </c>
      <c r="AU12" s="609">
        <f>Q12+AF12</f>
        <v>0</v>
      </c>
      <c r="AV12" s="745">
        <f>AT12+AU12</f>
        <v>13310.32002</v>
      </c>
      <c r="AW12" s="1089" t="s">
        <v>183</v>
      </c>
    </row>
    <row r="13" ht="41.25" customHeight="1" spans="1:49">
      <c r="A13" s="6"/>
      <c r="B13" s="606"/>
      <c r="C13" s="607" t="s">
        <v>39</v>
      </c>
      <c r="D13" s="608"/>
      <c r="E13" s="11"/>
      <c r="F13" s="11"/>
      <c r="G13" s="11"/>
      <c r="H13" s="609"/>
      <c r="I13" s="11"/>
      <c r="J13" s="11"/>
      <c r="K13" s="609"/>
      <c r="L13" s="11"/>
      <c r="M13" s="11"/>
      <c r="N13" s="609"/>
      <c r="O13" s="11"/>
      <c r="P13" s="11"/>
      <c r="Q13" s="609"/>
      <c r="R13" s="787"/>
      <c r="S13" s="608"/>
      <c r="T13" s="11"/>
      <c r="U13" s="11"/>
      <c r="V13" s="11"/>
      <c r="W13" s="609"/>
      <c r="X13" s="11"/>
      <c r="Y13" s="11"/>
      <c r="Z13" s="609"/>
      <c r="AA13" s="11"/>
      <c r="AB13" s="11"/>
      <c r="AC13" s="609"/>
      <c r="AD13" s="11"/>
      <c r="AE13" s="11"/>
      <c r="AF13" s="609"/>
      <c r="AG13" s="787"/>
      <c r="AH13" s="608"/>
      <c r="AI13" s="11"/>
      <c r="AJ13" s="11"/>
      <c r="AK13" s="11"/>
      <c r="AL13" s="609"/>
      <c r="AM13" s="11"/>
      <c r="AN13" s="11"/>
      <c r="AO13" s="609"/>
      <c r="AP13" s="11"/>
      <c r="AQ13" s="11"/>
      <c r="AR13" s="609"/>
      <c r="AS13" s="11"/>
      <c r="AT13" s="11"/>
      <c r="AU13" s="609"/>
      <c r="AV13" s="745"/>
      <c r="AW13" s="1090"/>
    </row>
    <row r="14" ht="18" hidden="1" customHeight="1" outlineLevel="1" spans="1:49">
      <c r="A14" s="6"/>
      <c r="B14" s="606"/>
      <c r="C14" s="607" t="s">
        <v>146</v>
      </c>
      <c r="D14" s="608"/>
      <c r="E14" s="11"/>
      <c r="F14" s="11"/>
      <c r="G14" s="11"/>
      <c r="H14" s="609"/>
      <c r="I14" s="11"/>
      <c r="J14" s="11"/>
      <c r="K14" s="609"/>
      <c r="L14" s="11"/>
      <c r="M14" s="11"/>
      <c r="N14" s="609"/>
      <c r="O14" s="11"/>
      <c r="P14" s="11"/>
      <c r="Q14" s="609"/>
      <c r="R14" s="787"/>
      <c r="S14" s="608"/>
      <c r="T14" s="11"/>
      <c r="U14" s="11"/>
      <c r="V14" s="11"/>
      <c r="W14" s="609"/>
      <c r="X14" s="11"/>
      <c r="Y14" s="11"/>
      <c r="Z14" s="609"/>
      <c r="AA14" s="11"/>
      <c r="AB14" s="11"/>
      <c r="AC14" s="609"/>
      <c r="AD14" s="11"/>
      <c r="AE14" s="11"/>
      <c r="AF14" s="609"/>
      <c r="AG14" s="787"/>
      <c r="AH14" s="608"/>
      <c r="AI14" s="11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745"/>
      <c r="AW14" s="1091"/>
    </row>
    <row r="15" ht="69" customHeight="1" collapsed="1" spans="1:49">
      <c r="A15" s="6" t="s">
        <v>16</v>
      </c>
      <c r="B15" s="606" t="s">
        <v>184</v>
      </c>
      <c r="C15" s="607" t="s">
        <v>13</v>
      </c>
      <c r="D15" s="608">
        <f>E15+F15+I15+L15+O15+R15</f>
        <v>9695.93796</v>
      </c>
      <c r="E15" s="11">
        <v>1678.7525</v>
      </c>
      <c r="F15" s="11">
        <v>1552.56</v>
      </c>
      <c r="G15" s="11">
        <v>1110</v>
      </c>
      <c r="H15" s="609"/>
      <c r="I15" s="11">
        <f>G15+H15</f>
        <v>1110</v>
      </c>
      <c r="J15" s="11">
        <v>660</v>
      </c>
      <c r="K15" s="609"/>
      <c r="L15" s="11">
        <f>J15+K15</f>
        <v>660</v>
      </c>
      <c r="M15" s="11">
        <v>840</v>
      </c>
      <c r="N15" s="609"/>
      <c r="O15" s="11">
        <f>M15+N15</f>
        <v>840</v>
      </c>
      <c r="P15" s="11">
        <v>3854.62546</v>
      </c>
      <c r="Q15" s="609"/>
      <c r="R15" s="787">
        <f>P15+Q15</f>
        <v>3854.62546</v>
      </c>
      <c r="S15" s="608">
        <f>T15+U15+X15+AA15+AD15+AG15</f>
        <v>0</v>
      </c>
      <c r="T15" s="11">
        <v>0</v>
      </c>
      <c r="U15" s="11">
        <v>0</v>
      </c>
      <c r="V15" s="11">
        <v>0</v>
      </c>
      <c r="W15" s="609"/>
      <c r="X15" s="11">
        <f>V15+W15</f>
        <v>0</v>
      </c>
      <c r="Y15" s="11">
        <v>0</v>
      </c>
      <c r="Z15" s="609"/>
      <c r="AA15" s="11">
        <f>Y15+Z15</f>
        <v>0</v>
      </c>
      <c r="AB15" s="11">
        <v>0</v>
      </c>
      <c r="AC15" s="609"/>
      <c r="AD15" s="11">
        <f>AB15+AC15</f>
        <v>0</v>
      </c>
      <c r="AE15" s="11">
        <v>0</v>
      </c>
      <c r="AF15" s="609"/>
      <c r="AG15" s="787">
        <f>AE15+AF15</f>
        <v>0</v>
      </c>
      <c r="AH15" s="608">
        <f>AI15+AJ15+AM15+AP15+AS15+AV15</f>
        <v>9695.93796</v>
      </c>
      <c r="AI15" s="11">
        <f>E15+T15</f>
        <v>1678.7525</v>
      </c>
      <c r="AJ15" s="11">
        <f>F15+U15</f>
        <v>1552.56</v>
      </c>
      <c r="AK15" s="11">
        <f>G15+V15</f>
        <v>1110</v>
      </c>
      <c r="AL15" s="609">
        <f>H15+W15</f>
        <v>0</v>
      </c>
      <c r="AM15" s="11">
        <f>AK15+AL15</f>
        <v>1110</v>
      </c>
      <c r="AN15" s="11">
        <f>J15+Y15</f>
        <v>660</v>
      </c>
      <c r="AO15" s="609">
        <f>K15+Z15</f>
        <v>0</v>
      </c>
      <c r="AP15" s="11">
        <f>AN15+AO15</f>
        <v>660</v>
      </c>
      <c r="AQ15" s="11">
        <f>M15+AB15</f>
        <v>840</v>
      </c>
      <c r="AR15" s="609">
        <f>N15+AC15</f>
        <v>0</v>
      </c>
      <c r="AS15" s="11">
        <f>AQ15+AR15</f>
        <v>840</v>
      </c>
      <c r="AT15" s="11">
        <f>P15+AE15</f>
        <v>3854.62546</v>
      </c>
      <c r="AU15" s="609">
        <f>Q15+AF15</f>
        <v>0</v>
      </c>
      <c r="AV15" s="745">
        <f>AT15+AU15</f>
        <v>3854.62546</v>
      </c>
      <c r="AW15" s="1072"/>
    </row>
    <row r="16" spans="1:49">
      <c r="A16" s="6"/>
      <c r="B16" s="606"/>
      <c r="C16" s="607" t="s">
        <v>137</v>
      </c>
      <c r="D16" s="608"/>
      <c r="E16" s="10"/>
      <c r="F16" s="11"/>
      <c r="G16" s="10"/>
      <c r="H16" s="609"/>
      <c r="I16" s="10"/>
      <c r="J16" s="10"/>
      <c r="K16" s="676"/>
      <c r="L16" s="10"/>
      <c r="M16" s="10"/>
      <c r="N16" s="676"/>
      <c r="O16" s="10"/>
      <c r="P16" s="10"/>
      <c r="Q16" s="676"/>
      <c r="R16" s="738"/>
      <c r="S16" s="608"/>
      <c r="T16" s="10"/>
      <c r="U16" s="10"/>
      <c r="V16" s="10"/>
      <c r="W16" s="676"/>
      <c r="X16" s="10"/>
      <c r="Y16" s="10"/>
      <c r="Z16" s="676"/>
      <c r="AA16" s="10"/>
      <c r="AB16" s="10"/>
      <c r="AC16" s="676"/>
      <c r="AD16" s="10"/>
      <c r="AE16" s="10"/>
      <c r="AF16" s="676"/>
      <c r="AG16" s="738"/>
      <c r="AH16" s="608"/>
      <c r="AI16" s="10"/>
      <c r="AJ16" s="10"/>
      <c r="AK16" s="10"/>
      <c r="AL16" s="676"/>
      <c r="AM16" s="10"/>
      <c r="AN16" s="24"/>
      <c r="AO16" s="676"/>
      <c r="AP16" s="24"/>
      <c r="AQ16" s="24"/>
      <c r="AR16" s="792"/>
      <c r="AS16" s="24"/>
      <c r="AT16" s="24"/>
      <c r="AU16" s="792"/>
      <c r="AV16" s="805"/>
      <c r="AW16" s="1072"/>
    </row>
    <row r="17" ht="42" customHeight="1" spans="1:49">
      <c r="A17" s="6"/>
      <c r="B17" s="606"/>
      <c r="C17" s="607" t="s">
        <v>146</v>
      </c>
      <c r="D17" s="608"/>
      <c r="E17" s="10"/>
      <c r="F17" s="11"/>
      <c r="G17" s="10"/>
      <c r="H17" s="609"/>
      <c r="I17" s="10"/>
      <c r="J17" s="10"/>
      <c r="K17" s="676"/>
      <c r="L17" s="10"/>
      <c r="M17" s="10"/>
      <c r="N17" s="676"/>
      <c r="O17" s="10"/>
      <c r="P17" s="10"/>
      <c r="Q17" s="676"/>
      <c r="R17" s="738"/>
      <c r="S17" s="608"/>
      <c r="T17" s="10"/>
      <c r="U17" s="10"/>
      <c r="V17" s="10"/>
      <c r="W17" s="676"/>
      <c r="X17" s="10"/>
      <c r="Y17" s="10"/>
      <c r="Z17" s="676"/>
      <c r="AA17" s="10"/>
      <c r="AB17" s="10"/>
      <c r="AC17" s="676"/>
      <c r="AD17" s="10"/>
      <c r="AE17" s="10"/>
      <c r="AF17" s="676"/>
      <c r="AG17" s="738"/>
      <c r="AH17" s="608"/>
      <c r="AI17" s="10"/>
      <c r="AJ17" s="10"/>
      <c r="AK17" s="10"/>
      <c r="AL17" s="676"/>
      <c r="AM17" s="10"/>
      <c r="AN17" s="24"/>
      <c r="AO17" s="676"/>
      <c r="AP17" s="24"/>
      <c r="AQ17" s="24"/>
      <c r="AR17" s="792"/>
      <c r="AS17" s="24"/>
      <c r="AT17" s="24"/>
      <c r="AU17" s="792"/>
      <c r="AV17" s="805"/>
      <c r="AW17" s="1072"/>
    </row>
    <row r="18" ht="60.8" spans="1:49">
      <c r="A18" s="15" t="s">
        <v>101</v>
      </c>
      <c r="B18" s="606" t="s">
        <v>102</v>
      </c>
      <c r="C18" s="607" t="s">
        <v>13</v>
      </c>
      <c r="D18" s="608">
        <f>E18+F18+I18+L18+O18+R18</f>
        <v>1073.8</v>
      </c>
      <c r="E18" s="11">
        <v>1073.8</v>
      </c>
      <c r="F18" s="11">
        <v>0</v>
      </c>
      <c r="G18" s="11">
        <v>0</v>
      </c>
      <c r="H18" s="609"/>
      <c r="I18" s="11">
        <v>0</v>
      </c>
      <c r="J18" s="11">
        <v>0</v>
      </c>
      <c r="K18" s="609"/>
      <c r="L18" s="11">
        <v>0</v>
      </c>
      <c r="M18" s="11">
        <v>0</v>
      </c>
      <c r="N18" s="609"/>
      <c r="O18" s="11">
        <v>0</v>
      </c>
      <c r="P18" s="11">
        <v>0</v>
      </c>
      <c r="Q18" s="609"/>
      <c r="R18" s="787">
        <v>0</v>
      </c>
      <c r="S18" s="608">
        <f>T18+U18+X18+AA18+AD18+AG18</f>
        <v>0</v>
      </c>
      <c r="T18" s="11">
        <v>0</v>
      </c>
      <c r="U18" s="11">
        <v>0</v>
      </c>
      <c r="V18" s="11">
        <v>0</v>
      </c>
      <c r="W18" s="609"/>
      <c r="X18" s="11">
        <f>V18+W18</f>
        <v>0</v>
      </c>
      <c r="Y18" s="11">
        <v>0</v>
      </c>
      <c r="Z18" s="609"/>
      <c r="AA18" s="11">
        <f>Y18+Z18</f>
        <v>0</v>
      </c>
      <c r="AB18" s="11">
        <v>0</v>
      </c>
      <c r="AC18" s="609"/>
      <c r="AD18" s="11">
        <f>AB18+AC18</f>
        <v>0</v>
      </c>
      <c r="AE18" s="11">
        <v>0</v>
      </c>
      <c r="AF18" s="609"/>
      <c r="AG18" s="787">
        <f>AE18+AF18</f>
        <v>0</v>
      </c>
      <c r="AH18" s="608">
        <f>AI18+AJ18+AM18+AP18+AS18+AV18</f>
        <v>1073.8</v>
      </c>
      <c r="AI18" s="11">
        <f>E18+T18</f>
        <v>1073.8</v>
      </c>
      <c r="AJ18" s="11">
        <f>F18+U18</f>
        <v>0</v>
      </c>
      <c r="AK18" s="11">
        <f>G18+V18</f>
        <v>0</v>
      </c>
      <c r="AL18" s="609">
        <f>H18+W18</f>
        <v>0</v>
      </c>
      <c r="AM18" s="11">
        <f>AK18+AL18</f>
        <v>0</v>
      </c>
      <c r="AN18" s="11">
        <f>J18+Y18</f>
        <v>0</v>
      </c>
      <c r="AO18" s="609">
        <f>K18+Z18</f>
        <v>0</v>
      </c>
      <c r="AP18" s="11">
        <f>AN18+AO18</f>
        <v>0</v>
      </c>
      <c r="AQ18" s="11">
        <f>M18+AB18</f>
        <v>0</v>
      </c>
      <c r="AR18" s="609">
        <f>N18+AC18</f>
        <v>0</v>
      </c>
      <c r="AS18" s="11">
        <f>AQ18+AR18</f>
        <v>0</v>
      </c>
      <c r="AT18" s="11">
        <f>P18+AE18</f>
        <v>0</v>
      </c>
      <c r="AU18" s="609">
        <f>Q18+AF18</f>
        <v>0</v>
      </c>
      <c r="AV18" s="745">
        <f>AT18+AU18</f>
        <v>0</v>
      </c>
      <c r="AW18" s="1072"/>
    </row>
    <row r="19" ht="22.5" spans="1:49">
      <c r="A19" s="15"/>
      <c r="B19" s="606"/>
      <c r="C19" s="607" t="s">
        <v>22</v>
      </c>
      <c r="D19" s="608"/>
      <c r="E19" s="11"/>
      <c r="F19" s="11"/>
      <c r="G19" s="11"/>
      <c r="H19" s="609"/>
      <c r="I19" s="11"/>
      <c r="J19" s="11"/>
      <c r="K19" s="609"/>
      <c r="L19" s="11"/>
      <c r="M19" s="11"/>
      <c r="N19" s="609"/>
      <c r="O19" s="11"/>
      <c r="P19" s="11"/>
      <c r="Q19" s="609"/>
      <c r="R19" s="787"/>
      <c r="S19" s="608"/>
      <c r="T19" s="11"/>
      <c r="U19" s="11"/>
      <c r="V19" s="11"/>
      <c r="W19" s="609"/>
      <c r="X19" s="11"/>
      <c r="Y19" s="11"/>
      <c r="Z19" s="609"/>
      <c r="AA19" s="11"/>
      <c r="AB19" s="11"/>
      <c r="AC19" s="609"/>
      <c r="AD19" s="11"/>
      <c r="AE19" s="11"/>
      <c r="AF19" s="609"/>
      <c r="AG19" s="787"/>
      <c r="AH19" s="608"/>
      <c r="AI19" s="11"/>
      <c r="AJ19" s="11"/>
      <c r="AK19" s="11"/>
      <c r="AL19" s="609"/>
      <c r="AM19" s="11"/>
      <c r="AN19" s="24"/>
      <c r="AO19" s="609"/>
      <c r="AP19" s="24"/>
      <c r="AQ19" s="24"/>
      <c r="AR19" s="792"/>
      <c r="AS19" s="24"/>
      <c r="AT19" s="24"/>
      <c r="AU19" s="792"/>
      <c r="AV19" s="805"/>
      <c r="AW19" s="1072"/>
    </row>
    <row r="20" ht="33.75" spans="1:49">
      <c r="A20" s="15"/>
      <c r="B20" s="606"/>
      <c r="C20" s="607" t="s">
        <v>146</v>
      </c>
      <c r="D20" s="608"/>
      <c r="E20" s="11"/>
      <c r="F20" s="11"/>
      <c r="G20" s="11"/>
      <c r="H20" s="609"/>
      <c r="I20" s="11"/>
      <c r="J20" s="11"/>
      <c r="K20" s="609"/>
      <c r="L20" s="11"/>
      <c r="M20" s="11"/>
      <c r="N20" s="609"/>
      <c r="O20" s="11"/>
      <c r="P20" s="11"/>
      <c r="Q20" s="609"/>
      <c r="R20" s="787"/>
      <c r="S20" s="608"/>
      <c r="T20" s="11"/>
      <c r="U20" s="11"/>
      <c r="V20" s="11"/>
      <c r="W20" s="609"/>
      <c r="X20" s="11"/>
      <c r="Y20" s="11"/>
      <c r="Z20" s="609"/>
      <c r="AA20" s="11"/>
      <c r="AB20" s="11"/>
      <c r="AC20" s="609"/>
      <c r="AD20" s="11"/>
      <c r="AE20" s="11"/>
      <c r="AF20" s="609"/>
      <c r="AG20" s="787"/>
      <c r="AH20" s="608"/>
      <c r="AI20" s="11"/>
      <c r="AJ20" s="11"/>
      <c r="AK20" s="11"/>
      <c r="AL20" s="609"/>
      <c r="AM20" s="11"/>
      <c r="AN20" s="24"/>
      <c r="AO20" s="609"/>
      <c r="AP20" s="24"/>
      <c r="AQ20" s="24"/>
      <c r="AR20" s="792"/>
      <c r="AS20" s="24"/>
      <c r="AT20" s="24"/>
      <c r="AU20" s="792"/>
      <c r="AV20" s="805"/>
      <c r="AW20" s="1072"/>
    </row>
    <row r="21" ht="67.5" spans="1:49">
      <c r="A21" s="15" t="s">
        <v>23</v>
      </c>
      <c r="B21" s="606" t="s">
        <v>103</v>
      </c>
      <c r="C21" s="607" t="s">
        <v>13</v>
      </c>
      <c r="D21" s="608">
        <f>E21+F21+I21+L21+O21+R21</f>
        <v>50</v>
      </c>
      <c r="E21" s="11">
        <v>0</v>
      </c>
      <c r="F21" s="11">
        <v>0</v>
      </c>
      <c r="G21" s="11">
        <v>0</v>
      </c>
      <c r="H21" s="609"/>
      <c r="I21" s="11">
        <v>0</v>
      </c>
      <c r="J21" s="11">
        <v>0</v>
      </c>
      <c r="K21" s="609"/>
      <c r="L21" s="11">
        <v>0</v>
      </c>
      <c r="M21" s="11">
        <v>0</v>
      </c>
      <c r="N21" s="609"/>
      <c r="O21" s="11">
        <v>0</v>
      </c>
      <c r="P21" s="11">
        <v>50</v>
      </c>
      <c r="Q21" s="609"/>
      <c r="R21" s="787">
        <v>50</v>
      </c>
      <c r="S21" s="608">
        <f>T21+U21+X21+AA21+AD21+AG21</f>
        <v>0</v>
      </c>
      <c r="T21" s="11">
        <v>0</v>
      </c>
      <c r="U21" s="11">
        <v>0</v>
      </c>
      <c r="V21" s="11">
        <v>0</v>
      </c>
      <c r="W21" s="609"/>
      <c r="X21" s="11">
        <f>V21+W21</f>
        <v>0</v>
      </c>
      <c r="Y21" s="11">
        <v>0</v>
      </c>
      <c r="Z21" s="609"/>
      <c r="AA21" s="11">
        <f>Y21+Z21</f>
        <v>0</v>
      </c>
      <c r="AB21" s="11">
        <v>0</v>
      </c>
      <c r="AC21" s="609"/>
      <c r="AD21" s="11">
        <f>AB21+AC21</f>
        <v>0</v>
      </c>
      <c r="AE21" s="11">
        <v>0</v>
      </c>
      <c r="AF21" s="609"/>
      <c r="AG21" s="787">
        <f>AE21+AF21</f>
        <v>0</v>
      </c>
      <c r="AH21" s="608">
        <f>AI21+AJ21+AM21+AP21+AS21+AV21</f>
        <v>50</v>
      </c>
      <c r="AI21" s="11">
        <f t="shared" ref="AI21:AL22" si="0">E21+T21</f>
        <v>0</v>
      </c>
      <c r="AJ21" s="11">
        <f t="shared" si="0"/>
        <v>0</v>
      </c>
      <c r="AK21" s="11">
        <f t="shared" si="0"/>
        <v>0</v>
      </c>
      <c r="AL21" s="609">
        <f t="shared" si="0"/>
        <v>0</v>
      </c>
      <c r="AM21" s="11">
        <f>AK21+AL21</f>
        <v>0</v>
      </c>
      <c r="AN21" s="11">
        <f>J21+Y21</f>
        <v>0</v>
      </c>
      <c r="AO21" s="609">
        <f>K21+Z21</f>
        <v>0</v>
      </c>
      <c r="AP21" s="11">
        <f>AN21+AO21</f>
        <v>0</v>
      </c>
      <c r="AQ21" s="11">
        <f>M21+AB21</f>
        <v>0</v>
      </c>
      <c r="AR21" s="609">
        <f>N21+AC21</f>
        <v>0</v>
      </c>
      <c r="AS21" s="11">
        <f>AQ21+AR21</f>
        <v>0</v>
      </c>
      <c r="AT21" s="11">
        <f>P21+AE21</f>
        <v>50</v>
      </c>
      <c r="AU21" s="609">
        <f>Q21+AF21</f>
        <v>0</v>
      </c>
      <c r="AV21" s="745">
        <f>AT21+AU21</f>
        <v>50</v>
      </c>
      <c r="AW21" s="1072"/>
    </row>
    <row r="22" ht="68.25" customHeight="1" spans="1:49">
      <c r="A22" s="6" t="s">
        <v>104</v>
      </c>
      <c r="B22" s="611" t="s">
        <v>26</v>
      </c>
      <c r="C22" s="607" t="s">
        <v>13</v>
      </c>
      <c r="D22" s="608">
        <f>E22+F22+I22+L22+O22+R22</f>
        <v>4000</v>
      </c>
      <c r="E22" s="11">
        <v>1500</v>
      </c>
      <c r="F22" s="11">
        <v>0</v>
      </c>
      <c r="G22" s="11">
        <f>2500</f>
        <v>2500</v>
      </c>
      <c r="H22" s="609"/>
      <c r="I22" s="11">
        <f>G22+H22</f>
        <v>2500</v>
      </c>
      <c r="J22" s="11">
        <v>0</v>
      </c>
      <c r="K22" s="609"/>
      <c r="L22" s="11">
        <f>J22+K22</f>
        <v>0</v>
      </c>
      <c r="M22" s="11">
        <v>0</v>
      </c>
      <c r="N22" s="609"/>
      <c r="O22" s="11">
        <f>M22+N22</f>
        <v>0</v>
      </c>
      <c r="P22" s="11">
        <v>0</v>
      </c>
      <c r="Q22" s="609"/>
      <c r="R22" s="787">
        <f>P22+Q22</f>
        <v>0</v>
      </c>
      <c r="S22" s="608">
        <f>T22+U22+X22+AA22+AD22+AG22</f>
        <v>0</v>
      </c>
      <c r="T22" s="11">
        <v>0</v>
      </c>
      <c r="U22" s="11">
        <v>0</v>
      </c>
      <c r="V22" s="11">
        <v>0</v>
      </c>
      <c r="W22" s="609"/>
      <c r="X22" s="11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87">
        <f>AE22+AF22</f>
        <v>0</v>
      </c>
      <c r="AH22" s="608">
        <f>AI22+AJ22+AM22+AP22+AS22+AV22</f>
        <v>4000</v>
      </c>
      <c r="AI22" s="11">
        <f t="shared" si="0"/>
        <v>1500</v>
      </c>
      <c r="AJ22" s="11">
        <f t="shared" si="0"/>
        <v>0</v>
      </c>
      <c r="AK22" s="11">
        <f t="shared" si="0"/>
        <v>2500</v>
      </c>
      <c r="AL22" s="609">
        <f t="shared" si="0"/>
        <v>0</v>
      </c>
      <c r="AM22" s="11">
        <f>AK22+AL22</f>
        <v>2500</v>
      </c>
      <c r="AN22" s="11">
        <f>J22+Y22</f>
        <v>0</v>
      </c>
      <c r="AO22" s="609">
        <f>K22+Z22</f>
        <v>0</v>
      </c>
      <c r="AP22" s="11">
        <f>AN22+AO22</f>
        <v>0</v>
      </c>
      <c r="AQ22" s="11">
        <f>M22+AB22</f>
        <v>0</v>
      </c>
      <c r="AR22" s="609">
        <f>N22+AC22</f>
        <v>0</v>
      </c>
      <c r="AS22" s="11">
        <f>AQ22+AR22</f>
        <v>0</v>
      </c>
      <c r="AT22" s="11">
        <f>P22+AE22</f>
        <v>0</v>
      </c>
      <c r="AU22" s="609">
        <f>Q22+AF22</f>
        <v>0</v>
      </c>
      <c r="AV22" s="745">
        <f>AT22+AU22</f>
        <v>0</v>
      </c>
      <c r="AW22" s="997"/>
    </row>
    <row r="23" ht="33.75" spans="1:49">
      <c r="A23" s="6"/>
      <c r="B23" s="611"/>
      <c r="C23" s="607" t="s">
        <v>27</v>
      </c>
      <c r="D23" s="608"/>
      <c r="E23" s="10"/>
      <c r="F23" s="11"/>
      <c r="G23" s="10"/>
      <c r="H23" s="609"/>
      <c r="I23" s="10"/>
      <c r="J23" s="10"/>
      <c r="K23" s="676"/>
      <c r="L23" s="10"/>
      <c r="M23" s="10"/>
      <c r="N23" s="676"/>
      <c r="O23" s="10"/>
      <c r="P23" s="10"/>
      <c r="Q23" s="676"/>
      <c r="R23" s="738"/>
      <c r="S23" s="608"/>
      <c r="T23" s="10"/>
      <c r="U23" s="10"/>
      <c r="V23" s="10"/>
      <c r="W23" s="676"/>
      <c r="X23" s="10"/>
      <c r="Y23" s="10"/>
      <c r="Z23" s="676"/>
      <c r="AA23" s="10"/>
      <c r="AB23" s="10"/>
      <c r="AC23" s="676"/>
      <c r="AD23" s="10"/>
      <c r="AE23" s="10"/>
      <c r="AF23" s="676"/>
      <c r="AG23" s="738"/>
      <c r="AH23" s="608"/>
      <c r="AI23" s="10"/>
      <c r="AJ23" s="10"/>
      <c r="AK23" s="10"/>
      <c r="AL23" s="676"/>
      <c r="AM23" s="10"/>
      <c r="AN23" s="24"/>
      <c r="AO23" s="676"/>
      <c r="AP23" s="24"/>
      <c r="AQ23" s="24"/>
      <c r="AR23" s="792"/>
      <c r="AS23" s="24"/>
      <c r="AT23" s="24"/>
      <c r="AU23" s="792"/>
      <c r="AV23" s="805"/>
      <c r="AW23" s="998"/>
    </row>
    <row r="24" ht="33.75" spans="1:49">
      <c r="A24" s="6"/>
      <c r="B24" s="611"/>
      <c r="C24" s="607" t="s">
        <v>28</v>
      </c>
      <c r="D24" s="608"/>
      <c r="E24" s="10"/>
      <c r="F24" s="11"/>
      <c r="G24" s="10"/>
      <c r="H24" s="609"/>
      <c r="I24" s="10"/>
      <c r="J24" s="10"/>
      <c r="K24" s="676"/>
      <c r="L24" s="10"/>
      <c r="M24" s="10"/>
      <c r="N24" s="676"/>
      <c r="O24" s="10"/>
      <c r="P24" s="10"/>
      <c r="Q24" s="676"/>
      <c r="R24" s="738"/>
      <c r="S24" s="608"/>
      <c r="T24" s="10"/>
      <c r="U24" s="10"/>
      <c r="V24" s="10"/>
      <c r="W24" s="676"/>
      <c r="X24" s="10"/>
      <c r="Y24" s="10"/>
      <c r="Z24" s="676"/>
      <c r="AA24" s="10"/>
      <c r="AB24" s="10"/>
      <c r="AC24" s="676"/>
      <c r="AD24" s="10"/>
      <c r="AE24" s="10"/>
      <c r="AF24" s="676"/>
      <c r="AG24" s="738"/>
      <c r="AH24" s="608"/>
      <c r="AI24" s="10"/>
      <c r="AJ24" s="10"/>
      <c r="AK24" s="10"/>
      <c r="AL24" s="676"/>
      <c r="AM24" s="10"/>
      <c r="AN24" s="24"/>
      <c r="AO24" s="676"/>
      <c r="AP24" s="24"/>
      <c r="AQ24" s="24"/>
      <c r="AR24" s="792"/>
      <c r="AS24" s="24"/>
      <c r="AT24" s="24"/>
      <c r="AU24" s="792"/>
      <c r="AV24" s="805"/>
      <c r="AW24" s="998"/>
    </row>
    <row r="25" ht="72.75" customHeight="1" spans="1:49">
      <c r="A25" s="6"/>
      <c r="B25" s="611"/>
      <c r="C25" s="607" t="s">
        <v>185</v>
      </c>
      <c r="D25" s="608"/>
      <c r="E25" s="10"/>
      <c r="F25" s="11"/>
      <c r="G25" s="11"/>
      <c r="H25" s="609"/>
      <c r="I25" s="11"/>
      <c r="J25" s="10"/>
      <c r="K25" s="609"/>
      <c r="L25" s="10"/>
      <c r="M25" s="10"/>
      <c r="N25" s="676"/>
      <c r="O25" s="10"/>
      <c r="P25" s="10"/>
      <c r="Q25" s="676"/>
      <c r="R25" s="738"/>
      <c r="S25" s="608"/>
      <c r="T25" s="10"/>
      <c r="U25" s="10"/>
      <c r="V25" s="10"/>
      <c r="W25" s="676"/>
      <c r="X25" s="10"/>
      <c r="Y25" s="10"/>
      <c r="Z25" s="676"/>
      <c r="AA25" s="10"/>
      <c r="AB25" s="10"/>
      <c r="AC25" s="676"/>
      <c r="AD25" s="10"/>
      <c r="AE25" s="10"/>
      <c r="AF25" s="676"/>
      <c r="AG25" s="738"/>
      <c r="AH25" s="608"/>
      <c r="AI25" s="10"/>
      <c r="AJ25" s="10"/>
      <c r="AK25" s="10"/>
      <c r="AL25" s="676"/>
      <c r="AM25" s="10"/>
      <c r="AN25" s="24"/>
      <c r="AO25" s="676"/>
      <c r="AP25" s="24"/>
      <c r="AQ25" s="24"/>
      <c r="AR25" s="792"/>
      <c r="AS25" s="24"/>
      <c r="AT25" s="24"/>
      <c r="AU25" s="792"/>
      <c r="AV25" s="805"/>
      <c r="AW25" s="999"/>
    </row>
    <row r="26" ht="72.8" spans="1:49">
      <c r="A26" s="629" t="s">
        <v>105</v>
      </c>
      <c r="B26" s="606" t="s">
        <v>30</v>
      </c>
      <c r="C26" s="607" t="s">
        <v>13</v>
      </c>
      <c r="D26" s="608">
        <f>E26+F26+I26+L26+O26+R26</f>
        <v>393446.69212</v>
      </c>
      <c r="E26" s="11">
        <v>62130.78562</v>
      </c>
      <c r="F26" s="11">
        <v>58712.83911</v>
      </c>
      <c r="G26" s="11">
        <f>G27+G32+G34</f>
        <v>54487.74925</v>
      </c>
      <c r="H26" s="609">
        <f t="shared" ref="H26:AV26" si="1">H27+H32+H34</f>
        <v>0</v>
      </c>
      <c r="I26" s="11">
        <f t="shared" si="1"/>
        <v>54487.74925</v>
      </c>
      <c r="J26" s="11">
        <f t="shared" si="1"/>
        <v>49753.6492</v>
      </c>
      <c r="K26" s="609">
        <f t="shared" si="1"/>
        <v>0</v>
      </c>
      <c r="L26" s="11">
        <f t="shared" si="1"/>
        <v>49753.6492</v>
      </c>
      <c r="M26" s="11">
        <f t="shared" si="1"/>
        <v>49584.45203</v>
      </c>
      <c r="N26" s="609">
        <f t="shared" si="1"/>
        <v>0</v>
      </c>
      <c r="O26" s="11">
        <f t="shared" si="1"/>
        <v>49584.45203</v>
      </c>
      <c r="P26" s="11">
        <f t="shared" si="1"/>
        <v>118777.21691</v>
      </c>
      <c r="Q26" s="609">
        <f t="shared" si="1"/>
        <v>0</v>
      </c>
      <c r="R26" s="787">
        <f t="shared" si="1"/>
        <v>118777.21691</v>
      </c>
      <c r="S26" s="608">
        <f>T26+U26+X26+AA26+AD26+AG26</f>
        <v>4202.59794</v>
      </c>
      <c r="T26" s="11">
        <f t="shared" si="1"/>
        <v>4170.09794</v>
      </c>
      <c r="U26" s="11">
        <f t="shared" si="1"/>
        <v>0</v>
      </c>
      <c r="V26" s="11">
        <f t="shared" si="1"/>
        <v>12.5</v>
      </c>
      <c r="W26" s="609">
        <f t="shared" si="1"/>
        <v>0</v>
      </c>
      <c r="X26" s="11">
        <f t="shared" si="1"/>
        <v>12.5</v>
      </c>
      <c r="Y26" s="11">
        <v>12</v>
      </c>
      <c r="Z26" s="609">
        <f t="shared" si="1"/>
        <v>0</v>
      </c>
      <c r="AA26" s="11">
        <f t="shared" si="1"/>
        <v>12</v>
      </c>
      <c r="AB26" s="11">
        <f t="shared" si="1"/>
        <v>8</v>
      </c>
      <c r="AC26" s="609">
        <f t="shared" si="1"/>
        <v>0</v>
      </c>
      <c r="AD26" s="11">
        <f t="shared" si="1"/>
        <v>8</v>
      </c>
      <c r="AE26" s="11">
        <f t="shared" si="1"/>
        <v>0</v>
      </c>
      <c r="AF26" s="609">
        <f t="shared" si="1"/>
        <v>0</v>
      </c>
      <c r="AG26" s="787">
        <f t="shared" si="1"/>
        <v>0</v>
      </c>
      <c r="AH26" s="876">
        <f t="shared" si="1"/>
        <v>397649.29006</v>
      </c>
      <c r="AI26" s="11">
        <f t="shared" si="1"/>
        <v>66300.88356</v>
      </c>
      <c r="AJ26" s="11">
        <f t="shared" si="1"/>
        <v>58712.83911</v>
      </c>
      <c r="AK26" s="11">
        <f t="shared" si="1"/>
        <v>54500.24925</v>
      </c>
      <c r="AL26" s="11">
        <f t="shared" si="1"/>
        <v>0</v>
      </c>
      <c r="AM26" s="11">
        <f t="shared" si="1"/>
        <v>54500.24925</v>
      </c>
      <c r="AN26" s="11">
        <f t="shared" si="1"/>
        <v>49765.6492</v>
      </c>
      <c r="AO26" s="11">
        <f t="shared" si="1"/>
        <v>0</v>
      </c>
      <c r="AP26" s="11">
        <f t="shared" si="1"/>
        <v>49765.6492</v>
      </c>
      <c r="AQ26" s="11">
        <f t="shared" si="1"/>
        <v>49592.45203</v>
      </c>
      <c r="AR26" s="11">
        <f t="shared" si="1"/>
        <v>0</v>
      </c>
      <c r="AS26" s="11">
        <f t="shared" si="1"/>
        <v>49592.45203</v>
      </c>
      <c r="AT26" s="11">
        <f t="shared" si="1"/>
        <v>118777.21691</v>
      </c>
      <c r="AU26" s="11">
        <f t="shared" si="1"/>
        <v>0</v>
      </c>
      <c r="AV26" s="745">
        <f t="shared" si="1"/>
        <v>118777.21691</v>
      </c>
      <c r="AW26" s="1072"/>
    </row>
    <row r="27" ht="72.8" spans="1:49">
      <c r="A27" s="629"/>
      <c r="B27" s="606" t="s">
        <v>106</v>
      </c>
      <c r="C27" s="607" t="s">
        <v>13</v>
      </c>
      <c r="D27" s="608">
        <f>E27+F27+I27+L27+O27+R27</f>
        <v>299992.36602</v>
      </c>
      <c r="E27" s="11">
        <v>47677.00755</v>
      </c>
      <c r="F27" s="11">
        <v>43579.97183</v>
      </c>
      <c r="G27" s="11">
        <v>38206.23386</v>
      </c>
      <c r="H27" s="609"/>
      <c r="I27" s="11">
        <f>G27+H27</f>
        <v>38206.23386</v>
      </c>
      <c r="J27" s="11">
        <v>35049.99185</v>
      </c>
      <c r="K27" s="609"/>
      <c r="L27" s="11">
        <f>J27+K27</f>
        <v>35049.99185</v>
      </c>
      <c r="M27" s="11">
        <v>35048.29185</v>
      </c>
      <c r="N27" s="609"/>
      <c r="O27" s="11">
        <f>M27+N27</f>
        <v>35048.29185</v>
      </c>
      <c r="P27" s="11">
        <v>100430.86908</v>
      </c>
      <c r="Q27" s="609"/>
      <c r="R27" s="787">
        <f>P27+Q27</f>
        <v>100430.86908</v>
      </c>
      <c r="S27" s="608">
        <f>T27+U27+X27+AA27+AD27+AG27</f>
        <v>3370.20174</v>
      </c>
      <c r="T27" s="11">
        <v>3370.20174</v>
      </c>
      <c r="U27" s="11">
        <v>0</v>
      </c>
      <c r="V27" s="11">
        <v>0</v>
      </c>
      <c r="W27" s="609"/>
      <c r="X27" s="11">
        <v>0</v>
      </c>
      <c r="Y27" s="11">
        <v>0</v>
      </c>
      <c r="Z27" s="609"/>
      <c r="AA27" s="11">
        <v>0</v>
      </c>
      <c r="AB27" s="11">
        <v>0</v>
      </c>
      <c r="AC27" s="609"/>
      <c r="AD27" s="11">
        <v>0</v>
      </c>
      <c r="AE27" s="11">
        <v>0</v>
      </c>
      <c r="AF27" s="609"/>
      <c r="AG27" s="787">
        <v>0</v>
      </c>
      <c r="AH27" s="608">
        <f>AI27+AJ27+AM27+AP27+AS27+AV27</f>
        <v>303362.56776</v>
      </c>
      <c r="AI27" s="11">
        <f>E27+T27</f>
        <v>51047.20929</v>
      </c>
      <c r="AJ27" s="11">
        <f>F27+U27</f>
        <v>43579.97183</v>
      </c>
      <c r="AK27" s="11">
        <f>G27+V27</f>
        <v>38206.23386</v>
      </c>
      <c r="AL27" s="609">
        <f>H27+W27</f>
        <v>0</v>
      </c>
      <c r="AM27" s="11">
        <f>AK27+AL27</f>
        <v>38206.23386</v>
      </c>
      <c r="AN27" s="11">
        <f>J27+Y27</f>
        <v>35049.99185</v>
      </c>
      <c r="AO27" s="609">
        <f>K27+Z27</f>
        <v>0</v>
      </c>
      <c r="AP27" s="11">
        <f>AN27+AO27</f>
        <v>35049.99185</v>
      </c>
      <c r="AQ27" s="11">
        <f>M27+AB27</f>
        <v>35048.29185</v>
      </c>
      <c r="AR27" s="609">
        <f>N27+AC27</f>
        <v>0</v>
      </c>
      <c r="AS27" s="11">
        <f>AQ27+AR27</f>
        <v>35048.29185</v>
      </c>
      <c r="AT27" s="11">
        <f>P27+AE27</f>
        <v>100430.86908</v>
      </c>
      <c r="AU27" s="609">
        <f>Q27+AF27</f>
        <v>0</v>
      </c>
      <c r="AV27" s="745">
        <f>AT27+AU27</f>
        <v>100430.86908</v>
      </c>
      <c r="AW27" s="1072"/>
    </row>
    <row r="28" spans="1:49">
      <c r="A28" s="629"/>
      <c r="B28" s="606"/>
      <c r="C28" s="607" t="s">
        <v>91</v>
      </c>
      <c r="D28" s="640"/>
      <c r="E28" s="760"/>
      <c r="F28" s="641"/>
      <c r="G28" s="616"/>
      <c r="H28" s="609"/>
      <c r="I28" s="760"/>
      <c r="J28" s="616"/>
      <c r="K28" s="676"/>
      <c r="L28" s="760"/>
      <c r="M28" s="616"/>
      <c r="N28" s="676"/>
      <c r="O28" s="760"/>
      <c r="P28" s="616"/>
      <c r="Q28" s="676"/>
      <c r="R28" s="783"/>
      <c r="S28" s="640"/>
      <c r="T28" s="760"/>
      <c r="U28" s="760"/>
      <c r="V28" s="616"/>
      <c r="W28" s="676"/>
      <c r="X28" s="760"/>
      <c r="Y28" s="616"/>
      <c r="Z28" s="676"/>
      <c r="AA28" s="760"/>
      <c r="AB28" s="616"/>
      <c r="AC28" s="676"/>
      <c r="AD28" s="760"/>
      <c r="AE28" s="616"/>
      <c r="AF28" s="676"/>
      <c r="AG28" s="760"/>
      <c r="AH28" s="760"/>
      <c r="AI28" s="760"/>
      <c r="AJ28" s="760"/>
      <c r="AK28" s="616"/>
      <c r="AL28" s="676"/>
      <c r="AM28" s="760"/>
      <c r="AN28" s="616"/>
      <c r="AO28" s="676"/>
      <c r="AP28" s="760"/>
      <c r="AQ28" s="616"/>
      <c r="AR28" s="676"/>
      <c r="AS28" s="760"/>
      <c r="AT28" s="616"/>
      <c r="AU28" s="676"/>
      <c r="AV28" s="760"/>
      <c r="AW28" s="1072"/>
    </row>
    <row r="29" ht="22.5" spans="1:49">
      <c r="A29" s="629"/>
      <c r="B29" s="606"/>
      <c r="C29" s="607" t="s">
        <v>186</v>
      </c>
      <c r="D29" s="766"/>
      <c r="E29" s="767"/>
      <c r="F29" s="842"/>
      <c r="G29" s="616"/>
      <c r="H29" s="609"/>
      <c r="I29" s="767"/>
      <c r="J29" s="616"/>
      <c r="K29" s="676"/>
      <c r="L29" s="767"/>
      <c r="M29" s="616"/>
      <c r="N29" s="676"/>
      <c r="O29" s="767"/>
      <c r="P29" s="616"/>
      <c r="Q29" s="676"/>
      <c r="R29" s="789"/>
      <c r="S29" s="766"/>
      <c r="T29" s="767"/>
      <c r="U29" s="767"/>
      <c r="V29" s="616"/>
      <c r="W29" s="676"/>
      <c r="X29" s="767"/>
      <c r="Y29" s="616"/>
      <c r="Z29" s="676"/>
      <c r="AA29" s="767"/>
      <c r="AB29" s="616"/>
      <c r="AC29" s="676"/>
      <c r="AD29" s="767"/>
      <c r="AE29" s="616"/>
      <c r="AF29" s="676"/>
      <c r="AG29" s="767"/>
      <c r="AH29" s="767"/>
      <c r="AI29" s="767"/>
      <c r="AJ29" s="767"/>
      <c r="AK29" s="616"/>
      <c r="AL29" s="676"/>
      <c r="AM29" s="767"/>
      <c r="AN29" s="616"/>
      <c r="AO29" s="676"/>
      <c r="AP29" s="767"/>
      <c r="AQ29" s="616"/>
      <c r="AR29" s="676"/>
      <c r="AS29" s="767"/>
      <c r="AT29" s="616"/>
      <c r="AU29" s="676"/>
      <c r="AV29" s="767"/>
      <c r="AW29" s="1072"/>
    </row>
    <row r="30" ht="33.75" spans="1:49">
      <c r="A30" s="629"/>
      <c r="B30" s="606"/>
      <c r="C30" s="607" t="s">
        <v>146</v>
      </c>
      <c r="D30" s="766"/>
      <c r="E30" s="767"/>
      <c r="F30" s="842"/>
      <c r="G30" s="616"/>
      <c r="H30" s="609"/>
      <c r="I30" s="767"/>
      <c r="J30" s="616"/>
      <c r="K30" s="676"/>
      <c r="L30" s="767"/>
      <c r="M30" s="616"/>
      <c r="N30" s="676"/>
      <c r="O30" s="767"/>
      <c r="P30" s="616"/>
      <c r="Q30" s="676"/>
      <c r="R30" s="789"/>
      <c r="S30" s="766"/>
      <c r="T30" s="767"/>
      <c r="U30" s="767"/>
      <c r="V30" s="616"/>
      <c r="W30" s="676"/>
      <c r="X30" s="767"/>
      <c r="Y30" s="616"/>
      <c r="Z30" s="676"/>
      <c r="AA30" s="767"/>
      <c r="AB30" s="616"/>
      <c r="AC30" s="676"/>
      <c r="AD30" s="767"/>
      <c r="AE30" s="616"/>
      <c r="AF30" s="676"/>
      <c r="AG30" s="767"/>
      <c r="AH30" s="767"/>
      <c r="AI30" s="767"/>
      <c r="AJ30" s="767"/>
      <c r="AK30" s="616"/>
      <c r="AL30" s="676"/>
      <c r="AM30" s="767"/>
      <c r="AN30" s="616"/>
      <c r="AO30" s="676"/>
      <c r="AP30" s="767"/>
      <c r="AQ30" s="616"/>
      <c r="AR30" s="676"/>
      <c r="AS30" s="767"/>
      <c r="AT30" s="616"/>
      <c r="AU30" s="676"/>
      <c r="AV30" s="767"/>
      <c r="AW30" s="1072"/>
    </row>
    <row r="31" ht="22.5" spans="1:49">
      <c r="A31" s="629"/>
      <c r="B31" s="606"/>
      <c r="C31" s="607" t="s">
        <v>22</v>
      </c>
      <c r="D31" s="675"/>
      <c r="E31" s="770"/>
      <c r="F31" s="622"/>
      <c r="G31" s="616"/>
      <c r="H31" s="609"/>
      <c r="I31" s="770"/>
      <c r="J31" s="616"/>
      <c r="K31" s="676"/>
      <c r="L31" s="770"/>
      <c r="M31" s="616"/>
      <c r="N31" s="676"/>
      <c r="O31" s="770"/>
      <c r="P31" s="616"/>
      <c r="Q31" s="676"/>
      <c r="R31" s="782"/>
      <c r="S31" s="675"/>
      <c r="T31" s="770"/>
      <c r="U31" s="770"/>
      <c r="V31" s="616"/>
      <c r="W31" s="676"/>
      <c r="X31" s="770"/>
      <c r="Y31" s="616"/>
      <c r="Z31" s="676"/>
      <c r="AA31" s="770"/>
      <c r="AB31" s="616"/>
      <c r="AC31" s="676"/>
      <c r="AD31" s="770"/>
      <c r="AE31" s="616"/>
      <c r="AF31" s="676"/>
      <c r="AG31" s="770"/>
      <c r="AH31" s="770"/>
      <c r="AI31" s="770"/>
      <c r="AJ31" s="770"/>
      <c r="AK31" s="616"/>
      <c r="AL31" s="676"/>
      <c r="AM31" s="770"/>
      <c r="AN31" s="616"/>
      <c r="AO31" s="676"/>
      <c r="AP31" s="770"/>
      <c r="AQ31" s="616"/>
      <c r="AR31" s="676"/>
      <c r="AS31" s="770"/>
      <c r="AT31" s="616"/>
      <c r="AU31" s="676"/>
      <c r="AV31" s="770"/>
      <c r="AW31" s="1072"/>
    </row>
    <row r="32" ht="66.8" spans="1:49">
      <c r="A32" s="629"/>
      <c r="B32" s="606" t="s">
        <v>111</v>
      </c>
      <c r="C32" s="607" t="s">
        <v>13</v>
      </c>
      <c r="D32" s="608">
        <f>E32+F32+I32+L32+O32+R32</f>
        <v>93454.3261</v>
      </c>
      <c r="E32" s="11">
        <v>14453.77807</v>
      </c>
      <c r="F32" s="11">
        <v>15132.86728</v>
      </c>
      <c r="G32" s="11">
        <v>16281.51539</v>
      </c>
      <c r="H32" s="609"/>
      <c r="I32" s="11">
        <f>G32+H32</f>
        <v>16281.51539</v>
      </c>
      <c r="J32" s="11">
        <v>14703.65735</v>
      </c>
      <c r="K32" s="609"/>
      <c r="L32" s="11">
        <f>J32+K32</f>
        <v>14703.65735</v>
      </c>
      <c r="M32" s="11">
        <v>14536.16018</v>
      </c>
      <c r="N32" s="609"/>
      <c r="O32" s="11">
        <f>M32+N32</f>
        <v>14536.16018</v>
      </c>
      <c r="P32" s="11">
        <v>18346.34783</v>
      </c>
      <c r="Q32" s="609"/>
      <c r="R32" s="787">
        <f>P32+Q32</f>
        <v>18346.34783</v>
      </c>
      <c r="S32" s="608">
        <f>T32+U32+X32+AA32+AD32+AG32</f>
        <v>799.8962</v>
      </c>
      <c r="T32" s="11">
        <v>799.8962</v>
      </c>
      <c r="U32" s="11">
        <v>0</v>
      </c>
      <c r="V32" s="11">
        <v>0</v>
      </c>
      <c r="W32" s="609"/>
      <c r="X32" s="11">
        <v>0</v>
      </c>
      <c r="Y32" s="11">
        <v>0</v>
      </c>
      <c r="Z32" s="609"/>
      <c r="AA32" s="11">
        <v>0</v>
      </c>
      <c r="AB32" s="11">
        <v>0</v>
      </c>
      <c r="AC32" s="609"/>
      <c r="AD32" s="11">
        <v>0</v>
      </c>
      <c r="AE32" s="11">
        <v>0</v>
      </c>
      <c r="AF32" s="609"/>
      <c r="AG32" s="787">
        <v>0</v>
      </c>
      <c r="AH32" s="608">
        <f>AI32+AJ32+AM32+AP32+AS32+AV32</f>
        <v>94254.2223</v>
      </c>
      <c r="AI32" s="11">
        <f>E32+T32</f>
        <v>15253.67427</v>
      </c>
      <c r="AJ32" s="11">
        <f>F32+U32</f>
        <v>15132.86728</v>
      </c>
      <c r="AK32" s="11">
        <f>G32+V32</f>
        <v>16281.51539</v>
      </c>
      <c r="AL32" s="609">
        <f>H32+W32</f>
        <v>0</v>
      </c>
      <c r="AM32" s="11">
        <f>AK32+AL32</f>
        <v>16281.51539</v>
      </c>
      <c r="AN32" s="11">
        <f>J32+Y32</f>
        <v>14703.65735</v>
      </c>
      <c r="AO32" s="609">
        <f>K32+Z32</f>
        <v>0</v>
      </c>
      <c r="AP32" s="11">
        <f>AN32+AO32</f>
        <v>14703.65735</v>
      </c>
      <c r="AQ32" s="11">
        <f>M32+AB32</f>
        <v>14536.16018</v>
      </c>
      <c r="AR32" s="609">
        <f>N32+AC32</f>
        <v>0</v>
      </c>
      <c r="AS32" s="11">
        <f>AQ32+AR32</f>
        <v>14536.16018</v>
      </c>
      <c r="AT32" s="11">
        <f>P32+AE32</f>
        <v>18346.34783</v>
      </c>
      <c r="AU32" s="609">
        <f>Q32+AF32</f>
        <v>0</v>
      </c>
      <c r="AV32" s="745">
        <f>AT32+AU32</f>
        <v>18346.34783</v>
      </c>
      <c r="AW32" s="1072"/>
    </row>
    <row r="33" ht="44.25" customHeight="1" spans="1:49">
      <c r="A33" s="629"/>
      <c r="B33" s="606"/>
      <c r="C33" s="607" t="s">
        <v>39</v>
      </c>
      <c r="D33" s="608"/>
      <c r="E33" s="11"/>
      <c r="F33" s="11"/>
      <c r="G33" s="11"/>
      <c r="H33" s="609"/>
      <c r="I33" s="11"/>
      <c r="J33" s="11"/>
      <c r="K33" s="609"/>
      <c r="L33" s="11"/>
      <c r="M33" s="11"/>
      <c r="N33" s="609"/>
      <c r="O33" s="11"/>
      <c r="P33" s="11"/>
      <c r="Q33" s="609"/>
      <c r="R33" s="787"/>
      <c r="S33" s="608"/>
      <c r="T33" s="11"/>
      <c r="U33" s="11"/>
      <c r="V33" s="11"/>
      <c r="W33" s="609"/>
      <c r="X33" s="11"/>
      <c r="Y33" s="11"/>
      <c r="Z33" s="609"/>
      <c r="AA33" s="11"/>
      <c r="AB33" s="11"/>
      <c r="AC33" s="609"/>
      <c r="AD33" s="11"/>
      <c r="AE33" s="11"/>
      <c r="AF33" s="609"/>
      <c r="AG33" s="787"/>
      <c r="AH33" s="608"/>
      <c r="AI33" s="11"/>
      <c r="AJ33" s="11"/>
      <c r="AK33" s="11"/>
      <c r="AL33" s="609"/>
      <c r="AM33" s="11"/>
      <c r="AN33" s="24"/>
      <c r="AO33" s="609"/>
      <c r="AP33" s="24"/>
      <c r="AQ33" s="24"/>
      <c r="AR33" s="792"/>
      <c r="AS33" s="24"/>
      <c r="AT33" s="24"/>
      <c r="AU33" s="792"/>
      <c r="AV33" s="805"/>
      <c r="AW33" s="1072"/>
    </row>
    <row r="34" ht="48.8" spans="1:49">
      <c r="A34" s="629"/>
      <c r="B34" s="628" t="s">
        <v>152</v>
      </c>
      <c r="C34" s="607" t="s">
        <v>13</v>
      </c>
      <c r="D34" s="608">
        <f>D35</f>
        <v>0</v>
      </c>
      <c r="E34" s="11">
        <f t="shared" ref="E34:S34" si="2">E35</f>
        <v>0</v>
      </c>
      <c r="F34" s="11">
        <f t="shared" si="2"/>
        <v>0</v>
      </c>
      <c r="G34" s="11">
        <f t="shared" si="2"/>
        <v>0</v>
      </c>
      <c r="H34" s="609">
        <f t="shared" si="2"/>
        <v>0</v>
      </c>
      <c r="I34" s="11">
        <f t="shared" si="2"/>
        <v>0</v>
      </c>
      <c r="J34" s="11">
        <f t="shared" si="2"/>
        <v>0</v>
      </c>
      <c r="K34" s="609">
        <f t="shared" si="2"/>
        <v>0</v>
      </c>
      <c r="L34" s="11">
        <f t="shared" si="2"/>
        <v>0</v>
      </c>
      <c r="M34" s="11">
        <f t="shared" si="2"/>
        <v>0</v>
      </c>
      <c r="N34" s="609">
        <f t="shared" si="2"/>
        <v>0</v>
      </c>
      <c r="O34" s="11">
        <f t="shared" si="2"/>
        <v>0</v>
      </c>
      <c r="P34" s="11">
        <f t="shared" si="2"/>
        <v>0</v>
      </c>
      <c r="Q34" s="609">
        <f t="shared" si="2"/>
        <v>0</v>
      </c>
      <c r="R34" s="787">
        <f t="shared" si="2"/>
        <v>0</v>
      </c>
      <c r="S34" s="608">
        <f t="shared" si="2"/>
        <v>32.5</v>
      </c>
      <c r="T34" s="11">
        <f t="shared" ref="T34:AV34" si="3">T35</f>
        <v>0</v>
      </c>
      <c r="U34" s="11">
        <f t="shared" si="3"/>
        <v>0</v>
      </c>
      <c r="V34" s="11">
        <f t="shared" si="3"/>
        <v>12.5</v>
      </c>
      <c r="W34" s="609">
        <f t="shared" si="3"/>
        <v>0</v>
      </c>
      <c r="X34" s="11">
        <f t="shared" si="3"/>
        <v>12.5</v>
      </c>
      <c r="Y34" s="11">
        <f t="shared" si="3"/>
        <v>12</v>
      </c>
      <c r="Z34" s="609">
        <f t="shared" si="3"/>
        <v>0</v>
      </c>
      <c r="AA34" s="11">
        <f t="shared" si="3"/>
        <v>12</v>
      </c>
      <c r="AB34" s="11">
        <f t="shared" si="3"/>
        <v>8</v>
      </c>
      <c r="AC34" s="609">
        <f t="shared" si="3"/>
        <v>0</v>
      </c>
      <c r="AD34" s="11">
        <f t="shared" si="3"/>
        <v>8</v>
      </c>
      <c r="AE34" s="11">
        <f t="shared" si="3"/>
        <v>0</v>
      </c>
      <c r="AF34" s="609">
        <f t="shared" si="3"/>
        <v>0</v>
      </c>
      <c r="AG34" s="787">
        <f t="shared" si="3"/>
        <v>0</v>
      </c>
      <c r="AH34" s="608">
        <f t="shared" si="3"/>
        <v>32.5</v>
      </c>
      <c r="AI34" s="10">
        <f t="shared" si="3"/>
        <v>0</v>
      </c>
      <c r="AJ34" s="10">
        <f t="shared" si="3"/>
        <v>0</v>
      </c>
      <c r="AK34" s="10">
        <f t="shared" si="3"/>
        <v>12.5</v>
      </c>
      <c r="AL34" s="10">
        <f t="shared" si="3"/>
        <v>0</v>
      </c>
      <c r="AM34" s="10">
        <f t="shared" si="3"/>
        <v>12.5</v>
      </c>
      <c r="AN34" s="10">
        <f t="shared" si="3"/>
        <v>12</v>
      </c>
      <c r="AO34" s="10">
        <f t="shared" si="3"/>
        <v>0</v>
      </c>
      <c r="AP34" s="10">
        <f t="shared" si="3"/>
        <v>12</v>
      </c>
      <c r="AQ34" s="10">
        <f t="shared" si="3"/>
        <v>8</v>
      </c>
      <c r="AR34" s="10">
        <f t="shared" si="3"/>
        <v>0</v>
      </c>
      <c r="AS34" s="10">
        <f t="shared" si="3"/>
        <v>8</v>
      </c>
      <c r="AT34" s="10">
        <f t="shared" si="3"/>
        <v>0</v>
      </c>
      <c r="AU34" s="10">
        <f t="shared" si="3"/>
        <v>0</v>
      </c>
      <c r="AV34" s="748">
        <f t="shared" si="3"/>
        <v>0</v>
      </c>
      <c r="AW34" s="1072"/>
    </row>
    <row r="35" ht="48.8" spans="1:49">
      <c r="A35" s="629"/>
      <c r="B35" s="628" t="s">
        <v>153</v>
      </c>
      <c r="C35" s="607" t="s">
        <v>13</v>
      </c>
      <c r="D35" s="631">
        <v>0</v>
      </c>
      <c r="E35" s="632">
        <v>0</v>
      </c>
      <c r="F35" s="632">
        <v>0</v>
      </c>
      <c r="G35" s="632">
        <v>0</v>
      </c>
      <c r="H35" s="633"/>
      <c r="I35" s="632">
        <v>0</v>
      </c>
      <c r="J35" s="632">
        <v>0</v>
      </c>
      <c r="K35" s="633"/>
      <c r="L35" s="632">
        <v>0</v>
      </c>
      <c r="M35" s="632">
        <v>0</v>
      </c>
      <c r="N35" s="633"/>
      <c r="O35" s="632">
        <v>0</v>
      </c>
      <c r="P35" s="632">
        <v>0</v>
      </c>
      <c r="Q35" s="633"/>
      <c r="R35" s="1068">
        <v>0</v>
      </c>
      <c r="S35" s="608">
        <f>T35+U35+X35+AA35+AD35+AG35</f>
        <v>32.5</v>
      </c>
      <c r="T35" s="11">
        <v>0</v>
      </c>
      <c r="U35" s="11">
        <v>0</v>
      </c>
      <c r="V35" s="11">
        <v>12.5</v>
      </c>
      <c r="W35" s="609"/>
      <c r="X35" s="11">
        <f>V35+W35</f>
        <v>12.5</v>
      </c>
      <c r="Y35" s="11">
        <v>12</v>
      </c>
      <c r="Z35" s="609"/>
      <c r="AA35" s="11">
        <f>Y35+Z35</f>
        <v>12</v>
      </c>
      <c r="AB35" s="11">
        <v>8</v>
      </c>
      <c r="AC35" s="609"/>
      <c r="AD35" s="11">
        <f>AB35+AC35</f>
        <v>8</v>
      </c>
      <c r="AE35" s="11">
        <v>0</v>
      </c>
      <c r="AF35" s="609"/>
      <c r="AG35" s="787">
        <f>AE35+AF35</f>
        <v>0</v>
      </c>
      <c r="AH35" s="608">
        <f>AI35+AJ35+AM35+AP35+AS35+AV35</f>
        <v>32.5</v>
      </c>
      <c r="AI35" s="11">
        <f>E35+T35</f>
        <v>0</v>
      </c>
      <c r="AJ35" s="11">
        <f>F35+U35</f>
        <v>0</v>
      </c>
      <c r="AK35" s="11">
        <f>G35+V35</f>
        <v>12.5</v>
      </c>
      <c r="AL35" s="609">
        <f>H35+W35</f>
        <v>0</v>
      </c>
      <c r="AM35" s="11">
        <f>AK35+AL35</f>
        <v>12.5</v>
      </c>
      <c r="AN35" s="11">
        <f>J35+Y35</f>
        <v>12</v>
      </c>
      <c r="AO35" s="609">
        <f>K35+Z35</f>
        <v>0</v>
      </c>
      <c r="AP35" s="11">
        <f>AN35+AO35</f>
        <v>12</v>
      </c>
      <c r="AQ35" s="11">
        <f>M35+AB35</f>
        <v>8</v>
      </c>
      <c r="AR35" s="609">
        <f>N35+AC35</f>
        <v>0</v>
      </c>
      <c r="AS35" s="11">
        <f>AQ35+AR35</f>
        <v>8</v>
      </c>
      <c r="AT35" s="11">
        <f>P35+AE35</f>
        <v>0</v>
      </c>
      <c r="AU35" s="609">
        <f>Q35+AF35</f>
        <v>0</v>
      </c>
      <c r="AV35" s="745">
        <f>AT35+AU35</f>
        <v>0</v>
      </c>
      <c r="AW35" s="1072"/>
    </row>
    <row r="36" ht="74.25" customHeight="1" spans="1:49">
      <c r="A36" s="629"/>
      <c r="B36" s="628"/>
      <c r="C36" s="607" t="s">
        <v>146</v>
      </c>
      <c r="D36" s="608"/>
      <c r="E36" s="10"/>
      <c r="F36" s="10"/>
      <c r="G36" s="10"/>
      <c r="H36" s="676"/>
      <c r="I36" s="10"/>
      <c r="J36" s="10"/>
      <c r="K36" s="676"/>
      <c r="L36" s="10"/>
      <c r="M36" s="10"/>
      <c r="N36" s="676"/>
      <c r="O36" s="10"/>
      <c r="P36" s="10"/>
      <c r="Q36" s="676"/>
      <c r="R36" s="738"/>
      <c r="S36" s="608"/>
      <c r="T36" s="10"/>
      <c r="U36" s="10"/>
      <c r="V36" s="10"/>
      <c r="W36" s="676"/>
      <c r="X36" s="10"/>
      <c r="Y36" s="10"/>
      <c r="Z36" s="676"/>
      <c r="AA36" s="10"/>
      <c r="AB36" s="10"/>
      <c r="AC36" s="676"/>
      <c r="AD36" s="10"/>
      <c r="AE36" s="10"/>
      <c r="AF36" s="676"/>
      <c r="AG36" s="738"/>
      <c r="AH36" s="608"/>
      <c r="AI36" s="10"/>
      <c r="AJ36" s="10"/>
      <c r="AK36" s="10"/>
      <c r="AL36" s="676"/>
      <c r="AM36" s="10"/>
      <c r="AN36" s="10"/>
      <c r="AO36" s="676"/>
      <c r="AP36" s="10"/>
      <c r="AQ36" s="10"/>
      <c r="AR36" s="676"/>
      <c r="AS36" s="10"/>
      <c r="AT36" s="10"/>
      <c r="AU36" s="676"/>
      <c r="AV36" s="748"/>
      <c r="AW36" s="1072"/>
    </row>
    <row r="37" ht="76.5" customHeight="1" spans="1:49">
      <c r="A37" s="16" t="s">
        <v>187</v>
      </c>
      <c r="B37" s="606" t="s">
        <v>188</v>
      </c>
      <c r="C37" s="607" t="s">
        <v>13</v>
      </c>
      <c r="D37" s="608">
        <f>E37+F37+I37+L37+O37+R37</f>
        <v>31458.75684</v>
      </c>
      <c r="E37" s="11">
        <v>0</v>
      </c>
      <c r="F37" s="11">
        <v>0</v>
      </c>
      <c r="G37" s="11">
        <f>6124.81271</f>
        <v>6124.81271</v>
      </c>
      <c r="H37" s="609"/>
      <c r="I37" s="11">
        <f>G37+H37</f>
        <v>6124.81271</v>
      </c>
      <c r="J37" s="11">
        <v>8445.01471</v>
      </c>
      <c r="K37" s="609"/>
      <c r="L37" s="11">
        <f>J37+K37</f>
        <v>8445.01471</v>
      </c>
      <c r="M37" s="11">
        <v>8444.46471</v>
      </c>
      <c r="N37" s="609"/>
      <c r="O37" s="11">
        <f>M37+N37</f>
        <v>8444.46471</v>
      </c>
      <c r="P37" s="11">
        <v>8444.46471</v>
      </c>
      <c r="Q37" s="609"/>
      <c r="R37" s="787">
        <f>P37+Q37</f>
        <v>8444.46471</v>
      </c>
      <c r="S37" s="608">
        <f>T37+U37+X37+AA37+AD37+AG37</f>
        <v>0</v>
      </c>
      <c r="T37" s="11">
        <v>0</v>
      </c>
      <c r="U37" s="11">
        <v>0</v>
      </c>
      <c r="V37" s="11">
        <v>0</v>
      </c>
      <c r="W37" s="609"/>
      <c r="X37" s="11">
        <v>0</v>
      </c>
      <c r="Y37" s="11">
        <v>0</v>
      </c>
      <c r="Z37" s="609"/>
      <c r="AA37" s="11">
        <v>0</v>
      </c>
      <c r="AB37" s="11">
        <v>0</v>
      </c>
      <c r="AC37" s="609"/>
      <c r="AD37" s="11">
        <v>0</v>
      </c>
      <c r="AE37" s="11">
        <v>0</v>
      </c>
      <c r="AF37" s="609"/>
      <c r="AG37" s="787">
        <v>0</v>
      </c>
      <c r="AH37" s="608">
        <f>AI37+AJ37+AM37+AP37+AS37+AV37</f>
        <v>31458.75684</v>
      </c>
      <c r="AI37" s="11">
        <f>E37+T37</f>
        <v>0</v>
      </c>
      <c r="AJ37" s="11">
        <f>F37+U37</f>
        <v>0</v>
      </c>
      <c r="AK37" s="11">
        <f>G37+V37</f>
        <v>6124.81271</v>
      </c>
      <c r="AL37" s="609">
        <f>H37+W37</f>
        <v>0</v>
      </c>
      <c r="AM37" s="11">
        <f>AK37+AL37</f>
        <v>6124.81271</v>
      </c>
      <c r="AN37" s="11">
        <f>J37+Y37</f>
        <v>8445.01471</v>
      </c>
      <c r="AO37" s="609">
        <f>K37+Z37</f>
        <v>0</v>
      </c>
      <c r="AP37" s="11">
        <f>AN37+AO37</f>
        <v>8445.01471</v>
      </c>
      <c r="AQ37" s="11">
        <f>M37+AB37</f>
        <v>8444.46471</v>
      </c>
      <c r="AR37" s="609">
        <f>N37+AC37</f>
        <v>0</v>
      </c>
      <c r="AS37" s="11">
        <f>AQ37+AR37</f>
        <v>8444.46471</v>
      </c>
      <c r="AT37" s="11">
        <f>P37+AE37</f>
        <v>8444.46471</v>
      </c>
      <c r="AU37" s="609">
        <f>Q37+AF37</f>
        <v>0</v>
      </c>
      <c r="AV37" s="745">
        <f>AT37+AU37</f>
        <v>8444.46471</v>
      </c>
      <c r="AW37" s="1072"/>
    </row>
    <row r="38" ht="36.75" customHeight="1" spans="1:49">
      <c r="A38" s="16"/>
      <c r="B38" s="606"/>
      <c r="C38" s="607" t="s">
        <v>157</v>
      </c>
      <c r="D38" s="608"/>
      <c r="E38" s="11"/>
      <c r="F38" s="11"/>
      <c r="G38" s="11"/>
      <c r="H38" s="609"/>
      <c r="I38" s="11"/>
      <c r="J38" s="11"/>
      <c r="K38" s="609"/>
      <c r="L38" s="11"/>
      <c r="M38" s="11"/>
      <c r="N38" s="609"/>
      <c r="O38" s="11"/>
      <c r="P38" s="11"/>
      <c r="Q38" s="609"/>
      <c r="R38" s="787"/>
      <c r="S38" s="608"/>
      <c r="T38" s="11"/>
      <c r="U38" s="11"/>
      <c r="V38" s="11"/>
      <c r="W38" s="609"/>
      <c r="X38" s="11"/>
      <c r="Y38" s="11"/>
      <c r="Z38" s="609"/>
      <c r="AA38" s="11"/>
      <c r="AB38" s="11"/>
      <c r="AC38" s="609"/>
      <c r="AD38" s="11"/>
      <c r="AE38" s="11"/>
      <c r="AF38" s="609"/>
      <c r="AG38" s="787"/>
      <c r="AH38" s="608"/>
      <c r="AI38" s="11"/>
      <c r="AJ38" s="11"/>
      <c r="AK38" s="11"/>
      <c r="AL38" s="609"/>
      <c r="AM38" s="11"/>
      <c r="AN38" s="11"/>
      <c r="AO38" s="609"/>
      <c r="AP38" s="11"/>
      <c r="AQ38" s="11"/>
      <c r="AR38" s="609"/>
      <c r="AS38" s="11"/>
      <c r="AT38" s="11"/>
      <c r="AU38" s="609"/>
      <c r="AV38" s="745"/>
      <c r="AW38" s="1072"/>
    </row>
    <row r="39" s="27" customFormat="1" ht="72.8" spans="1:49">
      <c r="A39" s="19"/>
      <c r="B39" s="832" t="s">
        <v>189</v>
      </c>
      <c r="C39" s="958"/>
      <c r="D39" s="608">
        <f>E39+F39+I39+L39+O39+R39</f>
        <v>465416.55793</v>
      </c>
      <c r="E39" s="10">
        <f>E37+E26+E22+E21+E18+E15+E12</f>
        <v>68854.353</v>
      </c>
      <c r="F39" s="10">
        <f t="shared" ref="F39:R39" si="4">F37+F26+F22+F21+F18+F15+F12</f>
        <v>62669.96004</v>
      </c>
      <c r="G39" s="10">
        <f t="shared" si="4"/>
        <v>66734.26095</v>
      </c>
      <c r="H39" s="10">
        <f t="shared" si="4"/>
        <v>6</v>
      </c>
      <c r="I39" s="10">
        <f t="shared" si="4"/>
        <v>66740.26095</v>
      </c>
      <c r="J39" s="10">
        <f t="shared" si="4"/>
        <v>61357.67842</v>
      </c>
      <c r="K39" s="10">
        <f t="shared" si="4"/>
        <v>0</v>
      </c>
      <c r="L39" s="10">
        <f t="shared" si="4"/>
        <v>61357.67842</v>
      </c>
      <c r="M39" s="10">
        <f t="shared" si="4"/>
        <v>61357.67842</v>
      </c>
      <c r="N39" s="10">
        <f t="shared" si="4"/>
        <v>0</v>
      </c>
      <c r="O39" s="10">
        <f t="shared" si="4"/>
        <v>61357.67842</v>
      </c>
      <c r="P39" s="10">
        <f t="shared" si="4"/>
        <v>144436.6271</v>
      </c>
      <c r="Q39" s="10">
        <f t="shared" si="4"/>
        <v>0</v>
      </c>
      <c r="R39" s="738">
        <f t="shared" si="4"/>
        <v>144436.6271</v>
      </c>
      <c r="S39" s="608">
        <f>T39+U39+X39+AA39+AD39+AG39</f>
        <v>4202.59794</v>
      </c>
      <c r="T39" s="10">
        <f>T37+T26+T22+T21+T18+T15+T12</f>
        <v>4170.09794</v>
      </c>
      <c r="U39" s="10">
        <f t="shared" ref="U39:AG39" si="5">U37+U26+U22+U21+U18+U15+U12</f>
        <v>0</v>
      </c>
      <c r="V39" s="10">
        <f t="shared" si="5"/>
        <v>12.5</v>
      </c>
      <c r="W39" s="10">
        <f t="shared" si="5"/>
        <v>0</v>
      </c>
      <c r="X39" s="10">
        <f t="shared" si="5"/>
        <v>12.5</v>
      </c>
      <c r="Y39" s="10">
        <f t="shared" si="5"/>
        <v>12</v>
      </c>
      <c r="Z39" s="10">
        <f t="shared" si="5"/>
        <v>0</v>
      </c>
      <c r="AA39" s="10">
        <f t="shared" si="5"/>
        <v>12</v>
      </c>
      <c r="AB39" s="10">
        <f t="shared" si="5"/>
        <v>8</v>
      </c>
      <c r="AC39" s="10">
        <f t="shared" si="5"/>
        <v>0</v>
      </c>
      <c r="AD39" s="10">
        <f t="shared" si="5"/>
        <v>8</v>
      </c>
      <c r="AE39" s="10">
        <f t="shared" si="5"/>
        <v>0</v>
      </c>
      <c r="AF39" s="10">
        <f t="shared" si="5"/>
        <v>0</v>
      </c>
      <c r="AG39" s="738">
        <f t="shared" si="5"/>
        <v>0</v>
      </c>
      <c r="AH39" s="608">
        <f>AI39+AJ39+AM39+AP39+AS39+AV39</f>
        <v>469619.15587</v>
      </c>
      <c r="AI39" s="11">
        <f>E39+T39</f>
        <v>73024.45094</v>
      </c>
      <c r="AJ39" s="11">
        <f>F39+U39</f>
        <v>62669.96004</v>
      </c>
      <c r="AK39" s="11">
        <f>G39+V39</f>
        <v>66746.76095</v>
      </c>
      <c r="AL39" s="11">
        <f>H39+W39</f>
        <v>6</v>
      </c>
      <c r="AM39" s="11">
        <f>AK39+AL39</f>
        <v>66752.76095</v>
      </c>
      <c r="AN39" s="11">
        <f>J39+Y39</f>
        <v>61369.67842</v>
      </c>
      <c r="AO39" s="11">
        <f>K39+Z39</f>
        <v>0</v>
      </c>
      <c r="AP39" s="11">
        <f>AN39+AO39</f>
        <v>61369.67842</v>
      </c>
      <c r="AQ39" s="11">
        <f>M39+AB39</f>
        <v>61365.67842</v>
      </c>
      <c r="AR39" s="11">
        <f>N39+AC39</f>
        <v>0</v>
      </c>
      <c r="AS39" s="11">
        <f>AQ39+AR39</f>
        <v>61365.67842</v>
      </c>
      <c r="AT39" s="11">
        <f>P39+AE39</f>
        <v>144436.6271</v>
      </c>
      <c r="AU39" s="11">
        <f>Q39+AF39</f>
        <v>0</v>
      </c>
      <c r="AV39" s="745">
        <f>AT39+AU39</f>
        <v>144436.6271</v>
      </c>
      <c r="AW39" s="1078"/>
    </row>
    <row r="40" s="27" customFormat="1" spans="1:49">
      <c r="A40" s="7" t="s">
        <v>113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1078"/>
    </row>
    <row r="41" s="27" customFormat="1" spans="1:49">
      <c r="A41" s="7" t="s">
        <v>190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1078"/>
    </row>
    <row r="42" s="27" customFormat="1" ht="66.8" spans="1:49">
      <c r="A42" s="15" t="s">
        <v>44</v>
      </c>
      <c r="B42" s="606" t="s">
        <v>158</v>
      </c>
      <c r="C42" s="607" t="s">
        <v>13</v>
      </c>
      <c r="D42" s="608">
        <f>E42+F42+I42+L42+O42+R42</f>
        <v>38141.54777</v>
      </c>
      <c r="E42" s="11">
        <v>4728.52027</v>
      </c>
      <c r="F42" s="11">
        <v>5368.03887</v>
      </c>
      <c r="G42" s="11">
        <v>6395.55905</v>
      </c>
      <c r="H42" s="11"/>
      <c r="I42" s="11">
        <f>G42+H42</f>
        <v>6395.55905</v>
      </c>
      <c r="J42" s="11">
        <v>6395.55905</v>
      </c>
      <c r="K42" s="11"/>
      <c r="L42" s="11">
        <f>J42+K42</f>
        <v>6395.55905</v>
      </c>
      <c r="M42" s="11">
        <v>6395.55905</v>
      </c>
      <c r="N42" s="11"/>
      <c r="O42" s="11">
        <f>M42+N42</f>
        <v>6395.55905</v>
      </c>
      <c r="P42" s="11">
        <v>8858.31148</v>
      </c>
      <c r="Q42" s="11"/>
      <c r="R42" s="787">
        <f>P42+Q42</f>
        <v>8858.31148</v>
      </c>
      <c r="S42" s="608">
        <f>T42+U42+X42+AA42+AD42+AG42</f>
        <v>0</v>
      </c>
      <c r="T42" s="11">
        <v>0</v>
      </c>
      <c r="U42" s="11">
        <v>0</v>
      </c>
      <c r="V42" s="11">
        <v>0</v>
      </c>
      <c r="W42" s="11"/>
      <c r="X42" s="11">
        <v>0</v>
      </c>
      <c r="Y42" s="11">
        <v>0</v>
      </c>
      <c r="Z42" s="11"/>
      <c r="AA42" s="11">
        <v>0</v>
      </c>
      <c r="AB42" s="11">
        <v>0</v>
      </c>
      <c r="AC42" s="11"/>
      <c r="AD42" s="11">
        <v>0</v>
      </c>
      <c r="AE42" s="11">
        <v>0</v>
      </c>
      <c r="AF42" s="11"/>
      <c r="AG42" s="787">
        <v>0</v>
      </c>
      <c r="AH42" s="608">
        <f>AI42+AJ42+AM42+AP42+AS42+AV42</f>
        <v>38141.54777</v>
      </c>
      <c r="AI42" s="11">
        <f>E42+T42</f>
        <v>4728.52027</v>
      </c>
      <c r="AJ42" s="11">
        <f>F42+U42</f>
        <v>5368.03887</v>
      </c>
      <c r="AK42" s="11">
        <f>G42+V42</f>
        <v>6395.55905</v>
      </c>
      <c r="AL42" s="11">
        <f>H42+W42</f>
        <v>0</v>
      </c>
      <c r="AM42" s="11">
        <f>AK42+AL42</f>
        <v>6395.55905</v>
      </c>
      <c r="AN42" s="11">
        <f>J42+Y42</f>
        <v>6395.55905</v>
      </c>
      <c r="AO42" s="11">
        <f>K42+Z42</f>
        <v>0</v>
      </c>
      <c r="AP42" s="11">
        <f>AN42+AO42</f>
        <v>6395.55905</v>
      </c>
      <c r="AQ42" s="11">
        <f>M42+AB42</f>
        <v>6395.55905</v>
      </c>
      <c r="AR42" s="11">
        <f>N42+AC42</f>
        <v>0</v>
      </c>
      <c r="AS42" s="11">
        <f>AQ42+AR42</f>
        <v>6395.55905</v>
      </c>
      <c r="AT42" s="11">
        <f>P42+AE42</f>
        <v>8858.31148</v>
      </c>
      <c r="AU42" s="11">
        <f>Q42+AF42</f>
        <v>0</v>
      </c>
      <c r="AV42" s="745">
        <f>AT42+AU42</f>
        <v>8858.31148</v>
      </c>
      <c r="AW42" s="1078"/>
    </row>
    <row r="43" s="27" customFormat="1" ht="66.8" spans="1:49">
      <c r="A43" s="19"/>
      <c r="B43" s="832" t="s">
        <v>159</v>
      </c>
      <c r="C43" s="959"/>
      <c r="D43" s="608">
        <f>E43+F43+I43+L43+O43+R43</f>
        <v>38141.54777</v>
      </c>
      <c r="E43" s="10">
        <f>E42</f>
        <v>4728.52027</v>
      </c>
      <c r="F43" s="10">
        <f t="shared" ref="F43:AV43" si="6">F42</f>
        <v>5368.03887</v>
      </c>
      <c r="G43" s="10">
        <f t="shared" si="6"/>
        <v>6395.55905</v>
      </c>
      <c r="H43" s="10">
        <f t="shared" si="6"/>
        <v>0</v>
      </c>
      <c r="I43" s="10">
        <f t="shared" si="6"/>
        <v>6395.55905</v>
      </c>
      <c r="J43" s="10">
        <f t="shared" si="6"/>
        <v>6395.55905</v>
      </c>
      <c r="K43" s="10">
        <f t="shared" si="6"/>
        <v>0</v>
      </c>
      <c r="L43" s="10">
        <f t="shared" si="6"/>
        <v>6395.55905</v>
      </c>
      <c r="M43" s="10">
        <f t="shared" si="6"/>
        <v>6395.55905</v>
      </c>
      <c r="N43" s="10">
        <f t="shared" si="6"/>
        <v>0</v>
      </c>
      <c r="O43" s="10">
        <f t="shared" si="6"/>
        <v>6395.55905</v>
      </c>
      <c r="P43" s="10">
        <f t="shared" si="6"/>
        <v>8858.31148</v>
      </c>
      <c r="Q43" s="10">
        <f t="shared" si="6"/>
        <v>0</v>
      </c>
      <c r="R43" s="738">
        <f t="shared" si="6"/>
        <v>8858.31148</v>
      </c>
      <c r="S43" s="608">
        <f t="shared" si="6"/>
        <v>0</v>
      </c>
      <c r="T43" s="10">
        <f t="shared" si="6"/>
        <v>0</v>
      </c>
      <c r="U43" s="10">
        <f t="shared" si="6"/>
        <v>0</v>
      </c>
      <c r="V43" s="10">
        <f t="shared" si="6"/>
        <v>0</v>
      </c>
      <c r="W43" s="10">
        <f t="shared" si="6"/>
        <v>0</v>
      </c>
      <c r="X43" s="10">
        <f t="shared" si="6"/>
        <v>0</v>
      </c>
      <c r="Y43" s="10">
        <f t="shared" si="6"/>
        <v>0</v>
      </c>
      <c r="Z43" s="10">
        <f t="shared" si="6"/>
        <v>0</v>
      </c>
      <c r="AA43" s="10">
        <f t="shared" si="6"/>
        <v>0</v>
      </c>
      <c r="AB43" s="10">
        <f t="shared" si="6"/>
        <v>0</v>
      </c>
      <c r="AC43" s="10">
        <f t="shared" si="6"/>
        <v>0</v>
      </c>
      <c r="AD43" s="10">
        <f t="shared" si="6"/>
        <v>0</v>
      </c>
      <c r="AE43" s="10">
        <f t="shared" si="6"/>
        <v>0</v>
      </c>
      <c r="AF43" s="10">
        <f t="shared" si="6"/>
        <v>0</v>
      </c>
      <c r="AG43" s="738">
        <f t="shared" si="6"/>
        <v>0</v>
      </c>
      <c r="AH43" s="608">
        <f t="shared" si="6"/>
        <v>38141.54777</v>
      </c>
      <c r="AI43" s="10">
        <f t="shared" si="6"/>
        <v>4728.52027</v>
      </c>
      <c r="AJ43" s="10">
        <f t="shared" si="6"/>
        <v>5368.03887</v>
      </c>
      <c r="AK43" s="10">
        <f t="shared" si="6"/>
        <v>6395.55905</v>
      </c>
      <c r="AL43" s="10">
        <f t="shared" si="6"/>
        <v>0</v>
      </c>
      <c r="AM43" s="10">
        <f t="shared" si="6"/>
        <v>6395.55905</v>
      </c>
      <c r="AN43" s="10">
        <f t="shared" si="6"/>
        <v>6395.55905</v>
      </c>
      <c r="AO43" s="10">
        <f t="shared" si="6"/>
        <v>0</v>
      </c>
      <c r="AP43" s="10">
        <f t="shared" si="6"/>
        <v>6395.55905</v>
      </c>
      <c r="AQ43" s="10">
        <f t="shared" si="6"/>
        <v>6395.55905</v>
      </c>
      <c r="AR43" s="10">
        <f t="shared" si="6"/>
        <v>0</v>
      </c>
      <c r="AS43" s="10">
        <f t="shared" si="6"/>
        <v>6395.55905</v>
      </c>
      <c r="AT43" s="10">
        <f t="shared" si="6"/>
        <v>8858.31148</v>
      </c>
      <c r="AU43" s="10">
        <f t="shared" si="6"/>
        <v>0</v>
      </c>
      <c r="AV43" s="748">
        <f t="shared" si="6"/>
        <v>8858.31148</v>
      </c>
      <c r="AW43" s="1078"/>
    </row>
    <row r="44" s="27" customFormat="1" spans="1:49">
      <c r="A44" s="7" t="s">
        <v>117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1078"/>
    </row>
    <row r="45" s="27" customFormat="1" spans="1:49">
      <c r="A45" s="7" t="s">
        <v>191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1078"/>
    </row>
    <row r="46" ht="66.8" spans="1:49">
      <c r="A46" s="15" t="s">
        <v>118</v>
      </c>
      <c r="B46" s="606" t="s">
        <v>160</v>
      </c>
      <c r="C46" s="607" t="s">
        <v>13</v>
      </c>
      <c r="D46" s="608">
        <f>E46+F46+I46+L46+O46+R46</f>
        <v>12113.39</v>
      </c>
      <c r="E46" s="11">
        <v>0</v>
      </c>
      <c r="F46" s="11">
        <v>0</v>
      </c>
      <c r="G46" s="11">
        <v>1521.73</v>
      </c>
      <c r="H46" s="609"/>
      <c r="I46" s="11">
        <v>1521.73</v>
      </c>
      <c r="J46" s="11">
        <v>0</v>
      </c>
      <c r="K46" s="609"/>
      <c r="L46" s="11">
        <v>0</v>
      </c>
      <c r="M46" s="11">
        <v>0</v>
      </c>
      <c r="N46" s="609"/>
      <c r="O46" s="11">
        <v>0</v>
      </c>
      <c r="P46" s="11">
        <v>10591.66</v>
      </c>
      <c r="Q46" s="609"/>
      <c r="R46" s="787">
        <v>10591.66</v>
      </c>
      <c r="S46" s="608">
        <f>T46+U46+X46+AA46+AD46+AG46</f>
        <v>0</v>
      </c>
      <c r="T46" s="11">
        <v>0</v>
      </c>
      <c r="U46" s="11">
        <v>0</v>
      </c>
      <c r="V46" s="11">
        <v>0</v>
      </c>
      <c r="W46" s="609"/>
      <c r="X46" s="11">
        <v>0</v>
      </c>
      <c r="Y46" s="11">
        <v>0</v>
      </c>
      <c r="Z46" s="609"/>
      <c r="AA46" s="11">
        <v>0</v>
      </c>
      <c r="AB46" s="11">
        <v>0</v>
      </c>
      <c r="AC46" s="609"/>
      <c r="AD46" s="11">
        <v>0</v>
      </c>
      <c r="AE46" s="11">
        <v>0</v>
      </c>
      <c r="AF46" s="609"/>
      <c r="AG46" s="787">
        <v>0</v>
      </c>
      <c r="AH46" s="608">
        <f>AI46+AJ46+AM46+AP46+AS46+AV46</f>
        <v>12113.39</v>
      </c>
      <c r="AI46" s="11">
        <f>E46+T46</f>
        <v>0</v>
      </c>
      <c r="AJ46" s="11">
        <f>F46+U46</f>
        <v>0</v>
      </c>
      <c r="AK46" s="11">
        <f>G46+V46</f>
        <v>1521.73</v>
      </c>
      <c r="AL46" s="609">
        <f>H46+W46</f>
        <v>0</v>
      </c>
      <c r="AM46" s="11">
        <f>AK46+AL46</f>
        <v>1521.73</v>
      </c>
      <c r="AN46" s="11">
        <f>J46+Y46</f>
        <v>0</v>
      </c>
      <c r="AO46" s="609">
        <f>K46+Z46</f>
        <v>0</v>
      </c>
      <c r="AP46" s="11">
        <f>AN46+AO46</f>
        <v>0</v>
      </c>
      <c r="AQ46" s="11">
        <f>M46+AB46</f>
        <v>0</v>
      </c>
      <c r="AR46" s="609">
        <f>N46+AC46</f>
        <v>0</v>
      </c>
      <c r="AS46" s="11">
        <f>AQ46+AR46</f>
        <v>0</v>
      </c>
      <c r="AT46" s="11">
        <f>P46+AE46</f>
        <v>10591.66</v>
      </c>
      <c r="AU46" s="609">
        <f>Q46+AF46</f>
        <v>0</v>
      </c>
      <c r="AV46" s="745">
        <f>AT46+AU46</f>
        <v>10591.66</v>
      </c>
      <c r="AW46" s="1072"/>
    </row>
    <row r="47" spans="1:49">
      <c r="A47" s="15"/>
      <c r="B47" s="606"/>
      <c r="C47" s="607" t="s">
        <v>91</v>
      </c>
      <c r="D47" s="608"/>
      <c r="E47" s="10"/>
      <c r="F47" s="10"/>
      <c r="G47" s="10"/>
      <c r="H47" s="676"/>
      <c r="I47" s="10"/>
      <c r="J47" s="10"/>
      <c r="K47" s="676"/>
      <c r="L47" s="10"/>
      <c r="M47" s="10"/>
      <c r="N47" s="676"/>
      <c r="O47" s="10"/>
      <c r="P47" s="10"/>
      <c r="Q47" s="676"/>
      <c r="R47" s="738"/>
      <c r="S47" s="608"/>
      <c r="T47" s="10"/>
      <c r="U47" s="10"/>
      <c r="V47" s="10"/>
      <c r="W47" s="676"/>
      <c r="X47" s="10"/>
      <c r="Y47" s="10"/>
      <c r="Z47" s="676"/>
      <c r="AA47" s="10"/>
      <c r="AB47" s="10"/>
      <c r="AC47" s="676"/>
      <c r="AD47" s="10"/>
      <c r="AE47" s="10"/>
      <c r="AF47" s="676"/>
      <c r="AG47" s="738"/>
      <c r="AH47" s="608"/>
      <c r="AI47" s="10"/>
      <c r="AJ47" s="10"/>
      <c r="AK47" s="10"/>
      <c r="AL47" s="676"/>
      <c r="AM47" s="10"/>
      <c r="AN47" s="10"/>
      <c r="AO47" s="676"/>
      <c r="AP47" s="10"/>
      <c r="AQ47" s="10"/>
      <c r="AR47" s="676"/>
      <c r="AS47" s="10"/>
      <c r="AT47" s="10"/>
      <c r="AU47" s="676"/>
      <c r="AV47" s="748"/>
      <c r="AW47" s="1072"/>
    </row>
    <row r="48" ht="33.75" spans="1:49">
      <c r="A48" s="15"/>
      <c r="B48" s="606"/>
      <c r="C48" s="607" t="s">
        <v>146</v>
      </c>
      <c r="D48" s="608"/>
      <c r="E48" s="10"/>
      <c r="F48" s="10"/>
      <c r="G48" s="10"/>
      <c r="H48" s="676"/>
      <c r="I48" s="10"/>
      <c r="J48" s="10"/>
      <c r="K48" s="676"/>
      <c r="L48" s="10"/>
      <c r="M48" s="10"/>
      <c r="N48" s="676"/>
      <c r="O48" s="10"/>
      <c r="P48" s="10"/>
      <c r="Q48" s="676"/>
      <c r="R48" s="738"/>
      <c r="S48" s="608"/>
      <c r="T48" s="10"/>
      <c r="U48" s="10"/>
      <c r="V48" s="10"/>
      <c r="W48" s="676"/>
      <c r="X48" s="10"/>
      <c r="Y48" s="10"/>
      <c r="Z48" s="676"/>
      <c r="AA48" s="10"/>
      <c r="AB48" s="10"/>
      <c r="AC48" s="676"/>
      <c r="AD48" s="10"/>
      <c r="AE48" s="10"/>
      <c r="AF48" s="676"/>
      <c r="AG48" s="738"/>
      <c r="AH48" s="608"/>
      <c r="AI48" s="10"/>
      <c r="AJ48" s="10"/>
      <c r="AK48" s="10"/>
      <c r="AL48" s="676"/>
      <c r="AM48" s="10"/>
      <c r="AN48" s="10"/>
      <c r="AO48" s="676"/>
      <c r="AP48" s="10"/>
      <c r="AQ48" s="10"/>
      <c r="AR48" s="676"/>
      <c r="AS48" s="10"/>
      <c r="AT48" s="10"/>
      <c r="AU48" s="676"/>
      <c r="AV48" s="748"/>
      <c r="AW48" s="1072"/>
    </row>
    <row r="49" ht="22.5" spans="1:49">
      <c r="A49" s="15"/>
      <c r="B49" s="606"/>
      <c r="C49" s="607" t="s">
        <v>39</v>
      </c>
      <c r="D49" s="608"/>
      <c r="E49" s="10"/>
      <c r="F49" s="10"/>
      <c r="G49" s="10"/>
      <c r="H49" s="676"/>
      <c r="I49" s="10"/>
      <c r="J49" s="10"/>
      <c r="K49" s="676"/>
      <c r="L49" s="10"/>
      <c r="M49" s="10"/>
      <c r="N49" s="676"/>
      <c r="O49" s="10"/>
      <c r="P49" s="10"/>
      <c r="Q49" s="676"/>
      <c r="R49" s="738"/>
      <c r="S49" s="608"/>
      <c r="T49" s="10"/>
      <c r="U49" s="10"/>
      <c r="V49" s="10"/>
      <c r="W49" s="676"/>
      <c r="X49" s="10"/>
      <c r="Y49" s="10"/>
      <c r="Z49" s="676"/>
      <c r="AA49" s="10"/>
      <c r="AB49" s="10"/>
      <c r="AC49" s="676"/>
      <c r="AD49" s="10"/>
      <c r="AE49" s="10"/>
      <c r="AF49" s="676"/>
      <c r="AG49" s="738"/>
      <c r="AH49" s="608"/>
      <c r="AI49" s="10"/>
      <c r="AJ49" s="10"/>
      <c r="AK49" s="10"/>
      <c r="AL49" s="676"/>
      <c r="AM49" s="10"/>
      <c r="AN49" s="10"/>
      <c r="AO49" s="676"/>
      <c r="AP49" s="10"/>
      <c r="AQ49" s="10"/>
      <c r="AR49" s="676"/>
      <c r="AS49" s="10"/>
      <c r="AT49" s="10"/>
      <c r="AU49" s="676"/>
      <c r="AV49" s="748"/>
      <c r="AW49" s="1072"/>
    </row>
    <row r="50" s="30" customFormat="1" ht="66.8" spans="1:49">
      <c r="A50" s="19"/>
      <c r="B50" s="832" t="s">
        <v>159</v>
      </c>
      <c r="C50" s="959"/>
      <c r="D50" s="608">
        <f>D46</f>
        <v>12113.39</v>
      </c>
      <c r="E50" s="10">
        <f>E46</f>
        <v>0</v>
      </c>
      <c r="F50" s="10">
        <f t="shared" ref="F50:AG50" si="7">F46</f>
        <v>0</v>
      </c>
      <c r="G50" s="10">
        <f t="shared" si="7"/>
        <v>1521.73</v>
      </c>
      <c r="H50" s="10">
        <f t="shared" si="7"/>
        <v>0</v>
      </c>
      <c r="I50" s="10">
        <f t="shared" si="7"/>
        <v>1521.73</v>
      </c>
      <c r="J50" s="10">
        <f t="shared" si="7"/>
        <v>0</v>
      </c>
      <c r="K50" s="10">
        <f t="shared" si="7"/>
        <v>0</v>
      </c>
      <c r="L50" s="10">
        <f t="shared" si="7"/>
        <v>0</v>
      </c>
      <c r="M50" s="10">
        <f t="shared" si="7"/>
        <v>0</v>
      </c>
      <c r="N50" s="10">
        <f t="shared" si="7"/>
        <v>0</v>
      </c>
      <c r="O50" s="10">
        <f t="shared" si="7"/>
        <v>0</v>
      </c>
      <c r="P50" s="10">
        <f t="shared" si="7"/>
        <v>10591.66</v>
      </c>
      <c r="Q50" s="10">
        <f t="shared" si="7"/>
        <v>0</v>
      </c>
      <c r="R50" s="738">
        <f t="shared" si="7"/>
        <v>10591.66</v>
      </c>
      <c r="S50" s="608">
        <f t="shared" si="7"/>
        <v>0</v>
      </c>
      <c r="T50" s="10">
        <f t="shared" si="7"/>
        <v>0</v>
      </c>
      <c r="U50" s="10">
        <f t="shared" si="7"/>
        <v>0</v>
      </c>
      <c r="V50" s="10">
        <f t="shared" si="7"/>
        <v>0</v>
      </c>
      <c r="W50" s="10">
        <f t="shared" si="7"/>
        <v>0</v>
      </c>
      <c r="X50" s="10">
        <f t="shared" si="7"/>
        <v>0</v>
      </c>
      <c r="Y50" s="10">
        <f t="shared" si="7"/>
        <v>0</v>
      </c>
      <c r="Z50" s="10">
        <f t="shared" si="7"/>
        <v>0</v>
      </c>
      <c r="AA50" s="10">
        <f t="shared" si="7"/>
        <v>0</v>
      </c>
      <c r="AB50" s="10">
        <f t="shared" si="7"/>
        <v>0</v>
      </c>
      <c r="AC50" s="10">
        <f t="shared" si="7"/>
        <v>0</v>
      </c>
      <c r="AD50" s="10">
        <f t="shared" si="7"/>
        <v>0</v>
      </c>
      <c r="AE50" s="10">
        <f t="shared" si="7"/>
        <v>0</v>
      </c>
      <c r="AF50" s="10">
        <f t="shared" si="7"/>
        <v>0</v>
      </c>
      <c r="AG50" s="738">
        <f t="shared" si="7"/>
        <v>0</v>
      </c>
      <c r="AH50" s="608">
        <f>AI50+AJ50+AM50+AP50+AS50+AV50</f>
        <v>12113.39</v>
      </c>
      <c r="AI50" s="10">
        <f>E50+T50</f>
        <v>0</v>
      </c>
      <c r="AJ50" s="10">
        <f>F50+U50</f>
        <v>0</v>
      </c>
      <c r="AK50" s="10">
        <f>G50+V50</f>
        <v>1521.73</v>
      </c>
      <c r="AL50" s="10">
        <f>H50+W50</f>
        <v>0</v>
      </c>
      <c r="AM50" s="10">
        <f>AK50+AL50</f>
        <v>1521.73</v>
      </c>
      <c r="AN50" s="10">
        <f>J50+Y50</f>
        <v>0</v>
      </c>
      <c r="AO50" s="10">
        <f>K50+Z50</f>
        <v>0</v>
      </c>
      <c r="AP50" s="10">
        <f>AN50+AO50</f>
        <v>0</v>
      </c>
      <c r="AQ50" s="10">
        <f>M50+AB50</f>
        <v>0</v>
      </c>
      <c r="AR50" s="10">
        <f>N50+AC50</f>
        <v>0</v>
      </c>
      <c r="AS50" s="10">
        <f>AQ50+AR50</f>
        <v>0</v>
      </c>
      <c r="AT50" s="10">
        <f>P50+AE50</f>
        <v>10591.66</v>
      </c>
      <c r="AU50" s="10">
        <f>Q50+AF50</f>
        <v>0</v>
      </c>
      <c r="AV50" s="748">
        <f>AT50+AU50</f>
        <v>10591.66</v>
      </c>
      <c r="AW50" s="1086"/>
    </row>
    <row r="51" spans="1:49">
      <c r="A51" s="7" t="s">
        <v>121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1072"/>
    </row>
    <row r="52" spans="1:49">
      <c r="A52" s="7" t="s">
        <v>192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1072"/>
    </row>
    <row r="53" ht="66.8" spans="1:49">
      <c r="A53" s="15" t="s">
        <v>122</v>
      </c>
      <c r="B53" s="611" t="s">
        <v>123</v>
      </c>
      <c r="C53" s="923" t="s">
        <v>13</v>
      </c>
      <c r="D53" s="608">
        <f>E53+F53+I53+L53+O53+R53</f>
        <v>19064.33</v>
      </c>
      <c r="E53" s="11">
        <v>0</v>
      </c>
      <c r="F53" s="11">
        <v>0</v>
      </c>
      <c r="G53" s="11">
        <v>0</v>
      </c>
      <c r="H53" s="609"/>
      <c r="I53" s="11">
        <v>0</v>
      </c>
      <c r="J53" s="11">
        <v>0</v>
      </c>
      <c r="K53" s="609"/>
      <c r="L53" s="11">
        <v>0</v>
      </c>
      <c r="M53" s="11">
        <v>0</v>
      </c>
      <c r="N53" s="609"/>
      <c r="O53" s="11">
        <v>0</v>
      </c>
      <c r="P53" s="11">
        <v>19064.33</v>
      </c>
      <c r="Q53" s="609"/>
      <c r="R53" s="787">
        <v>19064.33</v>
      </c>
      <c r="S53" s="608">
        <f>T53+U53+X53+AA53+AD53+AG53</f>
        <v>0</v>
      </c>
      <c r="T53" s="11">
        <v>0</v>
      </c>
      <c r="U53" s="11">
        <v>0</v>
      </c>
      <c r="V53" s="11">
        <v>0</v>
      </c>
      <c r="W53" s="609"/>
      <c r="X53" s="11">
        <v>0</v>
      </c>
      <c r="Y53" s="11">
        <v>0</v>
      </c>
      <c r="Z53" s="609"/>
      <c r="AA53" s="11">
        <v>0</v>
      </c>
      <c r="AB53" s="11">
        <v>0</v>
      </c>
      <c r="AC53" s="609"/>
      <c r="AD53" s="11">
        <v>0</v>
      </c>
      <c r="AE53" s="11">
        <v>0</v>
      </c>
      <c r="AF53" s="609"/>
      <c r="AG53" s="787">
        <v>0</v>
      </c>
      <c r="AH53" s="608">
        <f>AI53+AJ53+AM53+AP53+AS53+AV53</f>
        <v>19064.33</v>
      </c>
      <c r="AI53" s="11">
        <f>E53+T53</f>
        <v>0</v>
      </c>
      <c r="AJ53" s="11">
        <f>F53+U53</f>
        <v>0</v>
      </c>
      <c r="AK53" s="11">
        <f>G53+V53</f>
        <v>0</v>
      </c>
      <c r="AL53" s="609">
        <f>H53+W53</f>
        <v>0</v>
      </c>
      <c r="AM53" s="11">
        <f>AK53+AL53</f>
        <v>0</v>
      </c>
      <c r="AN53" s="11">
        <f>J53+Y53</f>
        <v>0</v>
      </c>
      <c r="AO53" s="609">
        <f>K53+Z53</f>
        <v>0</v>
      </c>
      <c r="AP53" s="11">
        <f>AN53+AO53</f>
        <v>0</v>
      </c>
      <c r="AQ53" s="11">
        <f>M53+AB53</f>
        <v>0</v>
      </c>
      <c r="AR53" s="609">
        <f>N53+AC53</f>
        <v>0</v>
      </c>
      <c r="AS53" s="11">
        <f>AQ53+AR53</f>
        <v>0</v>
      </c>
      <c r="AT53" s="11">
        <f>P53+AE53</f>
        <v>19064.33</v>
      </c>
      <c r="AU53" s="609">
        <f>Q53+AF53</f>
        <v>0</v>
      </c>
      <c r="AV53" s="745">
        <f>AT53+AU53</f>
        <v>19064.33</v>
      </c>
      <c r="AW53" s="1072"/>
    </row>
    <row r="54" spans="1:49">
      <c r="A54" s="15"/>
      <c r="B54" s="918"/>
      <c r="C54" s="607" t="s">
        <v>91</v>
      </c>
      <c r="D54" s="608"/>
      <c r="E54" s="10"/>
      <c r="F54" s="10"/>
      <c r="G54" s="760"/>
      <c r="H54" s="676"/>
      <c r="I54" s="10"/>
      <c r="J54" s="10"/>
      <c r="K54" s="676"/>
      <c r="L54" s="10"/>
      <c r="M54" s="10"/>
      <c r="N54" s="676"/>
      <c r="O54" s="10"/>
      <c r="P54" s="760"/>
      <c r="Q54" s="676"/>
      <c r="R54" s="738"/>
      <c r="S54" s="608"/>
      <c r="T54" s="11"/>
      <c r="U54" s="11"/>
      <c r="V54" s="11"/>
      <c r="W54" s="609"/>
      <c r="X54" s="11"/>
      <c r="Y54" s="11"/>
      <c r="Z54" s="609"/>
      <c r="AA54" s="11"/>
      <c r="AB54" s="11"/>
      <c r="AC54" s="609"/>
      <c r="AD54" s="11"/>
      <c r="AE54" s="10"/>
      <c r="AF54" s="609"/>
      <c r="AG54" s="738"/>
      <c r="AH54" s="608"/>
      <c r="AI54" s="10"/>
      <c r="AJ54" s="10"/>
      <c r="AK54" s="10"/>
      <c r="AL54" s="676"/>
      <c r="AM54" s="10"/>
      <c r="AN54" s="10"/>
      <c r="AO54" s="676"/>
      <c r="AP54" s="10"/>
      <c r="AQ54" s="10"/>
      <c r="AR54" s="676"/>
      <c r="AS54" s="10"/>
      <c r="AT54" s="10"/>
      <c r="AU54" s="676"/>
      <c r="AV54" s="748"/>
      <c r="AW54" s="1072"/>
    </row>
    <row r="55" ht="33.75" spans="1:49">
      <c r="A55" s="15"/>
      <c r="B55" s="918"/>
      <c r="C55" s="607" t="s">
        <v>146</v>
      </c>
      <c r="D55" s="608"/>
      <c r="E55" s="10"/>
      <c r="F55" s="10"/>
      <c r="G55" s="767"/>
      <c r="H55" s="676"/>
      <c r="I55" s="10"/>
      <c r="J55" s="10"/>
      <c r="K55" s="676"/>
      <c r="L55" s="10"/>
      <c r="M55" s="10"/>
      <c r="N55" s="676"/>
      <c r="O55" s="10"/>
      <c r="P55" s="767"/>
      <c r="Q55" s="676"/>
      <c r="R55" s="738"/>
      <c r="S55" s="608"/>
      <c r="T55" s="11"/>
      <c r="U55" s="11"/>
      <c r="V55" s="11"/>
      <c r="W55" s="609"/>
      <c r="X55" s="11"/>
      <c r="Y55" s="11"/>
      <c r="Z55" s="609"/>
      <c r="AA55" s="11"/>
      <c r="AB55" s="11"/>
      <c r="AC55" s="609"/>
      <c r="AD55" s="11"/>
      <c r="AE55" s="10"/>
      <c r="AF55" s="609"/>
      <c r="AG55" s="738"/>
      <c r="AH55" s="608"/>
      <c r="AI55" s="10"/>
      <c r="AJ55" s="10"/>
      <c r="AK55" s="10"/>
      <c r="AL55" s="676"/>
      <c r="AM55" s="10"/>
      <c r="AN55" s="10"/>
      <c r="AO55" s="676"/>
      <c r="AP55" s="10"/>
      <c r="AQ55" s="10"/>
      <c r="AR55" s="676"/>
      <c r="AS55" s="10"/>
      <c r="AT55" s="10"/>
      <c r="AU55" s="676"/>
      <c r="AV55" s="748"/>
      <c r="AW55" s="1072"/>
    </row>
    <row r="56" ht="22.5" spans="1:49">
      <c r="A56" s="15"/>
      <c r="B56" s="918"/>
      <c r="C56" s="607" t="s">
        <v>161</v>
      </c>
      <c r="D56" s="608"/>
      <c r="E56" s="10"/>
      <c r="F56" s="10"/>
      <c r="G56" s="767"/>
      <c r="H56" s="676"/>
      <c r="I56" s="10"/>
      <c r="J56" s="10"/>
      <c r="K56" s="676"/>
      <c r="L56" s="10"/>
      <c r="M56" s="10"/>
      <c r="N56" s="676"/>
      <c r="O56" s="10"/>
      <c r="P56" s="767"/>
      <c r="Q56" s="676"/>
      <c r="R56" s="738"/>
      <c r="S56" s="608"/>
      <c r="T56" s="11"/>
      <c r="U56" s="11"/>
      <c r="V56" s="11"/>
      <c r="W56" s="609"/>
      <c r="X56" s="11"/>
      <c r="Y56" s="11"/>
      <c r="Z56" s="609"/>
      <c r="AA56" s="11"/>
      <c r="AB56" s="11"/>
      <c r="AC56" s="609"/>
      <c r="AD56" s="11"/>
      <c r="AE56" s="10"/>
      <c r="AF56" s="609"/>
      <c r="AG56" s="738"/>
      <c r="AH56" s="608"/>
      <c r="AI56" s="10"/>
      <c r="AJ56" s="10"/>
      <c r="AK56" s="10"/>
      <c r="AL56" s="676"/>
      <c r="AM56" s="10"/>
      <c r="AN56" s="10"/>
      <c r="AO56" s="676"/>
      <c r="AP56" s="10"/>
      <c r="AQ56" s="10"/>
      <c r="AR56" s="676"/>
      <c r="AS56" s="10"/>
      <c r="AT56" s="10"/>
      <c r="AU56" s="676"/>
      <c r="AV56" s="748"/>
      <c r="AW56" s="1072"/>
    </row>
    <row r="57" ht="22.5" spans="1:49">
      <c r="A57" s="15"/>
      <c r="B57" s="918"/>
      <c r="C57" s="607" t="s">
        <v>39</v>
      </c>
      <c r="D57" s="608"/>
      <c r="E57" s="10"/>
      <c r="F57" s="10"/>
      <c r="G57" s="770"/>
      <c r="H57" s="676"/>
      <c r="I57" s="10"/>
      <c r="J57" s="10"/>
      <c r="K57" s="676"/>
      <c r="L57" s="10"/>
      <c r="M57" s="10"/>
      <c r="N57" s="676"/>
      <c r="O57" s="10"/>
      <c r="P57" s="770"/>
      <c r="Q57" s="676"/>
      <c r="R57" s="738"/>
      <c r="S57" s="608"/>
      <c r="T57" s="11"/>
      <c r="U57" s="11"/>
      <c r="V57" s="11"/>
      <c r="W57" s="609"/>
      <c r="X57" s="11"/>
      <c r="Y57" s="11"/>
      <c r="Z57" s="609"/>
      <c r="AA57" s="11"/>
      <c r="AB57" s="11"/>
      <c r="AC57" s="609"/>
      <c r="AD57" s="11"/>
      <c r="AE57" s="10"/>
      <c r="AF57" s="609"/>
      <c r="AG57" s="738"/>
      <c r="AH57" s="608"/>
      <c r="AI57" s="10"/>
      <c r="AJ57" s="10"/>
      <c r="AK57" s="10"/>
      <c r="AL57" s="676"/>
      <c r="AM57" s="10"/>
      <c r="AN57" s="10"/>
      <c r="AO57" s="676"/>
      <c r="AP57" s="10"/>
      <c r="AQ57" s="10"/>
      <c r="AR57" s="676"/>
      <c r="AS57" s="10"/>
      <c r="AT57" s="10"/>
      <c r="AU57" s="676"/>
      <c r="AV57" s="748"/>
      <c r="AW57" s="1072"/>
    </row>
    <row r="58" ht="66.8" spans="1:49">
      <c r="A58" s="15" t="s">
        <v>125</v>
      </c>
      <c r="B58" s="611" t="s">
        <v>126</v>
      </c>
      <c r="C58" s="607" t="s">
        <v>13</v>
      </c>
      <c r="D58" s="608">
        <f>E58+F58+I58+L58+O58+R58</f>
        <v>10888.018</v>
      </c>
      <c r="E58" s="11">
        <v>0</v>
      </c>
      <c r="F58" s="11">
        <v>0</v>
      </c>
      <c r="G58" s="11">
        <v>0</v>
      </c>
      <c r="H58" s="609"/>
      <c r="I58" s="11">
        <v>0</v>
      </c>
      <c r="J58" s="11">
        <v>0</v>
      </c>
      <c r="K58" s="609"/>
      <c r="L58" s="11">
        <v>0</v>
      </c>
      <c r="M58" s="11">
        <v>0</v>
      </c>
      <c r="N58" s="609"/>
      <c r="O58" s="11">
        <v>0</v>
      </c>
      <c r="P58" s="11">
        <v>10888.018</v>
      </c>
      <c r="Q58" s="609"/>
      <c r="R58" s="787">
        <v>10888.018</v>
      </c>
      <c r="S58" s="608">
        <f>T58+U58+X58+AA58+AD58+AG58</f>
        <v>0</v>
      </c>
      <c r="T58" s="11">
        <v>0</v>
      </c>
      <c r="U58" s="11">
        <v>0</v>
      </c>
      <c r="V58" s="11">
        <v>0</v>
      </c>
      <c r="W58" s="609"/>
      <c r="X58" s="11">
        <v>0</v>
      </c>
      <c r="Y58" s="11">
        <v>0</v>
      </c>
      <c r="Z58" s="609"/>
      <c r="AA58" s="11">
        <v>0</v>
      </c>
      <c r="AB58" s="11">
        <v>0</v>
      </c>
      <c r="AC58" s="609"/>
      <c r="AD58" s="11">
        <v>0</v>
      </c>
      <c r="AE58" s="11">
        <v>0</v>
      </c>
      <c r="AF58" s="609"/>
      <c r="AG58" s="787">
        <v>0</v>
      </c>
      <c r="AH58" s="608">
        <f>AI58+AJ58+AM58+AP58+AS58+AV58</f>
        <v>10888.018</v>
      </c>
      <c r="AI58" s="11">
        <f>E58+T58</f>
        <v>0</v>
      </c>
      <c r="AJ58" s="11">
        <f>F58+U58</f>
        <v>0</v>
      </c>
      <c r="AK58" s="11">
        <f>G58+V58</f>
        <v>0</v>
      </c>
      <c r="AL58" s="609">
        <f>H58+W58</f>
        <v>0</v>
      </c>
      <c r="AM58" s="11">
        <f>AK58+AL58</f>
        <v>0</v>
      </c>
      <c r="AN58" s="11">
        <f>J58+Y58</f>
        <v>0</v>
      </c>
      <c r="AO58" s="609">
        <f>K58+Z58</f>
        <v>0</v>
      </c>
      <c r="AP58" s="11">
        <f>AN58+AO58</f>
        <v>0</v>
      </c>
      <c r="AQ58" s="11">
        <f>M58+AB58</f>
        <v>0</v>
      </c>
      <c r="AR58" s="609">
        <f>N58+AC58</f>
        <v>0</v>
      </c>
      <c r="AS58" s="11">
        <f>AQ58+AR58</f>
        <v>0</v>
      </c>
      <c r="AT58" s="11">
        <f>P58+AE58</f>
        <v>10888.018</v>
      </c>
      <c r="AU58" s="609">
        <f>Q58+AF58</f>
        <v>0</v>
      </c>
      <c r="AV58" s="745">
        <f>AT58+AU58</f>
        <v>10888.018</v>
      </c>
      <c r="AW58" s="1072"/>
    </row>
    <row r="59" spans="1:49">
      <c r="A59" s="15"/>
      <c r="B59" s="832"/>
      <c r="C59" s="607" t="s">
        <v>91</v>
      </c>
      <c r="D59" s="608"/>
      <c r="E59" s="11"/>
      <c r="F59" s="11"/>
      <c r="G59" s="641"/>
      <c r="H59" s="609"/>
      <c r="I59" s="11"/>
      <c r="J59" s="11"/>
      <c r="K59" s="609"/>
      <c r="L59" s="11"/>
      <c r="M59" s="11"/>
      <c r="N59" s="609"/>
      <c r="O59" s="11"/>
      <c r="P59" s="641"/>
      <c r="Q59" s="609"/>
      <c r="R59" s="787"/>
      <c r="S59" s="608"/>
      <c r="T59" s="11"/>
      <c r="U59" s="11"/>
      <c r="V59" s="11"/>
      <c r="W59" s="609"/>
      <c r="X59" s="11"/>
      <c r="Y59" s="11"/>
      <c r="Z59" s="609"/>
      <c r="AA59" s="11"/>
      <c r="AB59" s="11"/>
      <c r="AC59" s="609"/>
      <c r="AD59" s="11"/>
      <c r="AE59" s="10"/>
      <c r="AF59" s="609"/>
      <c r="AG59" s="738"/>
      <c r="AH59" s="608"/>
      <c r="AI59" s="10"/>
      <c r="AJ59" s="10"/>
      <c r="AK59" s="10"/>
      <c r="AL59" s="676"/>
      <c r="AM59" s="10"/>
      <c r="AN59" s="10"/>
      <c r="AO59" s="676"/>
      <c r="AP59" s="10"/>
      <c r="AQ59" s="10"/>
      <c r="AR59" s="676"/>
      <c r="AS59" s="10"/>
      <c r="AT59" s="10"/>
      <c r="AU59" s="676"/>
      <c r="AV59" s="748"/>
      <c r="AW59" s="1072"/>
    </row>
    <row r="60" ht="33.75" spans="1:49">
      <c r="A60" s="15"/>
      <c r="B60" s="832"/>
      <c r="C60" s="607" t="s">
        <v>146</v>
      </c>
      <c r="D60" s="608"/>
      <c r="E60" s="11"/>
      <c r="F60" s="11"/>
      <c r="G60" s="842"/>
      <c r="H60" s="609"/>
      <c r="I60" s="11"/>
      <c r="J60" s="11"/>
      <c r="K60" s="609"/>
      <c r="L60" s="11"/>
      <c r="M60" s="11"/>
      <c r="N60" s="609"/>
      <c r="O60" s="11"/>
      <c r="P60" s="842"/>
      <c r="Q60" s="609"/>
      <c r="R60" s="787"/>
      <c r="S60" s="608"/>
      <c r="T60" s="11"/>
      <c r="U60" s="11"/>
      <c r="V60" s="11"/>
      <c r="W60" s="609"/>
      <c r="X60" s="11"/>
      <c r="Y60" s="11"/>
      <c r="Z60" s="609"/>
      <c r="AA60" s="11"/>
      <c r="AB60" s="11"/>
      <c r="AC60" s="609"/>
      <c r="AD60" s="11"/>
      <c r="AE60" s="10"/>
      <c r="AF60" s="609"/>
      <c r="AG60" s="738"/>
      <c r="AH60" s="608"/>
      <c r="AI60" s="10"/>
      <c r="AJ60" s="10"/>
      <c r="AK60" s="10"/>
      <c r="AL60" s="676"/>
      <c r="AM60" s="10"/>
      <c r="AN60" s="10"/>
      <c r="AO60" s="676"/>
      <c r="AP60" s="10"/>
      <c r="AQ60" s="10"/>
      <c r="AR60" s="676"/>
      <c r="AS60" s="10"/>
      <c r="AT60" s="10"/>
      <c r="AU60" s="676"/>
      <c r="AV60" s="748"/>
      <c r="AW60" s="1072"/>
    </row>
    <row r="61" ht="22.5" spans="1:49">
      <c r="A61" s="15"/>
      <c r="B61" s="832"/>
      <c r="C61" s="607" t="s">
        <v>161</v>
      </c>
      <c r="D61" s="608"/>
      <c r="E61" s="11"/>
      <c r="F61" s="11"/>
      <c r="G61" s="842"/>
      <c r="H61" s="609"/>
      <c r="I61" s="11"/>
      <c r="J61" s="11"/>
      <c r="K61" s="609"/>
      <c r="L61" s="11"/>
      <c r="M61" s="11"/>
      <c r="N61" s="609"/>
      <c r="O61" s="11"/>
      <c r="P61" s="842"/>
      <c r="Q61" s="609"/>
      <c r="R61" s="787"/>
      <c r="S61" s="608"/>
      <c r="T61" s="11"/>
      <c r="U61" s="11"/>
      <c r="V61" s="11"/>
      <c r="W61" s="609"/>
      <c r="X61" s="11"/>
      <c r="Y61" s="11"/>
      <c r="Z61" s="609"/>
      <c r="AA61" s="11"/>
      <c r="AB61" s="11"/>
      <c r="AC61" s="609"/>
      <c r="AD61" s="11"/>
      <c r="AE61" s="10"/>
      <c r="AF61" s="609"/>
      <c r="AG61" s="738"/>
      <c r="AH61" s="608"/>
      <c r="AI61" s="10"/>
      <c r="AJ61" s="10"/>
      <c r="AK61" s="10"/>
      <c r="AL61" s="676"/>
      <c r="AM61" s="10"/>
      <c r="AN61" s="10"/>
      <c r="AO61" s="676"/>
      <c r="AP61" s="10"/>
      <c r="AQ61" s="10"/>
      <c r="AR61" s="676"/>
      <c r="AS61" s="10"/>
      <c r="AT61" s="10"/>
      <c r="AU61" s="676"/>
      <c r="AV61" s="748"/>
      <c r="AW61" s="1072"/>
    </row>
    <row r="62" ht="22.5" spans="1:49">
      <c r="A62" s="15"/>
      <c r="B62" s="832"/>
      <c r="C62" s="607" t="s">
        <v>39</v>
      </c>
      <c r="D62" s="608"/>
      <c r="E62" s="11"/>
      <c r="F62" s="11"/>
      <c r="G62" s="622"/>
      <c r="H62" s="609"/>
      <c r="I62" s="11"/>
      <c r="J62" s="11"/>
      <c r="K62" s="609"/>
      <c r="L62" s="11"/>
      <c r="M62" s="11"/>
      <c r="N62" s="609"/>
      <c r="O62" s="11"/>
      <c r="P62" s="622"/>
      <c r="Q62" s="609"/>
      <c r="R62" s="787"/>
      <c r="S62" s="608"/>
      <c r="T62" s="11"/>
      <c r="U62" s="11"/>
      <c r="V62" s="11"/>
      <c r="W62" s="609"/>
      <c r="X62" s="11"/>
      <c r="Y62" s="11"/>
      <c r="Z62" s="609"/>
      <c r="AA62" s="11"/>
      <c r="AB62" s="11"/>
      <c r="AC62" s="609"/>
      <c r="AD62" s="11"/>
      <c r="AE62" s="10"/>
      <c r="AF62" s="609"/>
      <c r="AG62" s="738"/>
      <c r="AH62" s="608"/>
      <c r="AI62" s="10"/>
      <c r="AJ62" s="10"/>
      <c r="AK62" s="10"/>
      <c r="AL62" s="676"/>
      <c r="AM62" s="10"/>
      <c r="AN62" s="10"/>
      <c r="AO62" s="676"/>
      <c r="AP62" s="10"/>
      <c r="AQ62" s="10"/>
      <c r="AR62" s="676"/>
      <c r="AS62" s="10"/>
      <c r="AT62" s="10"/>
      <c r="AU62" s="676"/>
      <c r="AV62" s="748"/>
      <c r="AW62" s="1072"/>
    </row>
    <row r="63" s="27" customFormat="1" ht="87.75" customHeight="1" spans="1:49">
      <c r="A63" s="19"/>
      <c r="B63" s="832" t="s">
        <v>159</v>
      </c>
      <c r="C63" s="923"/>
      <c r="D63" s="608">
        <f>E63+F63+I63+L63+O63+R63</f>
        <v>29952.348</v>
      </c>
      <c r="E63" s="10">
        <f>E58+E53</f>
        <v>0</v>
      </c>
      <c r="F63" s="10">
        <f t="shared" ref="F63:AG63" si="8">F58+F53</f>
        <v>0</v>
      </c>
      <c r="G63" s="10">
        <f t="shared" si="8"/>
        <v>0</v>
      </c>
      <c r="H63" s="10">
        <f t="shared" si="8"/>
        <v>0</v>
      </c>
      <c r="I63" s="10">
        <f t="shared" si="8"/>
        <v>0</v>
      </c>
      <c r="J63" s="10">
        <f t="shared" si="8"/>
        <v>0</v>
      </c>
      <c r="K63" s="10">
        <f t="shared" si="8"/>
        <v>0</v>
      </c>
      <c r="L63" s="10">
        <f t="shared" si="8"/>
        <v>0</v>
      </c>
      <c r="M63" s="10">
        <f t="shared" si="8"/>
        <v>0</v>
      </c>
      <c r="N63" s="10">
        <f t="shared" si="8"/>
        <v>0</v>
      </c>
      <c r="O63" s="10">
        <f t="shared" si="8"/>
        <v>0</v>
      </c>
      <c r="P63" s="10">
        <f t="shared" si="8"/>
        <v>29952.348</v>
      </c>
      <c r="Q63" s="10">
        <f t="shared" si="8"/>
        <v>0</v>
      </c>
      <c r="R63" s="738">
        <f t="shared" si="8"/>
        <v>29952.348</v>
      </c>
      <c r="S63" s="608">
        <f>T63+U63+X63+AA63+AD63+AG63</f>
        <v>0</v>
      </c>
      <c r="T63" s="10">
        <f t="shared" si="8"/>
        <v>0</v>
      </c>
      <c r="U63" s="10">
        <f t="shared" si="8"/>
        <v>0</v>
      </c>
      <c r="V63" s="10">
        <f t="shared" si="8"/>
        <v>0</v>
      </c>
      <c r="W63" s="10">
        <f t="shared" si="8"/>
        <v>0</v>
      </c>
      <c r="X63" s="10">
        <f t="shared" si="8"/>
        <v>0</v>
      </c>
      <c r="Y63" s="10">
        <f t="shared" si="8"/>
        <v>0</v>
      </c>
      <c r="Z63" s="10">
        <f t="shared" si="8"/>
        <v>0</v>
      </c>
      <c r="AA63" s="10">
        <f t="shared" si="8"/>
        <v>0</v>
      </c>
      <c r="AB63" s="10">
        <f t="shared" si="8"/>
        <v>0</v>
      </c>
      <c r="AC63" s="10">
        <f t="shared" si="8"/>
        <v>0</v>
      </c>
      <c r="AD63" s="10">
        <f t="shared" si="8"/>
        <v>0</v>
      </c>
      <c r="AE63" s="10">
        <f t="shared" si="8"/>
        <v>0</v>
      </c>
      <c r="AF63" s="10">
        <f t="shared" si="8"/>
        <v>0</v>
      </c>
      <c r="AG63" s="738">
        <f t="shared" si="8"/>
        <v>0</v>
      </c>
      <c r="AH63" s="608">
        <f>AI63+AJ63+AM63+AP63+AS63+AV63</f>
        <v>29952.348</v>
      </c>
      <c r="AI63" s="10">
        <f t="shared" ref="AI63:AL64" si="9">E63+T63</f>
        <v>0</v>
      </c>
      <c r="AJ63" s="10">
        <f t="shared" si="9"/>
        <v>0</v>
      </c>
      <c r="AK63" s="10">
        <f t="shared" si="9"/>
        <v>0</v>
      </c>
      <c r="AL63" s="10">
        <f t="shared" si="9"/>
        <v>0</v>
      </c>
      <c r="AM63" s="10">
        <f>AK63+AL63</f>
        <v>0</v>
      </c>
      <c r="AN63" s="10">
        <f>J63+Y63</f>
        <v>0</v>
      </c>
      <c r="AO63" s="10">
        <f>K63+Z63</f>
        <v>0</v>
      </c>
      <c r="AP63" s="10">
        <f>AN63+AO63</f>
        <v>0</v>
      </c>
      <c r="AQ63" s="10">
        <f>M63+AB63</f>
        <v>0</v>
      </c>
      <c r="AR63" s="10">
        <f>N63+AC63</f>
        <v>0</v>
      </c>
      <c r="AS63" s="10">
        <f>AQ63+AR63</f>
        <v>0</v>
      </c>
      <c r="AT63" s="10">
        <f>P63+AE63</f>
        <v>29952.348</v>
      </c>
      <c r="AU63" s="10">
        <f>Q63+AF63</f>
        <v>0</v>
      </c>
      <c r="AV63" s="748">
        <f>AT63+AU63</f>
        <v>29952.348</v>
      </c>
      <c r="AW63" s="1078"/>
    </row>
    <row r="64" s="27" customFormat="1" ht="72.8" spans="1:49">
      <c r="A64" s="1059"/>
      <c r="B64" s="839" t="s">
        <v>162</v>
      </c>
      <c r="C64" s="1060"/>
      <c r="D64" s="640">
        <f>E64+F64+I64+L64+O64+R64</f>
        <v>545623.8437</v>
      </c>
      <c r="E64" s="760">
        <f>E63+E50+E43+E39</f>
        <v>73582.87327</v>
      </c>
      <c r="F64" s="760">
        <f>F63+F50+F43+F39</f>
        <v>68037.99891</v>
      </c>
      <c r="G64" s="760">
        <f>G63+G50+G43+G39</f>
        <v>74651.55</v>
      </c>
      <c r="H64" s="760">
        <f t="shared" ref="H64:R64" si="10">H63+H50+H43+H39</f>
        <v>6</v>
      </c>
      <c r="I64" s="760">
        <f t="shared" si="10"/>
        <v>74657.55</v>
      </c>
      <c r="J64" s="760">
        <f t="shared" si="10"/>
        <v>67753.23747</v>
      </c>
      <c r="K64" s="760">
        <f t="shared" si="10"/>
        <v>0</v>
      </c>
      <c r="L64" s="760">
        <f t="shared" si="10"/>
        <v>67753.23747</v>
      </c>
      <c r="M64" s="760">
        <f t="shared" si="10"/>
        <v>67753.23747</v>
      </c>
      <c r="N64" s="760">
        <f t="shared" si="10"/>
        <v>0</v>
      </c>
      <c r="O64" s="760">
        <f t="shared" si="10"/>
        <v>67753.23747</v>
      </c>
      <c r="P64" s="760">
        <f t="shared" si="10"/>
        <v>193838.94658</v>
      </c>
      <c r="Q64" s="760">
        <f t="shared" si="10"/>
        <v>0</v>
      </c>
      <c r="R64" s="866">
        <f t="shared" si="10"/>
        <v>193838.94658</v>
      </c>
      <c r="S64" s="640">
        <f>T64+U64+X64+AA64+AD64+AG64</f>
        <v>4202.59794</v>
      </c>
      <c r="T64" s="760">
        <f>T63+T50+T43+T39</f>
        <v>4170.09794</v>
      </c>
      <c r="U64" s="760">
        <f t="shared" ref="U64:AG64" si="11">U63+U50+U43+U39</f>
        <v>0</v>
      </c>
      <c r="V64" s="760">
        <f t="shared" si="11"/>
        <v>12.5</v>
      </c>
      <c r="W64" s="760">
        <f t="shared" si="11"/>
        <v>0</v>
      </c>
      <c r="X64" s="760">
        <f t="shared" si="11"/>
        <v>12.5</v>
      </c>
      <c r="Y64" s="760">
        <f t="shared" si="11"/>
        <v>12</v>
      </c>
      <c r="Z64" s="760">
        <f t="shared" si="11"/>
        <v>0</v>
      </c>
      <c r="AA64" s="760">
        <f t="shared" si="11"/>
        <v>12</v>
      </c>
      <c r="AB64" s="760">
        <f t="shared" si="11"/>
        <v>8</v>
      </c>
      <c r="AC64" s="760">
        <f t="shared" si="11"/>
        <v>0</v>
      </c>
      <c r="AD64" s="760">
        <f t="shared" si="11"/>
        <v>8</v>
      </c>
      <c r="AE64" s="760">
        <f t="shared" si="11"/>
        <v>0</v>
      </c>
      <c r="AF64" s="760">
        <f t="shared" si="11"/>
        <v>0</v>
      </c>
      <c r="AG64" s="866">
        <f t="shared" si="11"/>
        <v>0</v>
      </c>
      <c r="AH64" s="640">
        <f>AI64+AJ64+AM64+AP64+AS64+AV64</f>
        <v>549826.44164</v>
      </c>
      <c r="AI64" s="760">
        <f t="shared" si="9"/>
        <v>77752.97121</v>
      </c>
      <c r="AJ64" s="760">
        <f t="shared" si="9"/>
        <v>68037.99891</v>
      </c>
      <c r="AK64" s="760">
        <f t="shared" si="9"/>
        <v>74664.05</v>
      </c>
      <c r="AL64" s="760">
        <f t="shared" si="9"/>
        <v>6</v>
      </c>
      <c r="AM64" s="760">
        <f>AK64+AL64</f>
        <v>74670.05</v>
      </c>
      <c r="AN64" s="760">
        <f>J64+Y64</f>
        <v>67765.23747</v>
      </c>
      <c r="AO64" s="760">
        <f>K64+Z64</f>
        <v>0</v>
      </c>
      <c r="AP64" s="760">
        <f>AN64+AO64</f>
        <v>67765.23747</v>
      </c>
      <c r="AQ64" s="760">
        <f>M64+AB64</f>
        <v>67761.23747</v>
      </c>
      <c r="AR64" s="760">
        <f>N64+AC64</f>
        <v>0</v>
      </c>
      <c r="AS64" s="760">
        <f>AQ64+AR64</f>
        <v>67761.23747</v>
      </c>
      <c r="AT64" s="760">
        <f>P64+AE64</f>
        <v>193838.94658</v>
      </c>
      <c r="AU64" s="760">
        <f>Q64+AF64</f>
        <v>0</v>
      </c>
      <c r="AV64" s="783">
        <f>AT64+AU64</f>
        <v>193838.94658</v>
      </c>
      <c r="AW64" s="1082"/>
    </row>
    <row r="65" ht="25.5" customHeight="1" spans="1:49">
      <c r="A65" s="1039"/>
      <c r="B65" s="1040"/>
      <c r="C65" s="1040"/>
      <c r="D65" s="38"/>
      <c r="E65" s="1041"/>
      <c r="F65" s="38"/>
      <c r="H65" s="38"/>
      <c r="K65" s="38"/>
      <c r="N65" s="1041"/>
      <c r="Q65" s="38"/>
      <c r="S65" s="298"/>
      <c r="T65" s="299"/>
      <c r="U65" s="38"/>
      <c r="V65" s="1041"/>
      <c r="W65" s="38"/>
      <c r="X65" s="1041"/>
      <c r="Y65" s="1041"/>
      <c r="Z65" s="1041"/>
      <c r="AA65" s="1041"/>
      <c r="AB65" s="1046"/>
      <c r="AC65" s="38"/>
      <c r="AD65" s="1046"/>
      <c r="AE65" s="868"/>
      <c r="AF65" s="1046"/>
      <c r="AG65" s="868"/>
      <c r="AH65" s="868"/>
      <c r="AI65" s="868"/>
      <c r="AJ65" s="868"/>
      <c r="AK65" s="868"/>
      <c r="AL65" s="868"/>
      <c r="AM65" s="868"/>
      <c r="AN65" s="868"/>
      <c r="AO65" s="868"/>
      <c r="AP65" s="868"/>
      <c r="AQ65" s="868"/>
      <c r="AR65" s="868"/>
      <c r="AS65" s="868"/>
      <c r="AT65" s="868"/>
      <c r="AU65" s="868"/>
      <c r="AV65" s="868"/>
      <c r="AW65" s="1084"/>
    </row>
    <row r="66" ht="17.25" customHeight="1" spans="1:49">
      <c r="A66" s="1042" t="s">
        <v>163</v>
      </c>
      <c r="B66" s="1042"/>
      <c r="C66" s="1042"/>
      <c r="D66" s="1042"/>
      <c r="E66" s="1042"/>
      <c r="F66" s="1042"/>
      <c r="G66" s="1042"/>
      <c r="H66" s="1042"/>
      <c r="I66" s="1042"/>
      <c r="J66" s="1042"/>
      <c r="K66" s="1042"/>
      <c r="L66" s="1042"/>
      <c r="M66" s="1042"/>
      <c r="N66" s="1042"/>
      <c r="O66" s="1042"/>
      <c r="P66" s="1042"/>
      <c r="Q66" s="1042"/>
      <c r="R66" s="1042"/>
      <c r="S66" s="1042"/>
      <c r="T66" s="1042"/>
      <c r="U66" s="1042"/>
      <c r="V66" s="1042"/>
      <c r="W66" s="1042"/>
      <c r="X66" s="1042"/>
      <c r="Y66" s="1042"/>
      <c r="Z66" s="1042"/>
      <c r="AA66" s="1042"/>
      <c r="AB66" s="1042"/>
      <c r="AC66" s="1042"/>
      <c r="AD66" s="1042"/>
      <c r="AE66" s="1042"/>
      <c r="AF66" s="1042"/>
      <c r="AG66" s="1042"/>
      <c r="AH66" s="1042"/>
      <c r="AI66" s="1042"/>
      <c r="AJ66" s="1042"/>
      <c r="AK66" s="1042"/>
      <c r="AL66" s="1042"/>
      <c r="AM66" s="1042"/>
      <c r="AN66" s="1042"/>
      <c r="AO66" s="1042"/>
      <c r="AP66" s="1042"/>
      <c r="AQ66" s="1042"/>
      <c r="AR66" s="1042"/>
      <c r="AS66" s="1042"/>
      <c r="AT66" s="1042"/>
      <c r="AU66" s="1042"/>
      <c r="AV66" s="1042"/>
      <c r="AW66" s="1084"/>
    </row>
    <row r="67" spans="1:49">
      <c r="A67" s="1043"/>
      <c r="B67" s="544"/>
      <c r="C67" s="544"/>
      <c r="D67" s="299"/>
      <c r="E67" s="298"/>
      <c r="F67" s="38"/>
      <c r="H67" s="38"/>
      <c r="I67" s="299"/>
      <c r="J67" s="298"/>
      <c r="K67" s="299"/>
      <c r="L67" s="298"/>
      <c r="N67" s="298"/>
      <c r="Q67" s="38"/>
      <c r="S67" s="298"/>
      <c r="T67" s="299"/>
      <c r="U67" s="299"/>
      <c r="V67" s="298"/>
      <c r="W67" s="299"/>
      <c r="X67" s="298"/>
      <c r="Y67" s="298"/>
      <c r="Z67" s="298"/>
      <c r="AA67" s="298"/>
      <c r="AB67" s="1046"/>
      <c r="AC67" s="38"/>
      <c r="AD67" s="1046"/>
      <c r="AE67" s="868"/>
      <c r="AF67" s="1046"/>
      <c r="AG67" s="868"/>
      <c r="AH67" s="868"/>
      <c r="AI67" s="868"/>
      <c r="AJ67" s="868"/>
      <c r="AK67" s="868"/>
      <c r="AL67" s="868"/>
      <c r="AM67" s="868"/>
      <c r="AN67" s="868"/>
      <c r="AO67" s="868"/>
      <c r="AP67" s="868"/>
      <c r="AQ67" s="868"/>
      <c r="AR67" s="868"/>
      <c r="AS67" s="868"/>
      <c r="AT67" s="868"/>
      <c r="AU67" s="868"/>
      <c r="AV67" s="868"/>
      <c r="AW67" s="1084"/>
    </row>
    <row r="68" ht="2.25" customHeight="1" spans="1:49">
      <c r="A68" s="1043"/>
      <c r="B68" s="544"/>
      <c r="C68" s="544"/>
      <c r="D68" s="299"/>
      <c r="E68" s="298"/>
      <c r="F68" s="38"/>
      <c r="H68" s="38"/>
      <c r="I68" s="299"/>
      <c r="J68" s="298"/>
      <c r="K68" s="299"/>
      <c r="L68" s="298"/>
      <c r="N68" s="298"/>
      <c r="Q68" s="38"/>
      <c r="S68" s="298"/>
      <c r="T68" s="299"/>
      <c r="U68" s="299"/>
      <c r="V68" s="298"/>
      <c r="W68" s="299"/>
      <c r="X68" s="298"/>
      <c r="Y68" s="298"/>
      <c r="Z68" s="298"/>
      <c r="AA68" s="298"/>
      <c r="AB68" s="1046"/>
      <c r="AC68" s="38"/>
      <c r="AD68" s="1046"/>
      <c r="AE68" s="868"/>
      <c r="AF68" s="1046"/>
      <c r="AG68" s="868"/>
      <c r="AH68" s="868"/>
      <c r="AI68" s="868"/>
      <c r="AJ68" s="868"/>
      <c r="AK68" s="868"/>
      <c r="AL68" s="868"/>
      <c r="AM68" s="868"/>
      <c r="AN68" s="868"/>
      <c r="AO68" s="868"/>
      <c r="AP68" s="868"/>
      <c r="AQ68" s="868"/>
      <c r="AR68" s="868"/>
      <c r="AS68" s="868"/>
      <c r="AT68" s="868"/>
      <c r="AU68" s="868"/>
      <c r="AV68" s="868"/>
      <c r="AW68" s="1084"/>
    </row>
    <row r="69" ht="18.75" spans="1:49">
      <c r="A69" s="543" t="s">
        <v>86</v>
      </c>
      <c r="B69" s="544"/>
      <c r="C69" s="544"/>
      <c r="D69" s="545"/>
      <c r="E69" s="298"/>
      <c r="F69" s="38"/>
      <c r="H69" s="38"/>
      <c r="I69" s="545"/>
      <c r="J69" s="298"/>
      <c r="K69" s="545"/>
      <c r="L69" s="298"/>
      <c r="N69" s="298"/>
      <c r="Q69" s="38"/>
      <c r="R69" s="545"/>
      <c r="S69" s="298"/>
      <c r="T69" s="299"/>
      <c r="U69" s="545"/>
      <c r="V69" s="298"/>
      <c r="W69" s="545"/>
      <c r="X69" s="298"/>
      <c r="Y69" s="298"/>
      <c r="Z69" s="298"/>
      <c r="AA69" s="298"/>
      <c r="AB69" s="543"/>
      <c r="AC69" s="38"/>
      <c r="AD69" s="543" t="s">
        <v>193</v>
      </c>
      <c r="AE69" s="868"/>
      <c r="AF69" s="543"/>
      <c r="AG69" s="868"/>
      <c r="AH69" s="868"/>
      <c r="AI69" s="868"/>
      <c r="AJ69" s="868"/>
      <c r="AK69" s="868"/>
      <c r="AL69" s="868"/>
      <c r="AM69" s="868"/>
      <c r="AN69" s="868"/>
      <c r="AO69" s="868"/>
      <c r="AP69" s="868"/>
      <c r="AQ69" s="868"/>
      <c r="AR69" s="868"/>
      <c r="AS69" s="868"/>
      <c r="AT69" s="868"/>
      <c r="AU69" s="868"/>
      <c r="AV69" s="868"/>
      <c r="AW69" s="1084"/>
    </row>
    <row r="70" spans="1:49">
      <c r="A70" s="1039"/>
      <c r="B70" s="1040"/>
      <c r="C70" s="1040"/>
      <c r="D70" s="38"/>
      <c r="E70" s="1041"/>
      <c r="F70" s="38"/>
      <c r="H70" s="38"/>
      <c r="K70" s="38"/>
      <c r="N70" s="1041"/>
      <c r="Q70" s="38"/>
      <c r="S70" s="298"/>
      <c r="T70" s="299"/>
      <c r="U70" s="38"/>
      <c r="V70" s="1041"/>
      <c r="W70" s="38"/>
      <c r="X70" s="1041"/>
      <c r="Y70" s="1041"/>
      <c r="Z70" s="1041"/>
      <c r="AA70" s="1041"/>
      <c r="AB70" s="1046"/>
      <c r="AC70" s="38"/>
      <c r="AD70" s="1046"/>
      <c r="AE70" s="868"/>
      <c r="AF70" s="1046"/>
      <c r="AG70" s="868"/>
      <c r="AH70" s="868"/>
      <c r="AI70" s="868"/>
      <c r="AJ70" s="868"/>
      <c r="AK70" s="868"/>
      <c r="AL70" s="868"/>
      <c r="AM70" s="868"/>
      <c r="AN70" s="868"/>
      <c r="AO70" s="868"/>
      <c r="AP70" s="868"/>
      <c r="AQ70" s="868"/>
      <c r="AR70" s="868"/>
      <c r="AS70" s="868"/>
      <c r="AT70" s="868"/>
      <c r="AU70" s="868"/>
      <c r="AV70" s="868"/>
      <c r="AW70" s="1084"/>
    </row>
    <row r="72" ht="89.25" customHeight="1"/>
  </sheetData>
  <mergeCells count="191">
    <mergeCell ref="A1:AW1"/>
    <mergeCell ref="A2:AW2"/>
    <mergeCell ref="A3:AW3"/>
    <mergeCell ref="A4:AW4"/>
    <mergeCell ref="A5:AW5"/>
    <mergeCell ref="A6:AW6"/>
    <mergeCell ref="D7:R7"/>
    <mergeCell ref="S7:AG7"/>
    <mergeCell ref="AH7:AV7"/>
    <mergeCell ref="G8:I8"/>
    <mergeCell ref="J8:L8"/>
    <mergeCell ref="M8:O8"/>
    <mergeCell ref="P8:R8"/>
    <mergeCell ref="V8:X8"/>
    <mergeCell ref="Y8:AA8"/>
    <mergeCell ref="AB8:AD8"/>
    <mergeCell ref="AE8:AG8"/>
    <mergeCell ref="AK8:AM8"/>
    <mergeCell ref="AN8:AP8"/>
    <mergeCell ref="AQ8:AS8"/>
    <mergeCell ref="AT8:AV8"/>
    <mergeCell ref="G10:I10"/>
    <mergeCell ref="M10:O10"/>
    <mergeCell ref="P10:R10"/>
    <mergeCell ref="V10:X10"/>
    <mergeCell ref="Y10:AA10"/>
    <mergeCell ref="AB10:AD10"/>
    <mergeCell ref="AE10:AG10"/>
    <mergeCell ref="AK10:AM10"/>
    <mergeCell ref="AN10:AP10"/>
    <mergeCell ref="AQ10:AS10"/>
    <mergeCell ref="AT10:AV10"/>
    <mergeCell ref="A11:AV11"/>
    <mergeCell ref="A40:AV40"/>
    <mergeCell ref="A41:AV41"/>
    <mergeCell ref="A44:AV44"/>
    <mergeCell ref="A45:AV45"/>
    <mergeCell ref="A51:AV51"/>
    <mergeCell ref="A52:AV52"/>
    <mergeCell ref="A66:AV66"/>
    <mergeCell ref="A7:A9"/>
    <mergeCell ref="A12:A14"/>
    <mergeCell ref="A15:A17"/>
    <mergeCell ref="A18:A20"/>
    <mergeCell ref="A22:A25"/>
    <mergeCell ref="A26:A36"/>
    <mergeCell ref="A46:A49"/>
    <mergeCell ref="A54:A57"/>
    <mergeCell ref="A59:A62"/>
    <mergeCell ref="B7:B9"/>
    <mergeCell ref="B12:B14"/>
    <mergeCell ref="B15:B17"/>
    <mergeCell ref="B18:B20"/>
    <mergeCell ref="B22:B25"/>
    <mergeCell ref="B27:B31"/>
    <mergeCell ref="B32:B33"/>
    <mergeCell ref="B35:B36"/>
    <mergeCell ref="B46:B49"/>
    <mergeCell ref="B54:B57"/>
    <mergeCell ref="B59:B62"/>
    <mergeCell ref="C7:C9"/>
    <mergeCell ref="D8:D9"/>
    <mergeCell ref="D28:D31"/>
    <mergeCell ref="D47:D49"/>
    <mergeCell ref="D54:D57"/>
    <mergeCell ref="D59:D62"/>
    <mergeCell ref="E8:E9"/>
    <mergeCell ref="E28:E31"/>
    <mergeCell ref="E47:E49"/>
    <mergeCell ref="E54:E57"/>
    <mergeCell ref="E59:E62"/>
    <mergeCell ref="F8:F9"/>
    <mergeCell ref="F28:F31"/>
    <mergeCell ref="F47:F49"/>
    <mergeCell ref="F54:F57"/>
    <mergeCell ref="F59:F62"/>
    <mergeCell ref="G54:G57"/>
    <mergeCell ref="G59:G62"/>
    <mergeCell ref="I28:I31"/>
    <mergeCell ref="I47:I49"/>
    <mergeCell ref="I54:I57"/>
    <mergeCell ref="I59:I62"/>
    <mergeCell ref="J47:J49"/>
    <mergeCell ref="J54:J57"/>
    <mergeCell ref="J59:J62"/>
    <mergeCell ref="L28:L31"/>
    <mergeCell ref="L47:L49"/>
    <mergeCell ref="L54:L57"/>
    <mergeCell ref="L59:L62"/>
    <mergeCell ref="M47:M49"/>
    <mergeCell ref="M54:M57"/>
    <mergeCell ref="M59:M62"/>
    <mergeCell ref="O28:O31"/>
    <mergeCell ref="O47:O49"/>
    <mergeCell ref="O54:O57"/>
    <mergeCell ref="O59:O62"/>
    <mergeCell ref="P54:P57"/>
    <mergeCell ref="P59:P62"/>
    <mergeCell ref="R28:R31"/>
    <mergeCell ref="R47:R49"/>
    <mergeCell ref="R54:R57"/>
    <mergeCell ref="R59:R62"/>
    <mergeCell ref="S8:S9"/>
    <mergeCell ref="S28:S31"/>
    <mergeCell ref="S47:S49"/>
    <mergeCell ref="S54:S57"/>
    <mergeCell ref="S59:S62"/>
    <mergeCell ref="T8:T9"/>
    <mergeCell ref="T28:T31"/>
    <mergeCell ref="T47:T49"/>
    <mergeCell ref="T54:T57"/>
    <mergeCell ref="T59:T62"/>
    <mergeCell ref="U8:U9"/>
    <mergeCell ref="U28:U31"/>
    <mergeCell ref="U47:U49"/>
    <mergeCell ref="U54:U57"/>
    <mergeCell ref="U59:U62"/>
    <mergeCell ref="V47:V49"/>
    <mergeCell ref="V54:V57"/>
    <mergeCell ref="V59:V62"/>
    <mergeCell ref="X28:X31"/>
    <mergeCell ref="X47:X49"/>
    <mergeCell ref="X54:X57"/>
    <mergeCell ref="X59:X62"/>
    <mergeCell ref="Y47:Y49"/>
    <mergeCell ref="Y54:Y57"/>
    <mergeCell ref="Y59:Y62"/>
    <mergeCell ref="AA28:AA31"/>
    <mergeCell ref="AA47:AA49"/>
    <mergeCell ref="AA54:AA57"/>
    <mergeCell ref="AA59:AA62"/>
    <mergeCell ref="AB47:AB49"/>
    <mergeCell ref="AB54:AB57"/>
    <mergeCell ref="AB59:AB62"/>
    <mergeCell ref="AD28:AD31"/>
    <mergeCell ref="AD47:AD49"/>
    <mergeCell ref="AD54:AD57"/>
    <mergeCell ref="AD59:AD62"/>
    <mergeCell ref="AE47:AE49"/>
    <mergeCell ref="AE54:AE57"/>
    <mergeCell ref="AE59:AE62"/>
    <mergeCell ref="AG28:AG31"/>
    <mergeCell ref="AG47:AG49"/>
    <mergeCell ref="AG54:AG57"/>
    <mergeCell ref="AG59:AG62"/>
    <mergeCell ref="AH8:AH9"/>
    <mergeCell ref="AH28:AH31"/>
    <mergeCell ref="AH47:AH49"/>
    <mergeCell ref="AH54:AH57"/>
    <mergeCell ref="AH59:AH62"/>
    <mergeCell ref="AI8:AI9"/>
    <mergeCell ref="AI28:AI31"/>
    <mergeCell ref="AI47:AI49"/>
    <mergeCell ref="AI54:AI57"/>
    <mergeCell ref="AI59:AI62"/>
    <mergeCell ref="AJ8:AJ9"/>
    <mergeCell ref="AJ28:AJ31"/>
    <mergeCell ref="AJ47:AJ49"/>
    <mergeCell ref="AJ54:AJ57"/>
    <mergeCell ref="AJ59:AJ62"/>
    <mergeCell ref="AK47:AK49"/>
    <mergeCell ref="AK54:AK57"/>
    <mergeCell ref="AK59:AK62"/>
    <mergeCell ref="AM28:AM31"/>
    <mergeCell ref="AM47:AM49"/>
    <mergeCell ref="AM54:AM57"/>
    <mergeCell ref="AM59:AM62"/>
    <mergeCell ref="AN47:AN49"/>
    <mergeCell ref="AN54:AN57"/>
    <mergeCell ref="AN59:AN62"/>
    <mergeCell ref="AP28:AP31"/>
    <mergeCell ref="AP47:AP49"/>
    <mergeCell ref="AP54:AP57"/>
    <mergeCell ref="AP59:AP62"/>
    <mergeCell ref="AQ47:AQ49"/>
    <mergeCell ref="AQ54:AQ57"/>
    <mergeCell ref="AQ59:AQ62"/>
    <mergeCell ref="AS28:AS31"/>
    <mergeCell ref="AS47:AS49"/>
    <mergeCell ref="AS54:AS57"/>
    <mergeCell ref="AS59:AS62"/>
    <mergeCell ref="AT47:AT49"/>
    <mergeCell ref="AT54:AT57"/>
    <mergeCell ref="AT59:AT62"/>
    <mergeCell ref="AV28:AV31"/>
    <mergeCell ref="AV47:AV49"/>
    <mergeCell ref="AV54:AV57"/>
    <mergeCell ref="AV59:AV62"/>
    <mergeCell ref="AW7:AW9"/>
    <mergeCell ref="AW12:AW14"/>
    <mergeCell ref="AW22:AW25"/>
  </mergeCells>
  <pageMargins left="0.7" right="0.7" top="0.75" bottom="0.75" header="0.3" footer="0.3"/>
  <pageSetup paperSize="9" scale="58" fitToHeight="0" orientation="landscape" horizontalDpi="600" vertic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75"/>
  <sheetViews>
    <sheetView view="pageBreakPreview" zoomScaleNormal="100" topLeftCell="D1" workbookViewId="0">
      <selection activeCell="AY59" sqref="AY59"/>
    </sheetView>
  </sheetViews>
  <sheetFormatPr defaultColWidth="9.14285714285714" defaultRowHeight="15"/>
  <cols>
    <col min="1" max="1" width="4.71428571428571" style="33" customWidth="1"/>
    <col min="2" max="2" width="24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71428571428571" style="38" customWidth="1" outlineLevel="1"/>
    <col min="8" max="8" width="2.85714285714286" style="37" customWidth="1" outlineLevel="1"/>
    <col min="9" max="9" width="4.14285714285714" style="38" customWidth="1"/>
    <col min="10" max="10" width="3.71428571428571" style="1041" customWidth="1" outlineLevel="1"/>
    <col min="11" max="11" width="3.71428571428571" style="37" customWidth="1" outlineLevel="1"/>
    <col min="12" max="12" width="3.71428571428571" style="1041"/>
    <col min="13" max="13" width="3.71428571428571" style="38" customWidth="1" outlineLevel="1"/>
    <col min="14" max="14" width="3.71428571428571" style="36" customWidth="1" outlineLevel="1"/>
    <col min="15" max="15" width="3.71428571428571" style="38"/>
    <col min="16" max="16" width="3.71428571428571" style="38" customWidth="1" outlineLevel="1"/>
    <col min="17" max="17" width="3.71428571428571" style="37" customWidth="1" outlineLevel="1"/>
    <col min="18" max="18" width="3.71428571428571" style="299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customWidth="1" outlineLevel="1"/>
    <col min="23" max="23" width="3.71428571428571" style="37" customWidth="1" outlineLevel="1"/>
    <col min="24" max="24" width="3.71428571428571" style="46" customWidth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57142857142857" style="51" customWidth="1"/>
    <col min="35" max="36" width="3.71428571428571" style="32" customWidth="1"/>
    <col min="37" max="37" width="3.71428571428571" style="32" customWidth="1" outlineLevel="1"/>
    <col min="38" max="38" width="3.71428571428571" style="52" customWidth="1" outlineLevel="1"/>
    <col min="39" max="39" width="3.71428571428571" style="32" customWidth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17.8571428571429" style="1069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51.75" customHeight="1" spans="1:49">
      <c r="A2" s="898" t="s">
        <v>170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ht="17.25" customHeight="1" spans="1:49">
      <c r="A3" s="1087" t="s">
        <v>194</v>
      </c>
      <c r="B3" s="1087"/>
      <c r="C3" s="1087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  <c r="T3" s="1087"/>
      <c r="U3" s="1087"/>
      <c r="V3" s="1087"/>
      <c r="W3" s="1087"/>
      <c r="X3" s="1087"/>
      <c r="Y3" s="1087"/>
      <c r="Z3" s="1087"/>
      <c r="AA3" s="1087"/>
      <c r="AB3" s="1087"/>
      <c r="AC3" s="1087"/>
      <c r="AD3" s="1087"/>
      <c r="AE3" s="1087"/>
      <c r="AF3" s="1087"/>
      <c r="AG3" s="1087"/>
      <c r="AH3" s="1087"/>
      <c r="AI3" s="1087"/>
      <c r="AJ3" s="1087"/>
      <c r="AK3" s="1087"/>
      <c r="AL3" s="1087"/>
      <c r="AM3" s="1087"/>
      <c r="AN3" s="1087"/>
      <c r="AO3" s="1087"/>
      <c r="AP3" s="1087"/>
      <c r="AQ3" s="1087"/>
      <c r="AR3" s="1087"/>
      <c r="AS3" s="1087"/>
      <c r="AT3" s="1087"/>
      <c r="AU3" s="1087"/>
      <c r="AV3" s="1087"/>
      <c r="AW3" s="1087"/>
    </row>
    <row r="4" ht="17.25" customHeight="1" outlineLevel="1" spans="1:49">
      <c r="A4" s="1088"/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</row>
    <row r="5" s="25" customFormat="1" ht="61.5" customHeight="1" outlineLevel="1" spans="1:49">
      <c r="A5" s="898" t="s">
        <v>195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</row>
    <row r="6" s="25" customFormat="1" ht="45.75" customHeight="1" outlineLevel="1" spans="1:49">
      <c r="A6" s="898" t="s">
        <v>173</v>
      </c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  <c r="AK6" s="898"/>
      <c r="AL6" s="898"/>
      <c r="AM6" s="898"/>
      <c r="AN6" s="898"/>
      <c r="AO6" s="898"/>
      <c r="AP6" s="898"/>
      <c r="AQ6" s="898"/>
      <c r="AR6" s="898"/>
      <c r="AS6" s="898"/>
      <c r="AT6" s="898"/>
      <c r="AU6" s="898"/>
      <c r="AV6" s="898"/>
      <c r="AW6" s="898"/>
    </row>
    <row r="7" s="25" customFormat="1" ht="43.5" customHeight="1" outlineLevel="1" spans="1:49">
      <c r="A7" s="60" t="s">
        <v>196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</row>
    <row r="8" s="28" customFormat="1" ht="12.75" spans="1:4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1049" t="s">
        <v>176</v>
      </c>
      <c r="AI8" s="990"/>
      <c r="AJ8" s="990"/>
      <c r="AK8" s="990"/>
      <c r="AL8" s="990"/>
      <c r="AM8" s="990"/>
      <c r="AN8" s="990"/>
      <c r="AO8" s="990"/>
      <c r="AP8" s="990"/>
      <c r="AQ8" s="990"/>
      <c r="AR8" s="990"/>
      <c r="AS8" s="990"/>
      <c r="AT8" s="990"/>
      <c r="AU8" s="990"/>
      <c r="AV8" s="993"/>
      <c r="AW8" s="995" t="s">
        <v>177</v>
      </c>
    </row>
    <row r="9" s="25" customFormat="1" ht="16.5" customHeight="1" spans="1:49">
      <c r="A9" s="945"/>
      <c r="B9" s="587"/>
      <c r="C9" s="588"/>
      <c r="D9" s="948" t="s">
        <v>178</v>
      </c>
      <c r="E9" s="949">
        <v>2016</v>
      </c>
      <c r="F9" s="949">
        <v>2017</v>
      </c>
      <c r="G9" s="6" t="s">
        <v>140</v>
      </c>
      <c r="H9" s="6"/>
      <c r="I9" s="6"/>
      <c r="J9" s="6" t="s">
        <v>141</v>
      </c>
      <c r="K9" s="6"/>
      <c r="L9" s="6"/>
      <c r="M9" s="6" t="s">
        <v>142</v>
      </c>
      <c r="N9" s="6"/>
      <c r="O9" s="6"/>
      <c r="P9" s="6" t="s">
        <v>143</v>
      </c>
      <c r="Q9" s="6"/>
      <c r="R9" s="980"/>
      <c r="S9" s="971" t="s">
        <v>178</v>
      </c>
      <c r="T9" s="949">
        <v>2016</v>
      </c>
      <c r="U9" s="949">
        <v>2017</v>
      </c>
      <c r="V9" s="6" t="s">
        <v>140</v>
      </c>
      <c r="W9" s="6"/>
      <c r="X9" s="6"/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971" t="s">
        <v>178</v>
      </c>
      <c r="AI9" s="949">
        <v>2016</v>
      </c>
      <c r="AJ9" s="949">
        <v>2017</v>
      </c>
      <c r="AK9" s="6" t="s">
        <v>140</v>
      </c>
      <c r="AL9" s="6"/>
      <c r="AM9" s="6"/>
      <c r="AN9" s="6" t="s">
        <v>141</v>
      </c>
      <c r="AO9" s="6"/>
      <c r="AP9" s="6"/>
      <c r="AQ9" s="6" t="s">
        <v>142</v>
      </c>
      <c r="AR9" s="6"/>
      <c r="AS9" s="6"/>
      <c r="AT9" s="6" t="s">
        <v>143</v>
      </c>
      <c r="AU9" s="6"/>
      <c r="AV9" s="980"/>
      <c r="AW9" s="995"/>
    </row>
    <row r="10" s="25" customFormat="1" ht="51.75" customHeight="1" spans="1:4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52" t="s">
        <v>181</v>
      </c>
      <c r="J10" s="952" t="s">
        <v>179</v>
      </c>
      <c r="K10" s="953" t="s">
        <v>180</v>
      </c>
      <c r="L10" s="952" t="s">
        <v>181</v>
      </c>
      <c r="M10" s="952" t="s">
        <v>179</v>
      </c>
      <c r="N10" s="953" t="s">
        <v>180</v>
      </c>
      <c r="O10" s="952" t="s">
        <v>181</v>
      </c>
      <c r="P10" s="952" t="s">
        <v>179</v>
      </c>
      <c r="Q10" s="953" t="s">
        <v>180</v>
      </c>
      <c r="R10" s="1050" t="s">
        <v>181</v>
      </c>
      <c r="S10" s="971"/>
      <c r="T10" s="949"/>
      <c r="U10" s="949"/>
      <c r="V10" s="952" t="s">
        <v>179</v>
      </c>
      <c r="W10" s="953" t="s">
        <v>180</v>
      </c>
      <c r="X10" s="952" t="s">
        <v>181</v>
      </c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1050" t="s">
        <v>181</v>
      </c>
      <c r="AH10" s="971"/>
      <c r="AI10" s="949"/>
      <c r="AJ10" s="949"/>
      <c r="AK10" s="952" t="s">
        <v>179</v>
      </c>
      <c r="AL10" s="953" t="s">
        <v>180</v>
      </c>
      <c r="AM10" s="952" t="s">
        <v>181</v>
      </c>
      <c r="AN10" s="952" t="s">
        <v>179</v>
      </c>
      <c r="AO10" s="953" t="s">
        <v>180</v>
      </c>
      <c r="AP10" s="952" t="s">
        <v>181</v>
      </c>
      <c r="AQ10" s="952" t="s">
        <v>179</v>
      </c>
      <c r="AR10" s="953" t="s">
        <v>180</v>
      </c>
      <c r="AS10" s="952" t="s">
        <v>181</v>
      </c>
      <c r="AT10" s="952" t="s">
        <v>179</v>
      </c>
      <c r="AU10" s="953" t="s">
        <v>180</v>
      </c>
      <c r="AV10" s="981" t="s">
        <v>181</v>
      </c>
      <c r="AW10" s="995"/>
    </row>
    <row r="11" spans="1:4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1065">
        <v>8</v>
      </c>
      <c r="K11" s="1066"/>
      <c r="L11" s="1067">
        <v>8</v>
      </c>
      <c r="M11" s="4">
        <v>9</v>
      </c>
      <c r="N11" s="4"/>
      <c r="O11" s="4"/>
      <c r="P11" s="4">
        <v>10</v>
      </c>
      <c r="Q11" s="4"/>
      <c r="R11" s="99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94"/>
      <c r="AH11" s="956">
        <v>18</v>
      </c>
      <c r="AI11" s="4">
        <v>19</v>
      </c>
      <c r="AJ11" s="4">
        <v>20</v>
      </c>
      <c r="AK11" s="4">
        <v>21</v>
      </c>
      <c r="AL11" s="4"/>
      <c r="AM11" s="4"/>
      <c r="AN11" s="4">
        <v>22</v>
      </c>
      <c r="AO11" s="4"/>
      <c r="AP11" s="4"/>
      <c r="AQ11" s="4">
        <v>23</v>
      </c>
      <c r="AR11" s="4"/>
      <c r="AS11" s="4"/>
      <c r="AT11" s="4">
        <v>24</v>
      </c>
      <c r="AU11" s="4"/>
      <c r="AV11" s="994"/>
      <c r="AW11" s="995">
        <v>25</v>
      </c>
    </row>
    <row r="12" spans="1:49">
      <c r="A12" s="7" t="s">
        <v>182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1072"/>
    </row>
    <row r="13" ht="106.5" customHeight="1" spans="1:49">
      <c r="A13" s="6" t="s">
        <v>11</v>
      </c>
      <c r="B13" s="606" t="s">
        <v>97</v>
      </c>
      <c r="C13" s="607" t="s">
        <v>13</v>
      </c>
      <c r="D13" s="608">
        <f>E13+F13+I13+L13+O13+R13</f>
        <v>26087.51905</v>
      </c>
      <c r="E13" s="11">
        <v>2471.01488</v>
      </c>
      <c r="F13" s="11">
        <v>2404.56093</v>
      </c>
      <c r="G13" s="11">
        <f>'20'!I12</f>
        <v>2517.69899</v>
      </c>
      <c r="H13" s="609">
        <f>H15+H16+H14</f>
        <v>396.14804</v>
      </c>
      <c r="I13" s="11">
        <f>G13+H13</f>
        <v>2913.84703</v>
      </c>
      <c r="J13" s="11">
        <v>2499.01451</v>
      </c>
      <c r="K13" s="609"/>
      <c r="L13" s="11">
        <f>J13+K13</f>
        <v>2499.01451</v>
      </c>
      <c r="M13" s="11">
        <v>2488.76168</v>
      </c>
      <c r="N13" s="609"/>
      <c r="O13" s="11">
        <f>M13+N13</f>
        <v>2488.76168</v>
      </c>
      <c r="P13" s="11">
        <v>13310.32002</v>
      </c>
      <c r="Q13" s="609"/>
      <c r="R13" s="787">
        <f>P13+Q13</f>
        <v>13310.32002</v>
      </c>
      <c r="S13" s="608">
        <f>T13+U13+X13+AA13+AD13+AG13</f>
        <v>0</v>
      </c>
      <c r="T13" s="11">
        <v>0</v>
      </c>
      <c r="U13" s="11">
        <v>0</v>
      </c>
      <c r="V13" s="11">
        <v>0</v>
      </c>
      <c r="W13" s="609"/>
      <c r="X13" s="11">
        <f>V13+W13</f>
        <v>0</v>
      </c>
      <c r="Y13" s="11"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87">
        <f>AE13+AF13</f>
        <v>0</v>
      </c>
      <c r="AH13" s="608">
        <f>AI13+AJ13+AM13+AP13+AS13+AV13</f>
        <v>26087.51905</v>
      </c>
      <c r="AI13" s="11">
        <f>E13+T13</f>
        <v>2471.01488</v>
      </c>
      <c r="AJ13" s="11">
        <f>F13+U13</f>
        <v>2404.56093</v>
      </c>
      <c r="AK13" s="11">
        <f>G13+V13</f>
        <v>2517.69899</v>
      </c>
      <c r="AL13" s="609">
        <f>H13+W13</f>
        <v>396.14804</v>
      </c>
      <c r="AM13" s="11">
        <f>AK13+AL13</f>
        <v>2913.84703</v>
      </c>
      <c r="AN13" s="11">
        <f>J13+Y13</f>
        <v>2499.01451</v>
      </c>
      <c r="AO13" s="609">
        <f>K13+Z13</f>
        <v>0</v>
      </c>
      <c r="AP13" s="11">
        <f>AN13+AO13</f>
        <v>2499.01451</v>
      </c>
      <c r="AQ13" s="11">
        <f>M13+AB13</f>
        <v>2488.76168</v>
      </c>
      <c r="AR13" s="609">
        <f>N13+AC13</f>
        <v>0</v>
      </c>
      <c r="AS13" s="11">
        <f>AQ13+AR13</f>
        <v>2488.76168</v>
      </c>
      <c r="AT13" s="11">
        <f>P13+AE13</f>
        <v>13310.32002</v>
      </c>
      <c r="AU13" s="609">
        <f>Q13+AF13</f>
        <v>0</v>
      </c>
      <c r="AV13" s="745">
        <f>AT13+AU13</f>
        <v>13310.32002</v>
      </c>
      <c r="AW13" s="1089" t="s">
        <v>197</v>
      </c>
    </row>
    <row r="14" ht="69.75" customHeight="1" outlineLevel="1" spans="1:49">
      <c r="A14" s="6"/>
      <c r="B14" s="606"/>
      <c r="C14" s="607" t="s">
        <v>198</v>
      </c>
      <c r="D14" s="608"/>
      <c r="E14" s="11"/>
      <c r="F14" s="11"/>
      <c r="G14" s="11"/>
      <c r="H14" s="609">
        <v>-103.85196</v>
      </c>
      <c r="I14" s="11"/>
      <c r="J14" s="11"/>
      <c r="K14" s="609"/>
      <c r="L14" s="11"/>
      <c r="M14" s="11"/>
      <c r="N14" s="609"/>
      <c r="O14" s="11"/>
      <c r="P14" s="11"/>
      <c r="Q14" s="609"/>
      <c r="R14" s="787"/>
      <c r="S14" s="608"/>
      <c r="T14" s="11"/>
      <c r="U14" s="11"/>
      <c r="V14" s="11"/>
      <c r="W14" s="609"/>
      <c r="X14" s="11"/>
      <c r="Y14" s="11"/>
      <c r="Z14" s="609"/>
      <c r="AA14" s="11"/>
      <c r="AB14" s="11"/>
      <c r="AC14" s="609"/>
      <c r="AD14" s="11"/>
      <c r="AE14" s="11"/>
      <c r="AF14" s="609"/>
      <c r="AG14" s="787"/>
      <c r="AH14" s="608"/>
      <c r="AI14" s="11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745"/>
      <c r="AW14" s="1090"/>
    </row>
    <row r="15" ht="48" customHeight="1" spans="1:49">
      <c r="A15" s="6"/>
      <c r="B15" s="606"/>
      <c r="C15" s="607" t="s">
        <v>146</v>
      </c>
      <c r="D15" s="608"/>
      <c r="E15" s="11"/>
      <c r="F15" s="11"/>
      <c r="G15" s="11"/>
      <c r="H15" s="610">
        <v>500</v>
      </c>
      <c r="I15" s="11"/>
      <c r="J15" s="11"/>
      <c r="K15" s="609"/>
      <c r="L15" s="11"/>
      <c r="M15" s="11"/>
      <c r="N15" s="609"/>
      <c r="O15" s="11"/>
      <c r="P15" s="11"/>
      <c r="Q15" s="609"/>
      <c r="R15" s="787"/>
      <c r="S15" s="608"/>
      <c r="T15" s="11"/>
      <c r="U15" s="11"/>
      <c r="V15" s="11"/>
      <c r="W15" s="609"/>
      <c r="X15" s="11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90"/>
    </row>
    <row r="16" ht="27" customHeight="1" spans="1:49">
      <c r="A16" s="6"/>
      <c r="B16" s="606"/>
      <c r="C16" s="607" t="s">
        <v>39</v>
      </c>
      <c r="D16" s="608"/>
      <c r="E16" s="11"/>
      <c r="F16" s="11"/>
      <c r="G16" s="11"/>
      <c r="H16" s="609"/>
      <c r="I16" s="11"/>
      <c r="J16" s="11"/>
      <c r="K16" s="609"/>
      <c r="L16" s="11"/>
      <c r="M16" s="11"/>
      <c r="N16" s="609"/>
      <c r="O16" s="11"/>
      <c r="P16" s="11"/>
      <c r="Q16" s="609"/>
      <c r="R16" s="787"/>
      <c r="S16" s="608"/>
      <c r="T16" s="11"/>
      <c r="U16" s="11"/>
      <c r="V16" s="11"/>
      <c r="W16" s="609"/>
      <c r="X16" s="11"/>
      <c r="Y16" s="11"/>
      <c r="Z16" s="609"/>
      <c r="AA16" s="11"/>
      <c r="AB16" s="11"/>
      <c r="AC16" s="609"/>
      <c r="AD16" s="11"/>
      <c r="AE16" s="11"/>
      <c r="AF16" s="609"/>
      <c r="AG16" s="787"/>
      <c r="AH16" s="608"/>
      <c r="AI16" s="11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745"/>
      <c r="AW16" s="1090"/>
    </row>
    <row r="17" ht="69" customHeight="1" spans="1:49">
      <c r="A17" s="6" t="s">
        <v>16</v>
      </c>
      <c r="B17" s="606" t="s">
        <v>184</v>
      </c>
      <c r="C17" s="607" t="s">
        <v>13</v>
      </c>
      <c r="D17" s="608">
        <f>E17+F17+I17+L17+O17+R17</f>
        <v>9695.93796</v>
      </c>
      <c r="E17" s="11">
        <v>1678.7525</v>
      </c>
      <c r="F17" s="11">
        <v>1552.56</v>
      </c>
      <c r="G17" s="11">
        <v>1110</v>
      </c>
      <c r="H17" s="609"/>
      <c r="I17" s="11">
        <f>G17+H17</f>
        <v>1110</v>
      </c>
      <c r="J17" s="11">
        <v>660</v>
      </c>
      <c r="K17" s="609"/>
      <c r="L17" s="11">
        <f>J17+K17</f>
        <v>660</v>
      </c>
      <c r="M17" s="11">
        <v>840</v>
      </c>
      <c r="N17" s="609"/>
      <c r="O17" s="11">
        <f>M17+N17</f>
        <v>840</v>
      </c>
      <c r="P17" s="11">
        <v>3854.62546</v>
      </c>
      <c r="Q17" s="609"/>
      <c r="R17" s="787">
        <f>P17+Q17</f>
        <v>3854.62546</v>
      </c>
      <c r="S17" s="608">
        <f>T17+U17+X17+AA17+AD17+AG17</f>
        <v>0</v>
      </c>
      <c r="T17" s="11">
        <v>0</v>
      </c>
      <c r="U17" s="11">
        <v>0</v>
      </c>
      <c r="V17" s="11">
        <v>0</v>
      </c>
      <c r="W17" s="609"/>
      <c r="X17" s="11">
        <f>V17+W17</f>
        <v>0</v>
      </c>
      <c r="Y17" s="11">
        <v>0</v>
      </c>
      <c r="Z17" s="609"/>
      <c r="AA17" s="11">
        <f>Y17+Z17</f>
        <v>0</v>
      </c>
      <c r="AB17" s="11">
        <v>0</v>
      </c>
      <c r="AC17" s="609"/>
      <c r="AD17" s="11">
        <f>AB17+AC17</f>
        <v>0</v>
      </c>
      <c r="AE17" s="11">
        <v>0</v>
      </c>
      <c r="AF17" s="609"/>
      <c r="AG17" s="787">
        <f>AE17+AF17</f>
        <v>0</v>
      </c>
      <c r="AH17" s="608">
        <f>AI17+AJ17+AM17+AP17+AS17+AV17</f>
        <v>9695.93796</v>
      </c>
      <c r="AI17" s="11">
        <f>E17+T17</f>
        <v>1678.7525</v>
      </c>
      <c r="AJ17" s="11">
        <f>F17+U17</f>
        <v>1552.56</v>
      </c>
      <c r="AK17" s="11">
        <f>G17+V17</f>
        <v>1110</v>
      </c>
      <c r="AL17" s="609">
        <f>H17+W17</f>
        <v>0</v>
      </c>
      <c r="AM17" s="11">
        <f>AK17+AL17</f>
        <v>1110</v>
      </c>
      <c r="AN17" s="11">
        <f>J17+Y17</f>
        <v>660</v>
      </c>
      <c r="AO17" s="609">
        <f>K17+Z17</f>
        <v>0</v>
      </c>
      <c r="AP17" s="11">
        <f>AN17+AO17</f>
        <v>660</v>
      </c>
      <c r="AQ17" s="11">
        <f>M17+AB17</f>
        <v>840</v>
      </c>
      <c r="AR17" s="609">
        <f>N17+AC17</f>
        <v>0</v>
      </c>
      <c r="AS17" s="11">
        <f>AQ17+AR17</f>
        <v>840</v>
      </c>
      <c r="AT17" s="11">
        <f>P17+AE17</f>
        <v>3854.62546</v>
      </c>
      <c r="AU17" s="609">
        <f>Q17+AF17</f>
        <v>0</v>
      </c>
      <c r="AV17" s="745">
        <f>AT17+AU17</f>
        <v>3854.62546</v>
      </c>
      <c r="AW17" s="1072"/>
    </row>
    <row r="18" spans="1:49">
      <c r="A18" s="6"/>
      <c r="B18" s="606"/>
      <c r="C18" s="607" t="s">
        <v>137</v>
      </c>
      <c r="D18" s="608"/>
      <c r="E18" s="10"/>
      <c r="F18" s="11"/>
      <c r="G18" s="10"/>
      <c r="H18" s="609"/>
      <c r="I18" s="10"/>
      <c r="J18" s="10"/>
      <c r="K18" s="676"/>
      <c r="L18" s="10"/>
      <c r="M18" s="10"/>
      <c r="N18" s="676"/>
      <c r="O18" s="10"/>
      <c r="P18" s="10"/>
      <c r="Q18" s="676"/>
      <c r="R18" s="738"/>
      <c r="S18" s="608"/>
      <c r="T18" s="10"/>
      <c r="U18" s="10"/>
      <c r="V18" s="10"/>
      <c r="W18" s="676"/>
      <c r="X18" s="10"/>
      <c r="Y18" s="10"/>
      <c r="Z18" s="676"/>
      <c r="AA18" s="10"/>
      <c r="AB18" s="10"/>
      <c r="AC18" s="676"/>
      <c r="AD18" s="10"/>
      <c r="AE18" s="10"/>
      <c r="AF18" s="676"/>
      <c r="AG18" s="738"/>
      <c r="AH18" s="608"/>
      <c r="AI18" s="10"/>
      <c r="AJ18" s="10"/>
      <c r="AK18" s="10"/>
      <c r="AL18" s="676"/>
      <c r="AM18" s="10"/>
      <c r="AN18" s="24"/>
      <c r="AO18" s="676"/>
      <c r="AP18" s="24"/>
      <c r="AQ18" s="24"/>
      <c r="AR18" s="792"/>
      <c r="AS18" s="24"/>
      <c r="AT18" s="24"/>
      <c r="AU18" s="792"/>
      <c r="AV18" s="805"/>
      <c r="AW18" s="1072"/>
    </row>
    <row r="19" ht="42" customHeight="1" spans="1:49">
      <c r="A19" s="6"/>
      <c r="B19" s="606"/>
      <c r="C19" s="607" t="s">
        <v>146</v>
      </c>
      <c r="D19" s="608"/>
      <c r="E19" s="10"/>
      <c r="F19" s="11"/>
      <c r="G19" s="10"/>
      <c r="H19" s="609"/>
      <c r="I19" s="10"/>
      <c r="J19" s="10"/>
      <c r="K19" s="676"/>
      <c r="L19" s="10"/>
      <c r="M19" s="10"/>
      <c r="N19" s="676"/>
      <c r="O19" s="10"/>
      <c r="P19" s="10"/>
      <c r="Q19" s="676"/>
      <c r="R19" s="738"/>
      <c r="S19" s="608"/>
      <c r="T19" s="10"/>
      <c r="U19" s="10"/>
      <c r="V19" s="10"/>
      <c r="W19" s="676"/>
      <c r="X19" s="10"/>
      <c r="Y19" s="10"/>
      <c r="Z19" s="676"/>
      <c r="AA19" s="10"/>
      <c r="AB19" s="10"/>
      <c r="AC19" s="676"/>
      <c r="AD19" s="10"/>
      <c r="AE19" s="10"/>
      <c r="AF19" s="676"/>
      <c r="AG19" s="738"/>
      <c r="AH19" s="608"/>
      <c r="AI19" s="10"/>
      <c r="AJ19" s="10"/>
      <c r="AK19" s="10"/>
      <c r="AL19" s="676"/>
      <c r="AM19" s="10"/>
      <c r="AN19" s="24"/>
      <c r="AO19" s="676"/>
      <c r="AP19" s="24"/>
      <c r="AQ19" s="24"/>
      <c r="AR19" s="792"/>
      <c r="AS19" s="24"/>
      <c r="AT19" s="24"/>
      <c r="AU19" s="792"/>
      <c r="AV19" s="805"/>
      <c r="AW19" s="1072"/>
    </row>
    <row r="20" ht="67.5" customHeight="1" spans="1:49">
      <c r="A20" s="15" t="s">
        <v>101</v>
      </c>
      <c r="B20" s="606" t="s">
        <v>102</v>
      </c>
      <c r="C20" s="607" t="s">
        <v>13</v>
      </c>
      <c r="D20" s="608">
        <f>E20+F20+I20+L20+O20+R20</f>
        <v>1073.8</v>
      </c>
      <c r="E20" s="11">
        <v>1073.8</v>
      </c>
      <c r="F20" s="11">
        <v>0</v>
      </c>
      <c r="G20" s="11">
        <v>0</v>
      </c>
      <c r="H20" s="609"/>
      <c r="I20" s="11">
        <v>0</v>
      </c>
      <c r="J20" s="11">
        <v>0</v>
      </c>
      <c r="K20" s="609"/>
      <c r="L20" s="11">
        <v>0</v>
      </c>
      <c r="M20" s="11">
        <v>0</v>
      </c>
      <c r="N20" s="609"/>
      <c r="O20" s="11">
        <v>0</v>
      </c>
      <c r="P20" s="11">
        <v>0</v>
      </c>
      <c r="Q20" s="609"/>
      <c r="R20" s="787">
        <v>0</v>
      </c>
      <c r="S20" s="608">
        <f>T20+U20+X20+AA20+AD20+AG20</f>
        <v>0</v>
      </c>
      <c r="T20" s="11">
        <v>0</v>
      </c>
      <c r="U20" s="11">
        <v>0</v>
      </c>
      <c r="V20" s="11">
        <v>0</v>
      </c>
      <c r="W20" s="609"/>
      <c r="X20" s="11">
        <f>V20+W20</f>
        <v>0</v>
      </c>
      <c r="Y20" s="11">
        <v>0</v>
      </c>
      <c r="Z20" s="609"/>
      <c r="AA20" s="11">
        <f>Y20+Z20</f>
        <v>0</v>
      </c>
      <c r="AB20" s="11">
        <v>0</v>
      </c>
      <c r="AC20" s="609"/>
      <c r="AD20" s="11">
        <f>AB20+AC20</f>
        <v>0</v>
      </c>
      <c r="AE20" s="11">
        <v>0</v>
      </c>
      <c r="AF20" s="609"/>
      <c r="AG20" s="787">
        <f>AE20+AF20</f>
        <v>0</v>
      </c>
      <c r="AH20" s="608">
        <f>AI20+AJ20+AM20+AP20+AS20+AV20</f>
        <v>1073.8</v>
      </c>
      <c r="AI20" s="11">
        <f>E20+T20</f>
        <v>1073.8</v>
      </c>
      <c r="AJ20" s="11">
        <f>F20+U20</f>
        <v>0</v>
      </c>
      <c r="AK20" s="11">
        <f>G20+V20</f>
        <v>0</v>
      </c>
      <c r="AL20" s="609">
        <f>H20+W20</f>
        <v>0</v>
      </c>
      <c r="AM20" s="11">
        <f>AK20+AL20</f>
        <v>0</v>
      </c>
      <c r="AN20" s="11">
        <f>J20+Y20</f>
        <v>0</v>
      </c>
      <c r="AO20" s="609">
        <f>K20+Z20</f>
        <v>0</v>
      </c>
      <c r="AP20" s="11">
        <f>AN20+AO20</f>
        <v>0</v>
      </c>
      <c r="AQ20" s="11">
        <f>M20+AB20</f>
        <v>0</v>
      </c>
      <c r="AR20" s="609">
        <f>N20+AC20</f>
        <v>0</v>
      </c>
      <c r="AS20" s="11">
        <f>AQ20+AR20</f>
        <v>0</v>
      </c>
      <c r="AT20" s="11">
        <f>P20+AE20</f>
        <v>0</v>
      </c>
      <c r="AU20" s="609">
        <f>Q20+AF20</f>
        <v>0</v>
      </c>
      <c r="AV20" s="745">
        <f>AT20+AU20</f>
        <v>0</v>
      </c>
      <c r="AW20" s="1072"/>
    </row>
    <row r="21" ht="22.5" spans="1:49">
      <c r="A21" s="15"/>
      <c r="B21" s="606"/>
      <c r="C21" s="607" t="s">
        <v>22</v>
      </c>
      <c r="D21" s="608"/>
      <c r="E21" s="11"/>
      <c r="F21" s="11"/>
      <c r="G21" s="11"/>
      <c r="H21" s="609"/>
      <c r="I21" s="11"/>
      <c r="J21" s="11"/>
      <c r="K21" s="609"/>
      <c r="L21" s="11"/>
      <c r="M21" s="11"/>
      <c r="N21" s="609"/>
      <c r="O21" s="11"/>
      <c r="P21" s="11"/>
      <c r="Q21" s="609"/>
      <c r="R21" s="787"/>
      <c r="S21" s="608"/>
      <c r="T21" s="11"/>
      <c r="U21" s="11"/>
      <c r="V21" s="11"/>
      <c r="W21" s="609"/>
      <c r="X21" s="11"/>
      <c r="Y21" s="11"/>
      <c r="Z21" s="609"/>
      <c r="AA21" s="11"/>
      <c r="AB21" s="11"/>
      <c r="AC21" s="609"/>
      <c r="AD21" s="11"/>
      <c r="AE21" s="11"/>
      <c r="AF21" s="609"/>
      <c r="AG21" s="787"/>
      <c r="AH21" s="608"/>
      <c r="AI21" s="11"/>
      <c r="AJ21" s="11"/>
      <c r="AK21" s="11"/>
      <c r="AL21" s="609"/>
      <c r="AM21" s="11"/>
      <c r="AN21" s="24"/>
      <c r="AO21" s="609"/>
      <c r="AP21" s="24"/>
      <c r="AQ21" s="24"/>
      <c r="AR21" s="792"/>
      <c r="AS21" s="24"/>
      <c r="AT21" s="24"/>
      <c r="AU21" s="792"/>
      <c r="AV21" s="805"/>
      <c r="AW21" s="1072"/>
    </row>
    <row r="22" ht="33.75" spans="1:49">
      <c r="A22" s="15"/>
      <c r="B22" s="606"/>
      <c r="C22" s="607" t="s">
        <v>146</v>
      </c>
      <c r="D22" s="608"/>
      <c r="E22" s="11"/>
      <c r="F22" s="11"/>
      <c r="G22" s="11"/>
      <c r="H22" s="609"/>
      <c r="I22" s="11"/>
      <c r="J22" s="11"/>
      <c r="K22" s="609"/>
      <c r="L22" s="11"/>
      <c r="M22" s="11"/>
      <c r="N22" s="609"/>
      <c r="O22" s="11"/>
      <c r="P22" s="11"/>
      <c r="Q22" s="609"/>
      <c r="R22" s="787"/>
      <c r="S22" s="608"/>
      <c r="T22" s="11"/>
      <c r="U22" s="11"/>
      <c r="V22" s="11"/>
      <c r="W22" s="609"/>
      <c r="X22" s="11"/>
      <c r="Y22" s="11"/>
      <c r="Z22" s="609"/>
      <c r="AA22" s="11"/>
      <c r="AB22" s="11"/>
      <c r="AC22" s="609"/>
      <c r="AD22" s="11"/>
      <c r="AE22" s="11"/>
      <c r="AF22" s="609"/>
      <c r="AG22" s="787"/>
      <c r="AH22" s="608"/>
      <c r="AI22" s="11"/>
      <c r="AJ22" s="11"/>
      <c r="AK22" s="11"/>
      <c r="AL22" s="609"/>
      <c r="AM22" s="11"/>
      <c r="AN22" s="24"/>
      <c r="AO22" s="609"/>
      <c r="AP22" s="24"/>
      <c r="AQ22" s="24"/>
      <c r="AR22" s="792"/>
      <c r="AS22" s="24"/>
      <c r="AT22" s="24"/>
      <c r="AU22" s="792"/>
      <c r="AV22" s="805"/>
      <c r="AW22" s="1072"/>
    </row>
    <row r="23" ht="67.5" spans="1:49">
      <c r="A23" s="15" t="s">
        <v>23</v>
      </c>
      <c r="B23" s="606" t="s">
        <v>103</v>
      </c>
      <c r="C23" s="607" t="s">
        <v>13</v>
      </c>
      <c r="D23" s="608">
        <f>E23+F23+I23+L23+O23+R23</f>
        <v>50</v>
      </c>
      <c r="E23" s="11">
        <v>0</v>
      </c>
      <c r="F23" s="11">
        <v>0</v>
      </c>
      <c r="G23" s="11">
        <v>0</v>
      </c>
      <c r="H23" s="609"/>
      <c r="I23" s="11">
        <v>0</v>
      </c>
      <c r="J23" s="11">
        <v>0</v>
      </c>
      <c r="K23" s="609"/>
      <c r="L23" s="11">
        <v>0</v>
      </c>
      <c r="M23" s="11">
        <v>0</v>
      </c>
      <c r="N23" s="609"/>
      <c r="O23" s="11">
        <v>0</v>
      </c>
      <c r="P23" s="11">
        <v>50</v>
      </c>
      <c r="Q23" s="609"/>
      <c r="R23" s="787">
        <v>50</v>
      </c>
      <c r="S23" s="608">
        <f>T23+U23+X23+AA23+AD23+AG23</f>
        <v>0</v>
      </c>
      <c r="T23" s="11">
        <v>0</v>
      </c>
      <c r="U23" s="11">
        <v>0</v>
      </c>
      <c r="V23" s="11">
        <v>0</v>
      </c>
      <c r="W23" s="609"/>
      <c r="X23" s="11">
        <f>V23+W23</f>
        <v>0</v>
      </c>
      <c r="Y23" s="11">
        <v>0</v>
      </c>
      <c r="Z23" s="609"/>
      <c r="AA23" s="11">
        <f>Y23+Z23</f>
        <v>0</v>
      </c>
      <c r="AB23" s="11">
        <v>0</v>
      </c>
      <c r="AC23" s="609"/>
      <c r="AD23" s="11">
        <f>AB23+AC23</f>
        <v>0</v>
      </c>
      <c r="AE23" s="11">
        <v>0</v>
      </c>
      <c r="AF23" s="609"/>
      <c r="AG23" s="787">
        <f>AE23+AF23</f>
        <v>0</v>
      </c>
      <c r="AH23" s="608">
        <f>AI23+AJ23+AM23+AP23+AS23+AV23</f>
        <v>50</v>
      </c>
      <c r="AI23" s="11">
        <f t="shared" ref="AI23:AL24" si="0">E23+T23</f>
        <v>0</v>
      </c>
      <c r="AJ23" s="11">
        <f t="shared" si="0"/>
        <v>0</v>
      </c>
      <c r="AK23" s="11">
        <f t="shared" si="0"/>
        <v>0</v>
      </c>
      <c r="AL23" s="609">
        <f t="shared" si="0"/>
        <v>0</v>
      </c>
      <c r="AM23" s="11">
        <f>AK23+AL23</f>
        <v>0</v>
      </c>
      <c r="AN23" s="11">
        <f>J23+Y23</f>
        <v>0</v>
      </c>
      <c r="AO23" s="609">
        <f>K23+Z23</f>
        <v>0</v>
      </c>
      <c r="AP23" s="11">
        <f>AN23+AO23</f>
        <v>0</v>
      </c>
      <c r="AQ23" s="11">
        <f>M23+AB23</f>
        <v>0</v>
      </c>
      <c r="AR23" s="609">
        <f>N23+AC23</f>
        <v>0</v>
      </c>
      <c r="AS23" s="11">
        <f>AQ23+AR23</f>
        <v>0</v>
      </c>
      <c r="AT23" s="11">
        <f>P23+AE23</f>
        <v>50</v>
      </c>
      <c r="AU23" s="609">
        <f>Q23+AF23</f>
        <v>0</v>
      </c>
      <c r="AV23" s="745">
        <f>AT23+AU23</f>
        <v>50</v>
      </c>
      <c r="AW23" s="1072"/>
    </row>
    <row r="24" ht="68.25" customHeight="1" spans="1:49">
      <c r="A24" s="6" t="s">
        <v>104</v>
      </c>
      <c r="B24" s="611" t="s">
        <v>26</v>
      </c>
      <c r="C24" s="607" t="s">
        <v>13</v>
      </c>
      <c r="D24" s="608">
        <f>E24+F24+I24+L24+O24+R24</f>
        <v>3500</v>
      </c>
      <c r="E24" s="11">
        <v>1500</v>
      </c>
      <c r="F24" s="11">
        <v>0</v>
      </c>
      <c r="G24" s="11">
        <f>2500</f>
        <v>2500</v>
      </c>
      <c r="H24" s="609">
        <f>H25+H26+H27</f>
        <v>-500</v>
      </c>
      <c r="I24" s="11">
        <f>G24+H24</f>
        <v>2000</v>
      </c>
      <c r="J24" s="11">
        <v>0</v>
      </c>
      <c r="K24" s="609"/>
      <c r="L24" s="11">
        <f>J24+K24</f>
        <v>0</v>
      </c>
      <c r="M24" s="11">
        <v>0</v>
      </c>
      <c r="N24" s="609"/>
      <c r="O24" s="11">
        <f>M24+N24</f>
        <v>0</v>
      </c>
      <c r="P24" s="11">
        <v>0</v>
      </c>
      <c r="Q24" s="609"/>
      <c r="R24" s="787">
        <f>P24+Q24</f>
        <v>0</v>
      </c>
      <c r="S24" s="608">
        <f>T24+U24+X24+AA24+AD24+AG24</f>
        <v>0</v>
      </c>
      <c r="T24" s="11">
        <v>0</v>
      </c>
      <c r="U24" s="11">
        <v>0</v>
      </c>
      <c r="V24" s="11">
        <v>0</v>
      </c>
      <c r="W24" s="609"/>
      <c r="X24" s="11">
        <f>V24+W24</f>
        <v>0</v>
      </c>
      <c r="Y24" s="11">
        <v>0</v>
      </c>
      <c r="Z24" s="609"/>
      <c r="AA24" s="11">
        <f>Y24+Z24</f>
        <v>0</v>
      </c>
      <c r="AB24" s="11">
        <v>0</v>
      </c>
      <c r="AC24" s="609"/>
      <c r="AD24" s="11">
        <f>AB24+AC24</f>
        <v>0</v>
      </c>
      <c r="AE24" s="11">
        <v>0</v>
      </c>
      <c r="AF24" s="609"/>
      <c r="AG24" s="787">
        <f>AE24+AF24</f>
        <v>0</v>
      </c>
      <c r="AH24" s="608">
        <f>AI24+AJ24+AM24+AP24+AS24+AV24</f>
        <v>3500</v>
      </c>
      <c r="AI24" s="11">
        <f t="shared" si="0"/>
        <v>1500</v>
      </c>
      <c r="AJ24" s="11">
        <f t="shared" si="0"/>
        <v>0</v>
      </c>
      <c r="AK24" s="11">
        <f t="shared" si="0"/>
        <v>2500</v>
      </c>
      <c r="AL24" s="609">
        <f t="shared" si="0"/>
        <v>-500</v>
      </c>
      <c r="AM24" s="11">
        <f>AK24+AL24</f>
        <v>2000</v>
      </c>
      <c r="AN24" s="11">
        <f>J24+Y24</f>
        <v>0</v>
      </c>
      <c r="AO24" s="609">
        <f>K24+Z24</f>
        <v>0</v>
      </c>
      <c r="AP24" s="11">
        <f>AN24+AO24</f>
        <v>0</v>
      </c>
      <c r="AQ24" s="11">
        <f>M24+AB24</f>
        <v>0</v>
      </c>
      <c r="AR24" s="609">
        <f>N24+AC24</f>
        <v>0</v>
      </c>
      <c r="AS24" s="11">
        <f>AQ24+AR24</f>
        <v>0</v>
      </c>
      <c r="AT24" s="11">
        <f>P24+AE24</f>
        <v>0</v>
      </c>
      <c r="AU24" s="609">
        <f>Q24+AF24</f>
        <v>0</v>
      </c>
      <c r="AV24" s="745">
        <f>AT24+AU24</f>
        <v>0</v>
      </c>
      <c r="AW24" s="997"/>
    </row>
    <row r="25" ht="33.75" spans="1:49">
      <c r="A25" s="6"/>
      <c r="B25" s="611"/>
      <c r="C25" s="607" t="s">
        <v>27</v>
      </c>
      <c r="D25" s="608"/>
      <c r="E25" s="10"/>
      <c r="F25" s="11"/>
      <c r="G25" s="10"/>
      <c r="H25" s="609"/>
      <c r="I25" s="10"/>
      <c r="J25" s="10"/>
      <c r="K25" s="676"/>
      <c r="L25" s="10"/>
      <c r="M25" s="10"/>
      <c r="N25" s="676"/>
      <c r="O25" s="10"/>
      <c r="P25" s="10"/>
      <c r="Q25" s="676"/>
      <c r="R25" s="738"/>
      <c r="S25" s="608"/>
      <c r="T25" s="10"/>
      <c r="U25" s="10"/>
      <c r="V25" s="10"/>
      <c r="W25" s="676"/>
      <c r="X25" s="10"/>
      <c r="Y25" s="10"/>
      <c r="Z25" s="676"/>
      <c r="AA25" s="10"/>
      <c r="AB25" s="10"/>
      <c r="AC25" s="676"/>
      <c r="AD25" s="10"/>
      <c r="AE25" s="10"/>
      <c r="AF25" s="676"/>
      <c r="AG25" s="738"/>
      <c r="AH25" s="608"/>
      <c r="AI25" s="10"/>
      <c r="AJ25" s="10"/>
      <c r="AK25" s="10"/>
      <c r="AL25" s="676"/>
      <c r="AM25" s="10"/>
      <c r="AN25" s="24"/>
      <c r="AO25" s="676"/>
      <c r="AP25" s="24"/>
      <c r="AQ25" s="24"/>
      <c r="AR25" s="792"/>
      <c r="AS25" s="24"/>
      <c r="AT25" s="24"/>
      <c r="AU25" s="792"/>
      <c r="AV25" s="805"/>
      <c r="AW25" s="998"/>
    </row>
    <row r="26" ht="33.75" spans="1:49">
      <c r="A26" s="6"/>
      <c r="B26" s="611"/>
      <c r="C26" s="607" t="s">
        <v>28</v>
      </c>
      <c r="D26" s="608"/>
      <c r="E26" s="10"/>
      <c r="F26" s="11"/>
      <c r="G26" s="10"/>
      <c r="H26" s="609"/>
      <c r="I26" s="10"/>
      <c r="J26" s="10"/>
      <c r="K26" s="676"/>
      <c r="L26" s="10"/>
      <c r="M26" s="10"/>
      <c r="N26" s="676"/>
      <c r="O26" s="10"/>
      <c r="P26" s="10"/>
      <c r="Q26" s="676"/>
      <c r="R26" s="738"/>
      <c r="S26" s="608"/>
      <c r="T26" s="10"/>
      <c r="U26" s="10"/>
      <c r="V26" s="10"/>
      <c r="W26" s="676"/>
      <c r="X26" s="10"/>
      <c r="Y26" s="10"/>
      <c r="Z26" s="676"/>
      <c r="AA26" s="10"/>
      <c r="AB26" s="10"/>
      <c r="AC26" s="676"/>
      <c r="AD26" s="10"/>
      <c r="AE26" s="10"/>
      <c r="AF26" s="676"/>
      <c r="AG26" s="738"/>
      <c r="AH26" s="608"/>
      <c r="AI26" s="10"/>
      <c r="AJ26" s="10"/>
      <c r="AK26" s="10"/>
      <c r="AL26" s="676"/>
      <c r="AM26" s="10"/>
      <c r="AN26" s="24"/>
      <c r="AO26" s="676"/>
      <c r="AP26" s="24"/>
      <c r="AQ26" s="24"/>
      <c r="AR26" s="792"/>
      <c r="AS26" s="24"/>
      <c r="AT26" s="24"/>
      <c r="AU26" s="792"/>
      <c r="AV26" s="805"/>
      <c r="AW26" s="998"/>
    </row>
    <row r="27" ht="61.5" customHeight="1" spans="1:49">
      <c r="A27" s="6"/>
      <c r="B27" s="611"/>
      <c r="C27" s="607" t="s">
        <v>199</v>
      </c>
      <c r="D27" s="608"/>
      <c r="E27" s="10"/>
      <c r="F27" s="11"/>
      <c r="G27" s="11"/>
      <c r="H27" s="609">
        <v>-500</v>
      </c>
      <c r="I27" s="11"/>
      <c r="J27" s="10"/>
      <c r="K27" s="609"/>
      <c r="L27" s="10"/>
      <c r="M27" s="10"/>
      <c r="N27" s="676"/>
      <c r="O27" s="10"/>
      <c r="P27" s="10"/>
      <c r="Q27" s="676"/>
      <c r="R27" s="738"/>
      <c r="S27" s="608"/>
      <c r="T27" s="10"/>
      <c r="U27" s="10"/>
      <c r="V27" s="10"/>
      <c r="W27" s="676"/>
      <c r="X27" s="10"/>
      <c r="Y27" s="10"/>
      <c r="Z27" s="676"/>
      <c r="AA27" s="10"/>
      <c r="AB27" s="10"/>
      <c r="AC27" s="676"/>
      <c r="AD27" s="10"/>
      <c r="AE27" s="10"/>
      <c r="AF27" s="676"/>
      <c r="AG27" s="738"/>
      <c r="AH27" s="608"/>
      <c r="AI27" s="10"/>
      <c r="AJ27" s="10"/>
      <c r="AK27" s="10"/>
      <c r="AL27" s="676"/>
      <c r="AM27" s="10"/>
      <c r="AN27" s="24"/>
      <c r="AO27" s="676"/>
      <c r="AP27" s="24"/>
      <c r="AQ27" s="24"/>
      <c r="AR27" s="792"/>
      <c r="AS27" s="24"/>
      <c r="AT27" s="24"/>
      <c r="AU27" s="792"/>
      <c r="AV27" s="805"/>
      <c r="AW27" s="999"/>
    </row>
    <row r="28" ht="72.8" spans="1:49">
      <c r="A28" s="629" t="s">
        <v>105</v>
      </c>
      <c r="B28" s="606" t="s">
        <v>30</v>
      </c>
      <c r="C28" s="607" t="s">
        <v>13</v>
      </c>
      <c r="D28" s="608">
        <f>E28+F28+I28+L28+O28+R28</f>
        <v>393241.13165</v>
      </c>
      <c r="E28" s="11">
        <v>62130.78562</v>
      </c>
      <c r="F28" s="11">
        <v>58712.83911</v>
      </c>
      <c r="G28" s="11">
        <f>G29+G34+G36</f>
        <v>54487.74925</v>
      </c>
      <c r="H28" s="609">
        <f t="shared" ref="H28:AV28" si="1">H29+H34+H36</f>
        <v>-205.56047</v>
      </c>
      <c r="I28" s="11">
        <f t="shared" si="1"/>
        <v>54282.18878</v>
      </c>
      <c r="J28" s="11">
        <f t="shared" si="1"/>
        <v>49753.6492</v>
      </c>
      <c r="K28" s="609">
        <f t="shared" si="1"/>
        <v>0</v>
      </c>
      <c r="L28" s="11">
        <f t="shared" si="1"/>
        <v>49753.6492</v>
      </c>
      <c r="M28" s="11">
        <f t="shared" si="1"/>
        <v>49584.45203</v>
      </c>
      <c r="N28" s="609">
        <f t="shared" si="1"/>
        <v>0</v>
      </c>
      <c r="O28" s="11">
        <f t="shared" si="1"/>
        <v>49584.45203</v>
      </c>
      <c r="P28" s="11">
        <f t="shared" si="1"/>
        <v>118777.21691</v>
      </c>
      <c r="Q28" s="609">
        <f t="shared" si="1"/>
        <v>0</v>
      </c>
      <c r="R28" s="787">
        <f t="shared" si="1"/>
        <v>118777.21691</v>
      </c>
      <c r="S28" s="608">
        <f>T28+U28+X28+AA28+AD28+AG28</f>
        <v>4170.09794</v>
      </c>
      <c r="T28" s="11">
        <f t="shared" si="1"/>
        <v>4170.09794</v>
      </c>
      <c r="U28" s="11">
        <f t="shared" si="1"/>
        <v>0</v>
      </c>
      <c r="V28" s="11">
        <f t="shared" si="1"/>
        <v>12.5</v>
      </c>
      <c r="W28" s="609">
        <f t="shared" si="1"/>
        <v>-12.5</v>
      </c>
      <c r="X28" s="11">
        <f t="shared" si="1"/>
        <v>0</v>
      </c>
      <c r="Y28" s="11">
        <v>12</v>
      </c>
      <c r="Z28" s="609">
        <f t="shared" si="1"/>
        <v>-12</v>
      </c>
      <c r="AA28" s="11">
        <f t="shared" si="1"/>
        <v>0</v>
      </c>
      <c r="AB28" s="11">
        <f t="shared" si="1"/>
        <v>8</v>
      </c>
      <c r="AC28" s="609">
        <f t="shared" si="1"/>
        <v>-8</v>
      </c>
      <c r="AD28" s="11">
        <f t="shared" si="1"/>
        <v>0</v>
      </c>
      <c r="AE28" s="11">
        <f t="shared" si="1"/>
        <v>0</v>
      </c>
      <c r="AF28" s="609">
        <f t="shared" si="1"/>
        <v>0</v>
      </c>
      <c r="AG28" s="787">
        <f t="shared" si="1"/>
        <v>0</v>
      </c>
      <c r="AH28" s="876">
        <f t="shared" si="1"/>
        <v>397411.22959</v>
      </c>
      <c r="AI28" s="11">
        <f t="shared" si="1"/>
        <v>66300.88356</v>
      </c>
      <c r="AJ28" s="11">
        <f t="shared" si="1"/>
        <v>58712.83911</v>
      </c>
      <c r="AK28" s="11">
        <f t="shared" si="1"/>
        <v>54500.24925</v>
      </c>
      <c r="AL28" s="11">
        <f t="shared" si="1"/>
        <v>-218.06047</v>
      </c>
      <c r="AM28" s="11">
        <f t="shared" si="1"/>
        <v>54282.18878</v>
      </c>
      <c r="AN28" s="11">
        <f t="shared" si="1"/>
        <v>49765.6492</v>
      </c>
      <c r="AO28" s="11">
        <f t="shared" si="1"/>
        <v>-12</v>
      </c>
      <c r="AP28" s="11">
        <f t="shared" si="1"/>
        <v>49753.6492</v>
      </c>
      <c r="AQ28" s="11">
        <f t="shared" si="1"/>
        <v>49592.45203</v>
      </c>
      <c r="AR28" s="11">
        <f t="shared" si="1"/>
        <v>-8</v>
      </c>
      <c r="AS28" s="11">
        <f t="shared" si="1"/>
        <v>49584.45203</v>
      </c>
      <c r="AT28" s="11">
        <f t="shared" si="1"/>
        <v>118777.21691</v>
      </c>
      <c r="AU28" s="11">
        <f t="shared" si="1"/>
        <v>0</v>
      </c>
      <c r="AV28" s="745">
        <f t="shared" si="1"/>
        <v>118777.21691</v>
      </c>
      <c r="AW28" s="1072"/>
    </row>
    <row r="29" ht="72.8" spans="1:49">
      <c r="A29" s="629"/>
      <c r="B29" s="606" t="s">
        <v>106</v>
      </c>
      <c r="C29" s="607" t="s">
        <v>13</v>
      </c>
      <c r="D29" s="608">
        <f>E29+F29+I29+L29+O29+R29</f>
        <v>299786.80555</v>
      </c>
      <c r="E29" s="11">
        <v>47677.00755</v>
      </c>
      <c r="F29" s="11">
        <v>43579.97183</v>
      </c>
      <c r="G29" s="11">
        <v>38206.23386</v>
      </c>
      <c r="H29" s="609">
        <f>H31</f>
        <v>-205.56047</v>
      </c>
      <c r="I29" s="11">
        <f>G29+H29</f>
        <v>38000.67339</v>
      </c>
      <c r="J29" s="11">
        <v>35049.99185</v>
      </c>
      <c r="K29" s="609"/>
      <c r="L29" s="11">
        <f>J29+K29</f>
        <v>35049.99185</v>
      </c>
      <c r="M29" s="11">
        <v>35048.29185</v>
      </c>
      <c r="N29" s="609"/>
      <c r="O29" s="11">
        <f>M29+N29</f>
        <v>35048.29185</v>
      </c>
      <c r="P29" s="11">
        <v>100430.86908</v>
      </c>
      <c r="Q29" s="609"/>
      <c r="R29" s="787">
        <f>P29+Q29</f>
        <v>100430.86908</v>
      </c>
      <c r="S29" s="608">
        <f>T29+U29+X29+AA29+AD29+AG29</f>
        <v>3370.20174</v>
      </c>
      <c r="T29" s="11">
        <v>3370.20174</v>
      </c>
      <c r="U29" s="11">
        <v>0</v>
      </c>
      <c r="V29" s="11">
        <v>0</v>
      </c>
      <c r="W29" s="609"/>
      <c r="X29" s="11">
        <v>0</v>
      </c>
      <c r="Y29" s="11">
        <v>0</v>
      </c>
      <c r="Z29" s="609"/>
      <c r="AA29" s="11">
        <v>0</v>
      </c>
      <c r="AB29" s="11">
        <v>0</v>
      </c>
      <c r="AC29" s="609"/>
      <c r="AD29" s="11">
        <v>0</v>
      </c>
      <c r="AE29" s="11">
        <v>0</v>
      </c>
      <c r="AF29" s="609"/>
      <c r="AG29" s="787">
        <v>0</v>
      </c>
      <c r="AH29" s="608">
        <f>AI29+AJ29+AM29+AP29+AS29+AV29</f>
        <v>303157.00729</v>
      </c>
      <c r="AI29" s="11">
        <f>E29+T29</f>
        <v>51047.20929</v>
      </c>
      <c r="AJ29" s="11">
        <f>F29+U29</f>
        <v>43579.97183</v>
      </c>
      <c r="AK29" s="11">
        <f>G29+V29</f>
        <v>38206.23386</v>
      </c>
      <c r="AL29" s="609">
        <f>H29+W29</f>
        <v>-205.56047</v>
      </c>
      <c r="AM29" s="11">
        <f>AK29+AL29</f>
        <v>38000.67339</v>
      </c>
      <c r="AN29" s="11">
        <f>J29+Y29</f>
        <v>35049.99185</v>
      </c>
      <c r="AO29" s="609">
        <f>K29+Z29</f>
        <v>0</v>
      </c>
      <c r="AP29" s="11">
        <f>AN29+AO29</f>
        <v>35049.99185</v>
      </c>
      <c r="AQ29" s="11">
        <f>M29+AB29</f>
        <v>35048.29185</v>
      </c>
      <c r="AR29" s="609">
        <f>N29+AC29</f>
        <v>0</v>
      </c>
      <c r="AS29" s="11">
        <f>AQ29+AR29</f>
        <v>35048.29185</v>
      </c>
      <c r="AT29" s="11">
        <f>P29+AE29</f>
        <v>100430.86908</v>
      </c>
      <c r="AU29" s="609">
        <f>Q29+AF29</f>
        <v>0</v>
      </c>
      <c r="AV29" s="745">
        <f>AT29+AU29</f>
        <v>100430.86908</v>
      </c>
      <c r="AW29" s="1072"/>
    </row>
    <row r="30" spans="1:49">
      <c r="A30" s="629"/>
      <c r="B30" s="606"/>
      <c r="C30" s="607" t="s">
        <v>91</v>
      </c>
      <c r="D30" s="640"/>
      <c r="E30" s="760"/>
      <c r="F30" s="641"/>
      <c r="G30" s="616"/>
      <c r="H30" s="609"/>
      <c r="I30" s="760"/>
      <c r="J30" s="616"/>
      <c r="K30" s="676"/>
      <c r="L30" s="760"/>
      <c r="M30" s="616"/>
      <c r="N30" s="676"/>
      <c r="O30" s="760"/>
      <c r="P30" s="616"/>
      <c r="Q30" s="676"/>
      <c r="R30" s="783"/>
      <c r="S30" s="640"/>
      <c r="T30" s="760"/>
      <c r="U30" s="760"/>
      <c r="V30" s="616"/>
      <c r="W30" s="676"/>
      <c r="X30" s="760"/>
      <c r="Y30" s="616"/>
      <c r="Z30" s="676"/>
      <c r="AA30" s="760"/>
      <c r="AB30" s="616"/>
      <c r="AC30" s="676"/>
      <c r="AD30" s="760"/>
      <c r="AE30" s="616"/>
      <c r="AF30" s="676"/>
      <c r="AG30" s="760"/>
      <c r="AH30" s="760"/>
      <c r="AI30" s="760"/>
      <c r="AJ30" s="760"/>
      <c r="AK30" s="616"/>
      <c r="AL30" s="676"/>
      <c r="AM30" s="760"/>
      <c r="AN30" s="616"/>
      <c r="AO30" s="676"/>
      <c r="AP30" s="760"/>
      <c r="AQ30" s="616"/>
      <c r="AR30" s="676"/>
      <c r="AS30" s="760"/>
      <c r="AT30" s="616"/>
      <c r="AU30" s="676"/>
      <c r="AV30" s="760"/>
      <c r="AW30" s="1034" t="s">
        <v>200</v>
      </c>
    </row>
    <row r="31" ht="63" customHeight="1" spans="1:49">
      <c r="A31" s="629"/>
      <c r="B31" s="606"/>
      <c r="C31" s="607" t="s">
        <v>186</v>
      </c>
      <c r="D31" s="766"/>
      <c r="E31" s="767"/>
      <c r="F31" s="842"/>
      <c r="G31" s="616"/>
      <c r="H31" s="609">
        <v>-205.56047</v>
      </c>
      <c r="I31" s="767"/>
      <c r="J31" s="616"/>
      <c r="K31" s="676"/>
      <c r="L31" s="767"/>
      <c r="M31" s="616"/>
      <c r="N31" s="676"/>
      <c r="O31" s="767"/>
      <c r="P31" s="616"/>
      <c r="Q31" s="676"/>
      <c r="R31" s="789"/>
      <c r="S31" s="766"/>
      <c r="T31" s="767"/>
      <c r="U31" s="767"/>
      <c r="V31" s="616"/>
      <c r="W31" s="676"/>
      <c r="X31" s="767"/>
      <c r="Y31" s="616"/>
      <c r="Z31" s="676"/>
      <c r="AA31" s="767"/>
      <c r="AB31" s="616"/>
      <c r="AC31" s="676"/>
      <c r="AD31" s="767"/>
      <c r="AE31" s="616"/>
      <c r="AF31" s="676"/>
      <c r="AG31" s="767"/>
      <c r="AH31" s="767"/>
      <c r="AI31" s="767"/>
      <c r="AJ31" s="767"/>
      <c r="AK31" s="616"/>
      <c r="AL31" s="676"/>
      <c r="AM31" s="767"/>
      <c r="AN31" s="616"/>
      <c r="AO31" s="676"/>
      <c r="AP31" s="767"/>
      <c r="AQ31" s="616"/>
      <c r="AR31" s="676"/>
      <c r="AS31" s="767"/>
      <c r="AT31" s="616"/>
      <c r="AU31" s="676"/>
      <c r="AV31" s="767"/>
      <c r="AW31" s="1057"/>
    </row>
    <row r="32" ht="33.75" spans="1:49">
      <c r="A32" s="629"/>
      <c r="B32" s="606"/>
      <c r="C32" s="607" t="s">
        <v>146</v>
      </c>
      <c r="D32" s="766"/>
      <c r="E32" s="767"/>
      <c r="F32" s="842"/>
      <c r="G32" s="616"/>
      <c r="H32" s="609"/>
      <c r="I32" s="767"/>
      <c r="J32" s="616"/>
      <c r="K32" s="676"/>
      <c r="L32" s="767"/>
      <c r="M32" s="616"/>
      <c r="N32" s="676"/>
      <c r="O32" s="767"/>
      <c r="P32" s="616"/>
      <c r="Q32" s="676"/>
      <c r="R32" s="789"/>
      <c r="S32" s="766"/>
      <c r="T32" s="767"/>
      <c r="U32" s="767"/>
      <c r="V32" s="616"/>
      <c r="W32" s="676"/>
      <c r="X32" s="767"/>
      <c r="Y32" s="616"/>
      <c r="Z32" s="676"/>
      <c r="AA32" s="767"/>
      <c r="AB32" s="616"/>
      <c r="AC32" s="676"/>
      <c r="AD32" s="767"/>
      <c r="AE32" s="616"/>
      <c r="AF32" s="676"/>
      <c r="AG32" s="767"/>
      <c r="AH32" s="767"/>
      <c r="AI32" s="767"/>
      <c r="AJ32" s="767"/>
      <c r="AK32" s="616"/>
      <c r="AL32" s="676"/>
      <c r="AM32" s="767"/>
      <c r="AN32" s="616"/>
      <c r="AO32" s="676"/>
      <c r="AP32" s="767"/>
      <c r="AQ32" s="616"/>
      <c r="AR32" s="676"/>
      <c r="AS32" s="767"/>
      <c r="AT32" s="616"/>
      <c r="AU32" s="676"/>
      <c r="AV32" s="767"/>
      <c r="AW32" s="1057"/>
    </row>
    <row r="33" ht="22.5" spans="1:49">
      <c r="A33" s="629"/>
      <c r="B33" s="606"/>
      <c r="C33" s="607" t="s">
        <v>22</v>
      </c>
      <c r="D33" s="675"/>
      <c r="E33" s="770"/>
      <c r="F33" s="622"/>
      <c r="G33" s="616"/>
      <c r="H33" s="609"/>
      <c r="I33" s="770"/>
      <c r="J33" s="616"/>
      <c r="K33" s="676"/>
      <c r="L33" s="770"/>
      <c r="M33" s="616"/>
      <c r="N33" s="676"/>
      <c r="O33" s="770"/>
      <c r="P33" s="616"/>
      <c r="Q33" s="676"/>
      <c r="R33" s="782"/>
      <c r="S33" s="675"/>
      <c r="T33" s="770"/>
      <c r="U33" s="770"/>
      <c r="V33" s="616"/>
      <c r="W33" s="676"/>
      <c r="X33" s="770"/>
      <c r="Y33" s="616"/>
      <c r="Z33" s="676"/>
      <c r="AA33" s="770"/>
      <c r="AB33" s="616"/>
      <c r="AC33" s="676"/>
      <c r="AD33" s="770"/>
      <c r="AE33" s="616"/>
      <c r="AF33" s="676"/>
      <c r="AG33" s="770"/>
      <c r="AH33" s="770"/>
      <c r="AI33" s="770"/>
      <c r="AJ33" s="770"/>
      <c r="AK33" s="616"/>
      <c r="AL33" s="676"/>
      <c r="AM33" s="770"/>
      <c r="AN33" s="616"/>
      <c r="AO33" s="676"/>
      <c r="AP33" s="770"/>
      <c r="AQ33" s="616"/>
      <c r="AR33" s="676"/>
      <c r="AS33" s="770"/>
      <c r="AT33" s="616"/>
      <c r="AU33" s="676"/>
      <c r="AV33" s="770"/>
      <c r="AW33" s="1058"/>
    </row>
    <row r="34" ht="66.8" spans="1:49">
      <c r="A34" s="629"/>
      <c r="B34" s="606" t="s">
        <v>111</v>
      </c>
      <c r="C34" s="607" t="s">
        <v>13</v>
      </c>
      <c r="D34" s="608">
        <f>E34+F34+I34+L34+O34+R34</f>
        <v>93454.3261</v>
      </c>
      <c r="E34" s="11">
        <v>14453.77807</v>
      </c>
      <c r="F34" s="11">
        <v>15132.86728</v>
      </c>
      <c r="G34" s="11">
        <v>16281.51539</v>
      </c>
      <c r="H34" s="609"/>
      <c r="I34" s="11">
        <f>G34+H34</f>
        <v>16281.51539</v>
      </c>
      <c r="J34" s="11">
        <v>14703.65735</v>
      </c>
      <c r="K34" s="609"/>
      <c r="L34" s="11">
        <f>J34+K34</f>
        <v>14703.65735</v>
      </c>
      <c r="M34" s="11">
        <v>14536.16018</v>
      </c>
      <c r="N34" s="609"/>
      <c r="O34" s="11">
        <f>M34+N34</f>
        <v>14536.16018</v>
      </c>
      <c r="P34" s="11">
        <v>18346.34783</v>
      </c>
      <c r="Q34" s="609"/>
      <c r="R34" s="787">
        <f>P34+Q34</f>
        <v>18346.34783</v>
      </c>
      <c r="S34" s="608">
        <f>T34+U34+X34+AA34+AD34+AG34</f>
        <v>799.8962</v>
      </c>
      <c r="T34" s="11">
        <v>799.8962</v>
      </c>
      <c r="U34" s="11">
        <v>0</v>
      </c>
      <c r="V34" s="11">
        <v>0</v>
      </c>
      <c r="W34" s="609"/>
      <c r="X34" s="11">
        <v>0</v>
      </c>
      <c r="Y34" s="11">
        <v>0</v>
      </c>
      <c r="Z34" s="609"/>
      <c r="AA34" s="11">
        <v>0</v>
      </c>
      <c r="AB34" s="11">
        <v>0</v>
      </c>
      <c r="AC34" s="609"/>
      <c r="AD34" s="11">
        <v>0</v>
      </c>
      <c r="AE34" s="11">
        <v>0</v>
      </c>
      <c r="AF34" s="609"/>
      <c r="AG34" s="787">
        <v>0</v>
      </c>
      <c r="AH34" s="608">
        <f>AI34+AJ34+AM34+AP34+AS34+AV34</f>
        <v>94254.2223</v>
      </c>
      <c r="AI34" s="11">
        <f>E34+T34</f>
        <v>15253.67427</v>
      </c>
      <c r="AJ34" s="11">
        <f>F34+U34</f>
        <v>15132.86728</v>
      </c>
      <c r="AK34" s="11">
        <f>G34+V34</f>
        <v>16281.51539</v>
      </c>
      <c r="AL34" s="609">
        <f>H34+W34</f>
        <v>0</v>
      </c>
      <c r="AM34" s="11">
        <f>AK34+AL34</f>
        <v>16281.51539</v>
      </c>
      <c r="AN34" s="11">
        <f>J34+Y34</f>
        <v>14703.65735</v>
      </c>
      <c r="AO34" s="609">
        <f>K34+Z34</f>
        <v>0</v>
      </c>
      <c r="AP34" s="11">
        <f>AN34+AO34</f>
        <v>14703.65735</v>
      </c>
      <c r="AQ34" s="11">
        <f>M34+AB34</f>
        <v>14536.16018</v>
      </c>
      <c r="AR34" s="609">
        <f>N34+AC34</f>
        <v>0</v>
      </c>
      <c r="AS34" s="11">
        <f>AQ34+AR34</f>
        <v>14536.16018</v>
      </c>
      <c r="AT34" s="11">
        <f>P34+AE34</f>
        <v>18346.34783</v>
      </c>
      <c r="AU34" s="609">
        <f>Q34+AF34</f>
        <v>0</v>
      </c>
      <c r="AV34" s="745">
        <f>AT34+AU34</f>
        <v>18346.34783</v>
      </c>
      <c r="AW34" s="1072"/>
    </row>
    <row r="35" ht="44.25" customHeight="1" spans="1:49">
      <c r="A35" s="629"/>
      <c r="B35" s="606"/>
      <c r="C35" s="607" t="s">
        <v>39</v>
      </c>
      <c r="D35" s="608"/>
      <c r="E35" s="11"/>
      <c r="F35" s="11"/>
      <c r="G35" s="11"/>
      <c r="H35" s="609"/>
      <c r="I35" s="11"/>
      <c r="J35" s="11"/>
      <c r="K35" s="609"/>
      <c r="L35" s="11"/>
      <c r="M35" s="11"/>
      <c r="N35" s="609"/>
      <c r="O35" s="11"/>
      <c r="P35" s="11"/>
      <c r="Q35" s="609"/>
      <c r="R35" s="787"/>
      <c r="S35" s="608"/>
      <c r="T35" s="11"/>
      <c r="U35" s="11"/>
      <c r="V35" s="11"/>
      <c r="W35" s="609"/>
      <c r="X35" s="11"/>
      <c r="Y35" s="11"/>
      <c r="Z35" s="609"/>
      <c r="AA35" s="11"/>
      <c r="AB35" s="11"/>
      <c r="AC35" s="609"/>
      <c r="AD35" s="11"/>
      <c r="AE35" s="11"/>
      <c r="AF35" s="609"/>
      <c r="AG35" s="787"/>
      <c r="AH35" s="608"/>
      <c r="AI35" s="11"/>
      <c r="AJ35" s="11"/>
      <c r="AK35" s="11"/>
      <c r="AL35" s="609"/>
      <c r="AM35" s="11"/>
      <c r="AN35" s="24"/>
      <c r="AO35" s="609"/>
      <c r="AP35" s="24"/>
      <c r="AQ35" s="24"/>
      <c r="AR35" s="792"/>
      <c r="AS35" s="24"/>
      <c r="AT35" s="24"/>
      <c r="AU35" s="792"/>
      <c r="AV35" s="805"/>
      <c r="AW35" s="1072"/>
    </row>
    <row r="36" ht="55.5" customHeight="1" outlineLevel="1" spans="1:49">
      <c r="A36" s="629"/>
      <c r="B36" s="628" t="s">
        <v>152</v>
      </c>
      <c r="C36" s="607" t="s">
        <v>13</v>
      </c>
      <c r="D36" s="608">
        <f>D37</f>
        <v>0</v>
      </c>
      <c r="E36" s="11">
        <f t="shared" ref="E36:S36" si="2">E37</f>
        <v>0</v>
      </c>
      <c r="F36" s="11">
        <f t="shared" si="2"/>
        <v>0</v>
      </c>
      <c r="G36" s="11">
        <f t="shared" si="2"/>
        <v>0</v>
      </c>
      <c r="H36" s="609">
        <f t="shared" si="2"/>
        <v>0</v>
      </c>
      <c r="I36" s="11">
        <f t="shared" si="2"/>
        <v>0</v>
      </c>
      <c r="J36" s="11">
        <f t="shared" si="2"/>
        <v>0</v>
      </c>
      <c r="K36" s="609">
        <f t="shared" si="2"/>
        <v>0</v>
      </c>
      <c r="L36" s="11">
        <f t="shared" si="2"/>
        <v>0</v>
      </c>
      <c r="M36" s="11">
        <f t="shared" si="2"/>
        <v>0</v>
      </c>
      <c r="N36" s="609">
        <f t="shared" si="2"/>
        <v>0</v>
      </c>
      <c r="O36" s="11">
        <f t="shared" si="2"/>
        <v>0</v>
      </c>
      <c r="P36" s="11">
        <f t="shared" si="2"/>
        <v>0</v>
      </c>
      <c r="Q36" s="609">
        <f t="shared" si="2"/>
        <v>0</v>
      </c>
      <c r="R36" s="787">
        <f t="shared" si="2"/>
        <v>0</v>
      </c>
      <c r="S36" s="608">
        <f t="shared" si="2"/>
        <v>0</v>
      </c>
      <c r="T36" s="11">
        <f t="shared" ref="T36:AV36" si="3">T37</f>
        <v>0</v>
      </c>
      <c r="U36" s="11">
        <f t="shared" si="3"/>
        <v>0</v>
      </c>
      <c r="V36" s="11">
        <f t="shared" si="3"/>
        <v>12.5</v>
      </c>
      <c r="W36" s="609">
        <f t="shared" si="3"/>
        <v>-12.5</v>
      </c>
      <c r="X36" s="11">
        <f t="shared" si="3"/>
        <v>0</v>
      </c>
      <c r="Y36" s="11">
        <f t="shared" si="3"/>
        <v>12</v>
      </c>
      <c r="Z36" s="609">
        <f t="shared" si="3"/>
        <v>-12</v>
      </c>
      <c r="AA36" s="11">
        <f t="shared" si="3"/>
        <v>0</v>
      </c>
      <c r="AB36" s="11">
        <f t="shared" si="3"/>
        <v>8</v>
      </c>
      <c r="AC36" s="609">
        <f t="shared" si="3"/>
        <v>-8</v>
      </c>
      <c r="AD36" s="11">
        <f t="shared" si="3"/>
        <v>0</v>
      </c>
      <c r="AE36" s="11">
        <f t="shared" si="3"/>
        <v>0</v>
      </c>
      <c r="AF36" s="609">
        <f t="shared" si="3"/>
        <v>0</v>
      </c>
      <c r="AG36" s="787">
        <f t="shared" si="3"/>
        <v>0</v>
      </c>
      <c r="AH36" s="608">
        <f t="shared" si="3"/>
        <v>0</v>
      </c>
      <c r="AI36" s="10">
        <f t="shared" si="3"/>
        <v>0</v>
      </c>
      <c r="AJ36" s="10">
        <f t="shared" si="3"/>
        <v>0</v>
      </c>
      <c r="AK36" s="10">
        <f t="shared" si="3"/>
        <v>12.5</v>
      </c>
      <c r="AL36" s="10">
        <f t="shared" si="3"/>
        <v>-12.5</v>
      </c>
      <c r="AM36" s="10">
        <f t="shared" si="3"/>
        <v>0</v>
      </c>
      <c r="AN36" s="10">
        <f t="shared" si="3"/>
        <v>12</v>
      </c>
      <c r="AO36" s="10">
        <f t="shared" si="3"/>
        <v>-12</v>
      </c>
      <c r="AP36" s="10">
        <f t="shared" si="3"/>
        <v>0</v>
      </c>
      <c r="AQ36" s="10">
        <f t="shared" si="3"/>
        <v>8</v>
      </c>
      <c r="AR36" s="10">
        <f t="shared" si="3"/>
        <v>-8</v>
      </c>
      <c r="AS36" s="10">
        <f t="shared" si="3"/>
        <v>0</v>
      </c>
      <c r="AT36" s="10">
        <f t="shared" si="3"/>
        <v>0</v>
      </c>
      <c r="AU36" s="10">
        <f t="shared" si="3"/>
        <v>0</v>
      </c>
      <c r="AV36" s="748">
        <f t="shared" si="3"/>
        <v>0</v>
      </c>
      <c r="AW36" s="1075" t="s">
        <v>201</v>
      </c>
    </row>
    <row r="37" ht="63" customHeight="1" outlineLevel="1" spans="1:49">
      <c r="A37" s="629"/>
      <c r="B37" s="628" t="s">
        <v>153</v>
      </c>
      <c r="C37" s="607" t="s">
        <v>13</v>
      </c>
      <c r="D37" s="631">
        <v>0</v>
      </c>
      <c r="E37" s="632">
        <v>0</v>
      </c>
      <c r="F37" s="632">
        <v>0</v>
      </c>
      <c r="G37" s="632">
        <v>0</v>
      </c>
      <c r="H37" s="633"/>
      <c r="I37" s="632">
        <v>0</v>
      </c>
      <c r="J37" s="632">
        <v>0</v>
      </c>
      <c r="K37" s="633"/>
      <c r="L37" s="632">
        <v>0</v>
      </c>
      <c r="M37" s="632">
        <v>0</v>
      </c>
      <c r="N37" s="633"/>
      <c r="O37" s="632">
        <v>0</v>
      </c>
      <c r="P37" s="632">
        <v>0</v>
      </c>
      <c r="Q37" s="633"/>
      <c r="R37" s="1068">
        <v>0</v>
      </c>
      <c r="S37" s="608">
        <f>T37+U37+X37+AA37+AD37+AG37</f>
        <v>0</v>
      </c>
      <c r="T37" s="11">
        <v>0</v>
      </c>
      <c r="U37" s="11">
        <v>0</v>
      </c>
      <c r="V37" s="11">
        <v>12.5</v>
      </c>
      <c r="W37" s="609">
        <v>-12.5</v>
      </c>
      <c r="X37" s="11">
        <f>V37+W37</f>
        <v>0</v>
      </c>
      <c r="Y37" s="11">
        <v>12</v>
      </c>
      <c r="Z37" s="609">
        <v>-12</v>
      </c>
      <c r="AA37" s="11">
        <f>Y37+Z37</f>
        <v>0</v>
      </c>
      <c r="AB37" s="11">
        <v>8</v>
      </c>
      <c r="AC37" s="609">
        <v>-8</v>
      </c>
      <c r="AD37" s="11">
        <f>AB37+AC37</f>
        <v>0</v>
      </c>
      <c r="AE37" s="11">
        <v>0</v>
      </c>
      <c r="AF37" s="609">
        <v>0</v>
      </c>
      <c r="AG37" s="787">
        <f>AE37+AF37</f>
        <v>0</v>
      </c>
      <c r="AH37" s="608">
        <f>AI37+AJ37+AM37+AP37+AS37+AV37</f>
        <v>0</v>
      </c>
      <c r="AI37" s="11">
        <f>E37+T37</f>
        <v>0</v>
      </c>
      <c r="AJ37" s="11">
        <f>F37+U37</f>
        <v>0</v>
      </c>
      <c r="AK37" s="11">
        <f>G37+V37</f>
        <v>12.5</v>
      </c>
      <c r="AL37" s="609">
        <f>H37+W37</f>
        <v>-12.5</v>
      </c>
      <c r="AM37" s="11">
        <f>AK37+AL37</f>
        <v>0</v>
      </c>
      <c r="AN37" s="11">
        <f>J37+Y37</f>
        <v>12</v>
      </c>
      <c r="AO37" s="609">
        <f>K37+Z37</f>
        <v>-12</v>
      </c>
      <c r="AP37" s="11">
        <f>AN37+AO37</f>
        <v>0</v>
      </c>
      <c r="AQ37" s="11">
        <f>M37+AB37</f>
        <v>8</v>
      </c>
      <c r="AR37" s="609">
        <f>N37+AC37</f>
        <v>-8</v>
      </c>
      <c r="AS37" s="11">
        <f>AQ37+AR37</f>
        <v>0</v>
      </c>
      <c r="AT37" s="11">
        <f>P37+AE37</f>
        <v>0</v>
      </c>
      <c r="AU37" s="609">
        <f>Q37+AF37</f>
        <v>0</v>
      </c>
      <c r="AV37" s="745">
        <f>AT37+AU37</f>
        <v>0</v>
      </c>
      <c r="AW37" s="1077"/>
    </row>
    <row r="38" ht="103.5" customHeight="1" outlineLevel="1" spans="1:49">
      <c r="A38" s="629"/>
      <c r="B38" s="628"/>
      <c r="C38" s="607" t="s">
        <v>146</v>
      </c>
      <c r="D38" s="608"/>
      <c r="E38" s="10"/>
      <c r="F38" s="10"/>
      <c r="G38" s="10"/>
      <c r="H38" s="676"/>
      <c r="I38" s="10"/>
      <c r="J38" s="10"/>
      <c r="K38" s="676"/>
      <c r="L38" s="10"/>
      <c r="M38" s="10"/>
      <c r="N38" s="676"/>
      <c r="O38" s="10"/>
      <c r="P38" s="10"/>
      <c r="Q38" s="676"/>
      <c r="R38" s="738"/>
      <c r="S38" s="608"/>
      <c r="T38" s="10"/>
      <c r="U38" s="10"/>
      <c r="V38" s="10"/>
      <c r="W38" s="676"/>
      <c r="X38" s="10"/>
      <c r="Y38" s="10"/>
      <c r="Z38" s="676"/>
      <c r="AA38" s="10"/>
      <c r="AB38" s="10"/>
      <c r="AC38" s="676"/>
      <c r="AD38" s="10"/>
      <c r="AE38" s="10"/>
      <c r="AF38" s="676"/>
      <c r="AG38" s="738"/>
      <c r="AH38" s="608"/>
      <c r="AI38" s="10"/>
      <c r="AJ38" s="10"/>
      <c r="AK38" s="10"/>
      <c r="AL38" s="676"/>
      <c r="AM38" s="10"/>
      <c r="AN38" s="10"/>
      <c r="AO38" s="676"/>
      <c r="AP38" s="10"/>
      <c r="AQ38" s="10"/>
      <c r="AR38" s="676"/>
      <c r="AS38" s="10"/>
      <c r="AT38" s="10"/>
      <c r="AU38" s="676"/>
      <c r="AV38" s="748"/>
      <c r="AW38" s="1076"/>
    </row>
    <row r="39" ht="76.5" customHeight="1" spans="1:49">
      <c r="A39" s="16" t="s">
        <v>187</v>
      </c>
      <c r="B39" s="606" t="s">
        <v>188</v>
      </c>
      <c r="C39" s="607" t="s">
        <v>13</v>
      </c>
      <c r="D39" s="608">
        <f>E39+F39+I39+L39+O39+R39</f>
        <v>31760.45131</v>
      </c>
      <c r="E39" s="11">
        <v>0</v>
      </c>
      <c r="F39" s="11">
        <v>0</v>
      </c>
      <c r="G39" s="11">
        <f>6124.81271</f>
        <v>6124.81271</v>
      </c>
      <c r="H39" s="609">
        <f>H40</f>
        <v>301.69447</v>
      </c>
      <c r="I39" s="11">
        <f>G39+H39</f>
        <v>6426.50718</v>
      </c>
      <c r="J39" s="11">
        <v>8445.01471</v>
      </c>
      <c r="K39" s="609"/>
      <c r="L39" s="11">
        <f>J39+K39</f>
        <v>8445.01471</v>
      </c>
      <c r="M39" s="11">
        <v>8444.46471</v>
      </c>
      <c r="N39" s="609"/>
      <c r="O39" s="11">
        <f>M39+N39</f>
        <v>8444.46471</v>
      </c>
      <c r="P39" s="11">
        <v>8444.46471</v>
      </c>
      <c r="Q39" s="609"/>
      <c r="R39" s="787">
        <f>P39+Q39</f>
        <v>8444.46471</v>
      </c>
      <c r="S39" s="608">
        <f>T39+U39+X39+AA39+AD39+AG39</f>
        <v>0</v>
      </c>
      <c r="T39" s="11">
        <v>0</v>
      </c>
      <c r="U39" s="11">
        <v>0</v>
      </c>
      <c r="V39" s="11">
        <v>0</v>
      </c>
      <c r="W39" s="609"/>
      <c r="X39" s="11">
        <v>0</v>
      </c>
      <c r="Y39" s="11">
        <v>0</v>
      </c>
      <c r="Z39" s="609"/>
      <c r="AA39" s="11">
        <v>0</v>
      </c>
      <c r="AB39" s="11">
        <v>0</v>
      </c>
      <c r="AC39" s="609"/>
      <c r="AD39" s="11">
        <v>0</v>
      </c>
      <c r="AE39" s="11">
        <v>0</v>
      </c>
      <c r="AF39" s="609"/>
      <c r="AG39" s="787">
        <v>0</v>
      </c>
      <c r="AH39" s="608">
        <f>AI39+AJ39+AM39+AP39+AS39+AV39</f>
        <v>31760.45131</v>
      </c>
      <c r="AI39" s="11">
        <f>E39+T39</f>
        <v>0</v>
      </c>
      <c r="AJ39" s="11">
        <f>F39+U39</f>
        <v>0</v>
      </c>
      <c r="AK39" s="11">
        <f>G39+V39</f>
        <v>6124.81271</v>
      </c>
      <c r="AL39" s="609">
        <f>H39+W39</f>
        <v>301.69447</v>
      </c>
      <c r="AM39" s="11">
        <f>AK39+AL39</f>
        <v>6426.50718</v>
      </c>
      <c r="AN39" s="11">
        <f>J39+Y39</f>
        <v>8445.01471</v>
      </c>
      <c r="AO39" s="609">
        <f>K39+Z39</f>
        <v>0</v>
      </c>
      <c r="AP39" s="11">
        <f>AN39+AO39</f>
        <v>8445.01471</v>
      </c>
      <c r="AQ39" s="11">
        <f>M39+AB39</f>
        <v>8444.46471</v>
      </c>
      <c r="AR39" s="609">
        <f>N39+AC39</f>
        <v>0</v>
      </c>
      <c r="AS39" s="11">
        <f>AQ39+AR39</f>
        <v>8444.46471</v>
      </c>
      <c r="AT39" s="11">
        <f>P39+AE39</f>
        <v>8444.46471</v>
      </c>
      <c r="AU39" s="609">
        <f>Q39+AF39</f>
        <v>0</v>
      </c>
      <c r="AV39" s="745">
        <f>AT39+AU39</f>
        <v>8444.46471</v>
      </c>
      <c r="AW39" s="1075" t="s">
        <v>202</v>
      </c>
    </row>
    <row r="40" ht="127.5" customHeight="1" spans="1:49">
      <c r="A40" s="16"/>
      <c r="B40" s="606"/>
      <c r="C40" s="607" t="s">
        <v>157</v>
      </c>
      <c r="D40" s="608"/>
      <c r="E40" s="11"/>
      <c r="F40" s="11"/>
      <c r="G40" s="11"/>
      <c r="H40" s="609">
        <f>73.83564+22.29836+205.56047</f>
        <v>301.69447</v>
      </c>
      <c r="I40" s="11"/>
      <c r="J40" s="11"/>
      <c r="K40" s="609"/>
      <c r="L40" s="11"/>
      <c r="M40" s="11"/>
      <c r="N40" s="609"/>
      <c r="O40" s="11"/>
      <c r="P40" s="11"/>
      <c r="Q40" s="609"/>
      <c r="R40" s="787"/>
      <c r="S40" s="608"/>
      <c r="T40" s="11"/>
      <c r="U40" s="11"/>
      <c r="V40" s="11"/>
      <c r="W40" s="609"/>
      <c r="X40" s="11"/>
      <c r="Y40" s="11"/>
      <c r="Z40" s="609"/>
      <c r="AA40" s="11"/>
      <c r="AB40" s="11"/>
      <c r="AC40" s="609"/>
      <c r="AD40" s="11"/>
      <c r="AE40" s="11"/>
      <c r="AF40" s="609"/>
      <c r="AG40" s="787"/>
      <c r="AH40" s="608"/>
      <c r="AI40" s="11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745"/>
      <c r="AW40" s="1076"/>
    </row>
    <row r="41" s="27" customFormat="1" ht="72.8" spans="1:49">
      <c r="A41" s="19"/>
      <c r="B41" s="832" t="s">
        <v>189</v>
      </c>
      <c r="C41" s="958"/>
      <c r="D41" s="608">
        <f>E41+F41+I41+L41+O41+R41</f>
        <v>465408.83997</v>
      </c>
      <c r="E41" s="10">
        <f t="shared" ref="E41:R41" si="4">E39+E28+E24+E23+E20+E17+E13</f>
        <v>68854.353</v>
      </c>
      <c r="F41" s="10">
        <f t="shared" si="4"/>
        <v>62669.96004</v>
      </c>
      <c r="G41" s="10">
        <f t="shared" si="4"/>
        <v>66740.26095</v>
      </c>
      <c r="H41" s="10">
        <f t="shared" si="4"/>
        <v>-7.71796000000001</v>
      </c>
      <c r="I41" s="10">
        <f t="shared" si="4"/>
        <v>66732.54299</v>
      </c>
      <c r="J41" s="10">
        <f t="shared" si="4"/>
        <v>61357.67842</v>
      </c>
      <c r="K41" s="10">
        <f t="shared" si="4"/>
        <v>0</v>
      </c>
      <c r="L41" s="10">
        <f t="shared" si="4"/>
        <v>61357.67842</v>
      </c>
      <c r="M41" s="10">
        <f t="shared" si="4"/>
        <v>61357.67842</v>
      </c>
      <c r="N41" s="10">
        <f t="shared" si="4"/>
        <v>0</v>
      </c>
      <c r="O41" s="10">
        <f t="shared" si="4"/>
        <v>61357.67842</v>
      </c>
      <c r="P41" s="10">
        <f t="shared" si="4"/>
        <v>144436.6271</v>
      </c>
      <c r="Q41" s="10">
        <f t="shared" si="4"/>
        <v>0</v>
      </c>
      <c r="R41" s="738">
        <f t="shared" si="4"/>
        <v>144436.6271</v>
      </c>
      <c r="S41" s="608">
        <f>T41+U41+X41+AA41+AD41+AG41</f>
        <v>4170.09794</v>
      </c>
      <c r="T41" s="10">
        <f t="shared" ref="T41:AG41" si="5">T39+T28+T24+T23+T20+T17+T13</f>
        <v>4170.09794</v>
      </c>
      <c r="U41" s="10">
        <f t="shared" si="5"/>
        <v>0</v>
      </c>
      <c r="V41" s="10">
        <f t="shared" si="5"/>
        <v>12.5</v>
      </c>
      <c r="W41" s="10">
        <f t="shared" si="5"/>
        <v>-12.5</v>
      </c>
      <c r="X41" s="10">
        <f t="shared" si="5"/>
        <v>0</v>
      </c>
      <c r="Y41" s="10">
        <f t="shared" si="5"/>
        <v>12</v>
      </c>
      <c r="Z41" s="10">
        <f t="shared" si="5"/>
        <v>-12</v>
      </c>
      <c r="AA41" s="10">
        <f t="shared" si="5"/>
        <v>0</v>
      </c>
      <c r="AB41" s="10">
        <f t="shared" si="5"/>
        <v>8</v>
      </c>
      <c r="AC41" s="10">
        <f t="shared" si="5"/>
        <v>-8</v>
      </c>
      <c r="AD41" s="10">
        <f t="shared" si="5"/>
        <v>0</v>
      </c>
      <c r="AE41" s="10">
        <f t="shared" si="5"/>
        <v>0</v>
      </c>
      <c r="AF41" s="10">
        <f t="shared" si="5"/>
        <v>0</v>
      </c>
      <c r="AG41" s="738">
        <f t="shared" si="5"/>
        <v>0</v>
      </c>
      <c r="AH41" s="608">
        <f>AI41+AJ41+AM41+AP41+AS41+AV41</f>
        <v>469578.93791</v>
      </c>
      <c r="AI41" s="11">
        <f>E41+T41</f>
        <v>73024.45094</v>
      </c>
      <c r="AJ41" s="11">
        <f>F41+U41</f>
        <v>62669.96004</v>
      </c>
      <c r="AK41" s="11">
        <f>G41+V41</f>
        <v>66752.76095</v>
      </c>
      <c r="AL41" s="11">
        <f>H41+W41</f>
        <v>-20.21796</v>
      </c>
      <c r="AM41" s="11">
        <f>AK41+AL41</f>
        <v>66732.54299</v>
      </c>
      <c r="AN41" s="11">
        <f>J41+Y41</f>
        <v>61369.67842</v>
      </c>
      <c r="AO41" s="11">
        <f>K41+Z41</f>
        <v>-12</v>
      </c>
      <c r="AP41" s="11">
        <f>AN41+AO41</f>
        <v>61357.67842</v>
      </c>
      <c r="AQ41" s="11">
        <f>M41+AB41</f>
        <v>61365.67842</v>
      </c>
      <c r="AR41" s="11">
        <f>N41+AC41</f>
        <v>-8</v>
      </c>
      <c r="AS41" s="11">
        <f>AQ41+AR41</f>
        <v>61357.67842</v>
      </c>
      <c r="AT41" s="11">
        <f>P41+AE41</f>
        <v>144436.6271</v>
      </c>
      <c r="AU41" s="11">
        <f>Q41+AF41</f>
        <v>0</v>
      </c>
      <c r="AV41" s="745">
        <f>AT41+AU41</f>
        <v>144436.6271</v>
      </c>
      <c r="AW41" s="1078"/>
    </row>
    <row r="42" s="27" customFormat="1" spans="1:49">
      <c r="A42" s="7" t="s">
        <v>113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1078"/>
    </row>
    <row r="43" s="27" customFormat="1" spans="1:49">
      <c r="A43" s="7" t="s">
        <v>190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1078"/>
    </row>
    <row r="44" s="27" customFormat="1" ht="66.8" spans="1:49">
      <c r="A44" s="15" t="s">
        <v>44</v>
      </c>
      <c r="B44" s="606" t="s">
        <v>158</v>
      </c>
      <c r="C44" s="607" t="s">
        <v>13</v>
      </c>
      <c r="D44" s="608">
        <f>E44+F44+I44+L44+O44+R44</f>
        <v>38141.54777</v>
      </c>
      <c r="E44" s="11">
        <v>4728.52027</v>
      </c>
      <c r="F44" s="11">
        <v>5368.03887</v>
      </c>
      <c r="G44" s="11">
        <v>6395.55905</v>
      </c>
      <c r="H44" s="11"/>
      <c r="I44" s="11">
        <f>G44+H44</f>
        <v>6395.55905</v>
      </c>
      <c r="J44" s="11">
        <v>6395.55905</v>
      </c>
      <c r="K44" s="11"/>
      <c r="L44" s="11">
        <f>J44+K44</f>
        <v>6395.55905</v>
      </c>
      <c r="M44" s="11">
        <v>6395.55905</v>
      </c>
      <c r="N44" s="11"/>
      <c r="O44" s="11">
        <f>M44+N44</f>
        <v>6395.55905</v>
      </c>
      <c r="P44" s="11">
        <v>8858.31148</v>
      </c>
      <c r="Q44" s="11"/>
      <c r="R44" s="787">
        <f>P44+Q44</f>
        <v>8858.31148</v>
      </c>
      <c r="S44" s="608">
        <f>T44+U44+X44+AA44+AD44+AG44</f>
        <v>0</v>
      </c>
      <c r="T44" s="11">
        <v>0</v>
      </c>
      <c r="U44" s="11">
        <v>0</v>
      </c>
      <c r="V44" s="11">
        <v>0</v>
      </c>
      <c r="W44" s="11"/>
      <c r="X44" s="11">
        <v>0</v>
      </c>
      <c r="Y44" s="11">
        <v>0</v>
      </c>
      <c r="Z44" s="11"/>
      <c r="AA44" s="11">
        <v>0</v>
      </c>
      <c r="AB44" s="11">
        <v>0</v>
      </c>
      <c r="AC44" s="11"/>
      <c r="AD44" s="11">
        <v>0</v>
      </c>
      <c r="AE44" s="11">
        <v>0</v>
      </c>
      <c r="AF44" s="11"/>
      <c r="AG44" s="787">
        <v>0</v>
      </c>
      <c r="AH44" s="608">
        <f>AI44+AJ44+AM44+AP44+AS44+AV44</f>
        <v>38141.54777</v>
      </c>
      <c r="AI44" s="11">
        <f>E44+T44</f>
        <v>4728.52027</v>
      </c>
      <c r="AJ44" s="11">
        <f>F44+U44</f>
        <v>5368.03887</v>
      </c>
      <c r="AK44" s="11">
        <f>G44+V44</f>
        <v>6395.55905</v>
      </c>
      <c r="AL44" s="11">
        <f>H44+W44</f>
        <v>0</v>
      </c>
      <c r="AM44" s="11">
        <f>AK44+AL44</f>
        <v>6395.55905</v>
      </c>
      <c r="AN44" s="11">
        <f>J44+Y44</f>
        <v>6395.55905</v>
      </c>
      <c r="AO44" s="11">
        <f>K44+Z44</f>
        <v>0</v>
      </c>
      <c r="AP44" s="11">
        <f>AN44+AO44</f>
        <v>6395.55905</v>
      </c>
      <c r="AQ44" s="11">
        <f>M44+AB44</f>
        <v>6395.55905</v>
      </c>
      <c r="AR44" s="11">
        <f>N44+AC44</f>
        <v>0</v>
      </c>
      <c r="AS44" s="11">
        <f>AQ44+AR44</f>
        <v>6395.55905</v>
      </c>
      <c r="AT44" s="11">
        <f>P44+AE44</f>
        <v>8858.31148</v>
      </c>
      <c r="AU44" s="11">
        <f>Q44+AF44</f>
        <v>0</v>
      </c>
      <c r="AV44" s="745">
        <f>AT44+AU44</f>
        <v>8858.31148</v>
      </c>
      <c r="AW44" s="1078"/>
    </row>
    <row r="45" s="27" customFormat="1" ht="66.8" spans="1:49">
      <c r="A45" s="19"/>
      <c r="B45" s="832" t="s">
        <v>159</v>
      </c>
      <c r="C45" s="959"/>
      <c r="D45" s="608">
        <f>E45+F45+I45+L45+O45+R45</f>
        <v>38141.54777</v>
      </c>
      <c r="E45" s="10">
        <f>E44</f>
        <v>4728.52027</v>
      </c>
      <c r="F45" s="10">
        <f t="shared" ref="F45:AV45" si="6">F44</f>
        <v>5368.03887</v>
      </c>
      <c r="G45" s="10">
        <f t="shared" si="6"/>
        <v>6395.55905</v>
      </c>
      <c r="H45" s="10">
        <f t="shared" si="6"/>
        <v>0</v>
      </c>
      <c r="I45" s="10">
        <f t="shared" si="6"/>
        <v>6395.55905</v>
      </c>
      <c r="J45" s="10">
        <f t="shared" si="6"/>
        <v>6395.55905</v>
      </c>
      <c r="K45" s="10">
        <f t="shared" si="6"/>
        <v>0</v>
      </c>
      <c r="L45" s="10">
        <f t="shared" si="6"/>
        <v>6395.55905</v>
      </c>
      <c r="M45" s="10">
        <f t="shared" si="6"/>
        <v>6395.55905</v>
      </c>
      <c r="N45" s="10">
        <f t="shared" si="6"/>
        <v>0</v>
      </c>
      <c r="O45" s="10">
        <f t="shared" si="6"/>
        <v>6395.55905</v>
      </c>
      <c r="P45" s="10">
        <f t="shared" si="6"/>
        <v>8858.31148</v>
      </c>
      <c r="Q45" s="10">
        <f t="shared" si="6"/>
        <v>0</v>
      </c>
      <c r="R45" s="738">
        <f t="shared" si="6"/>
        <v>8858.31148</v>
      </c>
      <c r="S45" s="608">
        <f t="shared" si="6"/>
        <v>0</v>
      </c>
      <c r="T45" s="10">
        <f t="shared" si="6"/>
        <v>0</v>
      </c>
      <c r="U45" s="10">
        <f t="shared" si="6"/>
        <v>0</v>
      </c>
      <c r="V45" s="10">
        <f t="shared" si="6"/>
        <v>0</v>
      </c>
      <c r="W45" s="10">
        <f t="shared" si="6"/>
        <v>0</v>
      </c>
      <c r="X45" s="10">
        <f t="shared" si="6"/>
        <v>0</v>
      </c>
      <c r="Y45" s="10">
        <f t="shared" si="6"/>
        <v>0</v>
      </c>
      <c r="Z45" s="10">
        <f t="shared" si="6"/>
        <v>0</v>
      </c>
      <c r="AA45" s="10">
        <f t="shared" si="6"/>
        <v>0</v>
      </c>
      <c r="AB45" s="10">
        <f t="shared" si="6"/>
        <v>0</v>
      </c>
      <c r="AC45" s="10">
        <f t="shared" si="6"/>
        <v>0</v>
      </c>
      <c r="AD45" s="10">
        <f t="shared" si="6"/>
        <v>0</v>
      </c>
      <c r="AE45" s="10">
        <f t="shared" si="6"/>
        <v>0</v>
      </c>
      <c r="AF45" s="10">
        <f t="shared" si="6"/>
        <v>0</v>
      </c>
      <c r="AG45" s="738">
        <f t="shared" si="6"/>
        <v>0</v>
      </c>
      <c r="AH45" s="608">
        <f t="shared" si="6"/>
        <v>38141.54777</v>
      </c>
      <c r="AI45" s="10">
        <f t="shared" si="6"/>
        <v>4728.52027</v>
      </c>
      <c r="AJ45" s="10">
        <f t="shared" si="6"/>
        <v>5368.03887</v>
      </c>
      <c r="AK45" s="10">
        <f t="shared" si="6"/>
        <v>6395.55905</v>
      </c>
      <c r="AL45" s="10">
        <f t="shared" si="6"/>
        <v>0</v>
      </c>
      <c r="AM45" s="10">
        <f t="shared" si="6"/>
        <v>6395.55905</v>
      </c>
      <c r="AN45" s="10">
        <f t="shared" si="6"/>
        <v>6395.55905</v>
      </c>
      <c r="AO45" s="10">
        <f t="shared" si="6"/>
        <v>0</v>
      </c>
      <c r="AP45" s="10">
        <f t="shared" si="6"/>
        <v>6395.55905</v>
      </c>
      <c r="AQ45" s="10">
        <f t="shared" si="6"/>
        <v>6395.55905</v>
      </c>
      <c r="AR45" s="10">
        <f t="shared" si="6"/>
        <v>0</v>
      </c>
      <c r="AS45" s="10">
        <f t="shared" si="6"/>
        <v>6395.55905</v>
      </c>
      <c r="AT45" s="10">
        <f t="shared" si="6"/>
        <v>8858.31148</v>
      </c>
      <c r="AU45" s="10">
        <f t="shared" si="6"/>
        <v>0</v>
      </c>
      <c r="AV45" s="748">
        <f t="shared" si="6"/>
        <v>8858.31148</v>
      </c>
      <c r="AW45" s="1078"/>
    </row>
    <row r="46" s="27" customFormat="1" spans="1:49">
      <c r="A46" s="7" t="s">
        <v>117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1078"/>
    </row>
    <row r="47" s="27" customFormat="1" spans="1:49">
      <c r="A47" s="7" t="s">
        <v>191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1078"/>
    </row>
    <row r="48" ht="66.8" spans="1:49">
      <c r="A48" s="15" t="s">
        <v>118</v>
      </c>
      <c r="B48" s="606" t="s">
        <v>160</v>
      </c>
      <c r="C48" s="607" t="s">
        <v>13</v>
      </c>
      <c r="D48" s="608">
        <f>E48+F48+I48+L48+O48+R48</f>
        <v>12113.39</v>
      </c>
      <c r="E48" s="11">
        <v>0</v>
      </c>
      <c r="F48" s="11">
        <v>0</v>
      </c>
      <c r="G48" s="11">
        <v>1521.73</v>
      </c>
      <c r="H48" s="609"/>
      <c r="I48" s="11">
        <v>1521.73</v>
      </c>
      <c r="J48" s="11">
        <v>0</v>
      </c>
      <c r="K48" s="609"/>
      <c r="L48" s="11">
        <v>0</v>
      </c>
      <c r="M48" s="11">
        <v>0</v>
      </c>
      <c r="N48" s="609"/>
      <c r="O48" s="11">
        <v>0</v>
      </c>
      <c r="P48" s="11">
        <v>10591.66</v>
      </c>
      <c r="Q48" s="609"/>
      <c r="R48" s="787">
        <v>10591.66</v>
      </c>
      <c r="S48" s="608">
        <f>T48+U48+X48+AA48+AD48+AG48</f>
        <v>0</v>
      </c>
      <c r="T48" s="11">
        <v>0</v>
      </c>
      <c r="U48" s="11">
        <v>0</v>
      </c>
      <c r="V48" s="11">
        <v>0</v>
      </c>
      <c r="W48" s="609"/>
      <c r="X48" s="11">
        <v>0</v>
      </c>
      <c r="Y48" s="11">
        <v>0</v>
      </c>
      <c r="Z48" s="609"/>
      <c r="AA48" s="11">
        <v>0</v>
      </c>
      <c r="AB48" s="11">
        <v>0</v>
      </c>
      <c r="AC48" s="609"/>
      <c r="AD48" s="11">
        <v>0</v>
      </c>
      <c r="AE48" s="11">
        <v>0</v>
      </c>
      <c r="AF48" s="609"/>
      <c r="AG48" s="787">
        <v>0</v>
      </c>
      <c r="AH48" s="608">
        <f>AI48+AJ48+AM48+AP48+AS48+AV48</f>
        <v>12113.39</v>
      </c>
      <c r="AI48" s="11">
        <f>E48+T48</f>
        <v>0</v>
      </c>
      <c r="AJ48" s="11">
        <f>F48+U48</f>
        <v>0</v>
      </c>
      <c r="AK48" s="11">
        <f>G48+V48</f>
        <v>1521.73</v>
      </c>
      <c r="AL48" s="609">
        <f>H48+W48</f>
        <v>0</v>
      </c>
      <c r="AM48" s="11">
        <f>AK48+AL48</f>
        <v>1521.73</v>
      </c>
      <c r="AN48" s="11">
        <f>J48+Y48</f>
        <v>0</v>
      </c>
      <c r="AO48" s="609">
        <f>K48+Z48</f>
        <v>0</v>
      </c>
      <c r="AP48" s="11">
        <f>AN48+AO48</f>
        <v>0</v>
      </c>
      <c r="AQ48" s="11">
        <f>M48+AB48</f>
        <v>0</v>
      </c>
      <c r="AR48" s="609">
        <f>N48+AC48</f>
        <v>0</v>
      </c>
      <c r="AS48" s="11">
        <f>AQ48+AR48</f>
        <v>0</v>
      </c>
      <c r="AT48" s="11">
        <f>P48+AE48</f>
        <v>10591.66</v>
      </c>
      <c r="AU48" s="609">
        <f>Q48+AF48</f>
        <v>0</v>
      </c>
      <c r="AV48" s="745">
        <f>AT48+AU48</f>
        <v>10591.66</v>
      </c>
      <c r="AW48" s="1072"/>
    </row>
    <row r="49" spans="1:49">
      <c r="A49" s="15"/>
      <c r="B49" s="606"/>
      <c r="C49" s="607" t="s">
        <v>91</v>
      </c>
      <c r="D49" s="608"/>
      <c r="E49" s="10"/>
      <c r="F49" s="10"/>
      <c r="G49" s="10"/>
      <c r="H49" s="676"/>
      <c r="I49" s="10"/>
      <c r="J49" s="10"/>
      <c r="K49" s="676"/>
      <c r="L49" s="10"/>
      <c r="M49" s="10"/>
      <c r="N49" s="676"/>
      <c r="O49" s="10"/>
      <c r="P49" s="10"/>
      <c r="Q49" s="676"/>
      <c r="R49" s="738"/>
      <c r="S49" s="608"/>
      <c r="T49" s="10"/>
      <c r="U49" s="10"/>
      <c r="V49" s="10"/>
      <c r="W49" s="676"/>
      <c r="X49" s="10"/>
      <c r="Y49" s="10"/>
      <c r="Z49" s="676"/>
      <c r="AA49" s="10"/>
      <c r="AB49" s="10"/>
      <c r="AC49" s="676"/>
      <c r="AD49" s="10"/>
      <c r="AE49" s="10"/>
      <c r="AF49" s="676"/>
      <c r="AG49" s="738"/>
      <c r="AH49" s="608"/>
      <c r="AI49" s="10"/>
      <c r="AJ49" s="10"/>
      <c r="AK49" s="10"/>
      <c r="AL49" s="676"/>
      <c r="AM49" s="10"/>
      <c r="AN49" s="10"/>
      <c r="AO49" s="676"/>
      <c r="AP49" s="10"/>
      <c r="AQ49" s="10"/>
      <c r="AR49" s="676"/>
      <c r="AS49" s="10"/>
      <c r="AT49" s="10"/>
      <c r="AU49" s="676"/>
      <c r="AV49" s="748"/>
      <c r="AW49" s="1072"/>
    </row>
    <row r="50" ht="33.75" spans="1:49">
      <c r="A50" s="15"/>
      <c r="B50" s="606"/>
      <c r="C50" s="607" t="s">
        <v>146</v>
      </c>
      <c r="D50" s="608"/>
      <c r="E50" s="10"/>
      <c r="F50" s="10"/>
      <c r="G50" s="10"/>
      <c r="H50" s="676"/>
      <c r="I50" s="10"/>
      <c r="J50" s="10"/>
      <c r="K50" s="676"/>
      <c r="L50" s="10"/>
      <c r="M50" s="10"/>
      <c r="N50" s="676"/>
      <c r="O50" s="10"/>
      <c r="P50" s="10"/>
      <c r="Q50" s="676"/>
      <c r="R50" s="738"/>
      <c r="S50" s="608"/>
      <c r="T50" s="10"/>
      <c r="U50" s="10"/>
      <c r="V50" s="10"/>
      <c r="W50" s="676"/>
      <c r="X50" s="10"/>
      <c r="Y50" s="10"/>
      <c r="Z50" s="676"/>
      <c r="AA50" s="10"/>
      <c r="AB50" s="10"/>
      <c r="AC50" s="676"/>
      <c r="AD50" s="10"/>
      <c r="AE50" s="10"/>
      <c r="AF50" s="676"/>
      <c r="AG50" s="738"/>
      <c r="AH50" s="608"/>
      <c r="AI50" s="10"/>
      <c r="AJ50" s="10"/>
      <c r="AK50" s="10"/>
      <c r="AL50" s="676"/>
      <c r="AM50" s="10"/>
      <c r="AN50" s="10"/>
      <c r="AO50" s="676"/>
      <c r="AP50" s="10"/>
      <c r="AQ50" s="10"/>
      <c r="AR50" s="676"/>
      <c r="AS50" s="10"/>
      <c r="AT50" s="10"/>
      <c r="AU50" s="676"/>
      <c r="AV50" s="748"/>
      <c r="AW50" s="1072"/>
    </row>
    <row r="51" ht="22.5" spans="1:49">
      <c r="A51" s="15"/>
      <c r="B51" s="606"/>
      <c r="C51" s="607" t="s">
        <v>39</v>
      </c>
      <c r="D51" s="608"/>
      <c r="E51" s="10"/>
      <c r="F51" s="10"/>
      <c r="G51" s="10"/>
      <c r="H51" s="676"/>
      <c r="I51" s="10"/>
      <c r="J51" s="10"/>
      <c r="K51" s="676"/>
      <c r="L51" s="10"/>
      <c r="M51" s="10"/>
      <c r="N51" s="676"/>
      <c r="O51" s="10"/>
      <c r="P51" s="10"/>
      <c r="Q51" s="676"/>
      <c r="R51" s="738"/>
      <c r="S51" s="608"/>
      <c r="T51" s="10"/>
      <c r="U51" s="10"/>
      <c r="V51" s="10"/>
      <c r="W51" s="676"/>
      <c r="X51" s="10"/>
      <c r="Y51" s="10"/>
      <c r="Z51" s="676"/>
      <c r="AA51" s="10"/>
      <c r="AB51" s="10"/>
      <c r="AC51" s="676"/>
      <c r="AD51" s="10"/>
      <c r="AE51" s="10"/>
      <c r="AF51" s="676"/>
      <c r="AG51" s="738"/>
      <c r="AH51" s="608"/>
      <c r="AI51" s="10"/>
      <c r="AJ51" s="10"/>
      <c r="AK51" s="10"/>
      <c r="AL51" s="676"/>
      <c r="AM51" s="10"/>
      <c r="AN51" s="10"/>
      <c r="AO51" s="676"/>
      <c r="AP51" s="10"/>
      <c r="AQ51" s="10"/>
      <c r="AR51" s="676"/>
      <c r="AS51" s="10"/>
      <c r="AT51" s="10"/>
      <c r="AU51" s="676"/>
      <c r="AV51" s="748"/>
      <c r="AW51" s="1072"/>
    </row>
    <row r="52" s="30" customFormat="1" ht="66.8" spans="1:49">
      <c r="A52" s="19"/>
      <c r="B52" s="832" t="s">
        <v>159</v>
      </c>
      <c r="C52" s="959"/>
      <c r="D52" s="608">
        <f>D48</f>
        <v>12113.39</v>
      </c>
      <c r="E52" s="10">
        <f>E48</f>
        <v>0</v>
      </c>
      <c r="F52" s="10">
        <f t="shared" ref="F52:AG52" si="7">F48</f>
        <v>0</v>
      </c>
      <c r="G52" s="10">
        <f t="shared" si="7"/>
        <v>1521.73</v>
      </c>
      <c r="H52" s="10">
        <f t="shared" si="7"/>
        <v>0</v>
      </c>
      <c r="I52" s="10">
        <f t="shared" si="7"/>
        <v>1521.73</v>
      </c>
      <c r="J52" s="10">
        <f t="shared" si="7"/>
        <v>0</v>
      </c>
      <c r="K52" s="10">
        <f t="shared" si="7"/>
        <v>0</v>
      </c>
      <c r="L52" s="10">
        <f t="shared" si="7"/>
        <v>0</v>
      </c>
      <c r="M52" s="10">
        <f t="shared" si="7"/>
        <v>0</v>
      </c>
      <c r="N52" s="10">
        <f t="shared" si="7"/>
        <v>0</v>
      </c>
      <c r="O52" s="10">
        <f t="shared" si="7"/>
        <v>0</v>
      </c>
      <c r="P52" s="10">
        <f t="shared" si="7"/>
        <v>10591.66</v>
      </c>
      <c r="Q52" s="10">
        <f t="shared" si="7"/>
        <v>0</v>
      </c>
      <c r="R52" s="738">
        <f t="shared" si="7"/>
        <v>10591.66</v>
      </c>
      <c r="S52" s="608">
        <f t="shared" si="7"/>
        <v>0</v>
      </c>
      <c r="T52" s="10">
        <f t="shared" si="7"/>
        <v>0</v>
      </c>
      <c r="U52" s="10">
        <f t="shared" si="7"/>
        <v>0</v>
      </c>
      <c r="V52" s="10">
        <f t="shared" si="7"/>
        <v>0</v>
      </c>
      <c r="W52" s="10">
        <f t="shared" si="7"/>
        <v>0</v>
      </c>
      <c r="X52" s="10">
        <f t="shared" si="7"/>
        <v>0</v>
      </c>
      <c r="Y52" s="10">
        <f t="shared" si="7"/>
        <v>0</v>
      </c>
      <c r="Z52" s="10">
        <f t="shared" si="7"/>
        <v>0</v>
      </c>
      <c r="AA52" s="10">
        <f t="shared" si="7"/>
        <v>0</v>
      </c>
      <c r="AB52" s="10">
        <f t="shared" si="7"/>
        <v>0</v>
      </c>
      <c r="AC52" s="10">
        <f t="shared" si="7"/>
        <v>0</v>
      </c>
      <c r="AD52" s="10">
        <f t="shared" si="7"/>
        <v>0</v>
      </c>
      <c r="AE52" s="10">
        <f t="shared" si="7"/>
        <v>0</v>
      </c>
      <c r="AF52" s="10">
        <f t="shared" si="7"/>
        <v>0</v>
      </c>
      <c r="AG52" s="738">
        <f t="shared" si="7"/>
        <v>0</v>
      </c>
      <c r="AH52" s="608">
        <f>AI52+AJ52+AM52+AP52+AS52+AV52</f>
        <v>12113.39</v>
      </c>
      <c r="AI52" s="10">
        <f>E52+T52</f>
        <v>0</v>
      </c>
      <c r="AJ52" s="10">
        <f>F52+U52</f>
        <v>0</v>
      </c>
      <c r="AK52" s="10">
        <f>G52+V52</f>
        <v>1521.73</v>
      </c>
      <c r="AL52" s="10">
        <f>H52+W52</f>
        <v>0</v>
      </c>
      <c r="AM52" s="10">
        <f>AK52+AL52</f>
        <v>1521.73</v>
      </c>
      <c r="AN52" s="10">
        <f>J52+Y52</f>
        <v>0</v>
      </c>
      <c r="AO52" s="10">
        <f>K52+Z52</f>
        <v>0</v>
      </c>
      <c r="AP52" s="10">
        <f>AN52+AO52</f>
        <v>0</v>
      </c>
      <c r="AQ52" s="10">
        <f>M52+AB52</f>
        <v>0</v>
      </c>
      <c r="AR52" s="10">
        <f>N52+AC52</f>
        <v>0</v>
      </c>
      <c r="AS52" s="10">
        <f>AQ52+AR52</f>
        <v>0</v>
      </c>
      <c r="AT52" s="10">
        <f>P52+AE52</f>
        <v>10591.66</v>
      </c>
      <c r="AU52" s="10">
        <f>Q52+AF52</f>
        <v>0</v>
      </c>
      <c r="AV52" s="748">
        <f>AT52+AU52</f>
        <v>10591.66</v>
      </c>
      <c r="AW52" s="1086"/>
    </row>
    <row r="53" spans="1:49">
      <c r="A53" s="7" t="s">
        <v>121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1072"/>
    </row>
    <row r="54" spans="1:49">
      <c r="A54" s="7" t="s">
        <v>192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1072"/>
    </row>
    <row r="55" ht="66.8" spans="1:49">
      <c r="A55" s="15" t="s">
        <v>122</v>
      </c>
      <c r="B55" s="611" t="s">
        <v>123</v>
      </c>
      <c r="C55" s="923" t="s">
        <v>13</v>
      </c>
      <c r="D55" s="608">
        <f>E55+F55+I55+L55+O55+R55</f>
        <v>19064.33</v>
      </c>
      <c r="E55" s="11">
        <v>0</v>
      </c>
      <c r="F55" s="11">
        <v>0</v>
      </c>
      <c r="G55" s="11">
        <v>0</v>
      </c>
      <c r="H55" s="609"/>
      <c r="I55" s="11">
        <v>0</v>
      </c>
      <c r="J55" s="11">
        <v>0</v>
      </c>
      <c r="K55" s="609"/>
      <c r="L55" s="11">
        <v>0</v>
      </c>
      <c r="M55" s="11">
        <v>0</v>
      </c>
      <c r="N55" s="609"/>
      <c r="O55" s="11">
        <v>0</v>
      </c>
      <c r="P55" s="11">
        <v>19064.33</v>
      </c>
      <c r="Q55" s="609"/>
      <c r="R55" s="787">
        <v>19064.33</v>
      </c>
      <c r="S55" s="608">
        <f>T55+U55+X55+AA55+AD55+AG55</f>
        <v>0</v>
      </c>
      <c r="T55" s="11">
        <v>0</v>
      </c>
      <c r="U55" s="11">
        <v>0</v>
      </c>
      <c r="V55" s="11">
        <v>0</v>
      </c>
      <c r="W55" s="609"/>
      <c r="X55" s="11">
        <v>0</v>
      </c>
      <c r="Y55" s="11">
        <v>0</v>
      </c>
      <c r="Z55" s="609"/>
      <c r="AA55" s="11">
        <v>0</v>
      </c>
      <c r="AB55" s="11">
        <v>0</v>
      </c>
      <c r="AC55" s="609"/>
      <c r="AD55" s="11">
        <v>0</v>
      </c>
      <c r="AE55" s="11">
        <v>0</v>
      </c>
      <c r="AF55" s="609"/>
      <c r="AG55" s="787">
        <v>0</v>
      </c>
      <c r="AH55" s="608">
        <f>AI55+AJ55+AM55+AP55+AS55+AV55</f>
        <v>19064.33</v>
      </c>
      <c r="AI55" s="11">
        <f>E55+T55</f>
        <v>0</v>
      </c>
      <c r="AJ55" s="11">
        <f>F55+U55</f>
        <v>0</v>
      </c>
      <c r="AK55" s="11">
        <f>G55+V55</f>
        <v>0</v>
      </c>
      <c r="AL55" s="609">
        <f>H55+W55</f>
        <v>0</v>
      </c>
      <c r="AM55" s="11">
        <f>AK55+AL55</f>
        <v>0</v>
      </c>
      <c r="AN55" s="11">
        <f>J55+Y55</f>
        <v>0</v>
      </c>
      <c r="AO55" s="609">
        <f>K55+Z55</f>
        <v>0</v>
      </c>
      <c r="AP55" s="11">
        <f>AN55+AO55</f>
        <v>0</v>
      </c>
      <c r="AQ55" s="11">
        <f>M55+AB55</f>
        <v>0</v>
      </c>
      <c r="AR55" s="609">
        <f>N55+AC55</f>
        <v>0</v>
      </c>
      <c r="AS55" s="11">
        <f>AQ55+AR55</f>
        <v>0</v>
      </c>
      <c r="AT55" s="11">
        <f>P55+AE55</f>
        <v>19064.33</v>
      </c>
      <c r="AU55" s="609">
        <f>Q55+AF55</f>
        <v>0</v>
      </c>
      <c r="AV55" s="745">
        <f>AT55+AU55</f>
        <v>19064.33</v>
      </c>
      <c r="AW55" s="1072"/>
    </row>
    <row r="56" spans="1:49">
      <c r="A56" s="15"/>
      <c r="B56" s="918"/>
      <c r="C56" s="607" t="s">
        <v>91</v>
      </c>
      <c r="D56" s="608"/>
      <c r="E56" s="10"/>
      <c r="F56" s="10"/>
      <c r="G56" s="760"/>
      <c r="H56" s="676"/>
      <c r="I56" s="10"/>
      <c r="J56" s="10"/>
      <c r="K56" s="676"/>
      <c r="L56" s="10"/>
      <c r="M56" s="10"/>
      <c r="N56" s="676"/>
      <c r="O56" s="10"/>
      <c r="P56" s="760"/>
      <c r="Q56" s="676"/>
      <c r="R56" s="738"/>
      <c r="S56" s="608"/>
      <c r="T56" s="11"/>
      <c r="U56" s="11"/>
      <c r="V56" s="11"/>
      <c r="W56" s="609"/>
      <c r="X56" s="11"/>
      <c r="Y56" s="11"/>
      <c r="Z56" s="609"/>
      <c r="AA56" s="11"/>
      <c r="AB56" s="11"/>
      <c r="AC56" s="609"/>
      <c r="AD56" s="11"/>
      <c r="AE56" s="10"/>
      <c r="AF56" s="609"/>
      <c r="AG56" s="738"/>
      <c r="AH56" s="608"/>
      <c r="AI56" s="10"/>
      <c r="AJ56" s="10"/>
      <c r="AK56" s="10"/>
      <c r="AL56" s="676"/>
      <c r="AM56" s="10"/>
      <c r="AN56" s="10"/>
      <c r="AO56" s="676"/>
      <c r="AP56" s="10"/>
      <c r="AQ56" s="10"/>
      <c r="AR56" s="676"/>
      <c r="AS56" s="10"/>
      <c r="AT56" s="10"/>
      <c r="AU56" s="676"/>
      <c r="AV56" s="748"/>
      <c r="AW56" s="1072"/>
    </row>
    <row r="57" ht="33.75" spans="1:49">
      <c r="A57" s="15"/>
      <c r="B57" s="918"/>
      <c r="C57" s="607" t="s">
        <v>146</v>
      </c>
      <c r="D57" s="608"/>
      <c r="E57" s="10"/>
      <c r="F57" s="10"/>
      <c r="G57" s="767"/>
      <c r="H57" s="676"/>
      <c r="I57" s="10"/>
      <c r="J57" s="10"/>
      <c r="K57" s="676"/>
      <c r="L57" s="10"/>
      <c r="M57" s="10"/>
      <c r="N57" s="676"/>
      <c r="O57" s="10"/>
      <c r="P57" s="767"/>
      <c r="Q57" s="676"/>
      <c r="R57" s="738"/>
      <c r="S57" s="608"/>
      <c r="T57" s="11"/>
      <c r="U57" s="11"/>
      <c r="V57" s="11"/>
      <c r="W57" s="609"/>
      <c r="X57" s="11"/>
      <c r="Y57" s="11"/>
      <c r="Z57" s="609"/>
      <c r="AA57" s="11"/>
      <c r="AB57" s="11"/>
      <c r="AC57" s="609"/>
      <c r="AD57" s="11"/>
      <c r="AE57" s="10"/>
      <c r="AF57" s="609"/>
      <c r="AG57" s="738"/>
      <c r="AH57" s="608"/>
      <c r="AI57" s="10"/>
      <c r="AJ57" s="10"/>
      <c r="AK57" s="10"/>
      <c r="AL57" s="676"/>
      <c r="AM57" s="10"/>
      <c r="AN57" s="10"/>
      <c r="AO57" s="676"/>
      <c r="AP57" s="10"/>
      <c r="AQ57" s="10"/>
      <c r="AR57" s="676"/>
      <c r="AS57" s="10"/>
      <c r="AT57" s="10"/>
      <c r="AU57" s="676"/>
      <c r="AV57" s="748"/>
      <c r="AW57" s="1072"/>
    </row>
    <row r="58" ht="22.5" spans="1:49">
      <c r="A58" s="15"/>
      <c r="B58" s="918"/>
      <c r="C58" s="607" t="s">
        <v>161</v>
      </c>
      <c r="D58" s="608"/>
      <c r="E58" s="10"/>
      <c r="F58" s="10"/>
      <c r="G58" s="767"/>
      <c r="H58" s="676"/>
      <c r="I58" s="10"/>
      <c r="J58" s="10"/>
      <c r="K58" s="676"/>
      <c r="L58" s="10"/>
      <c r="M58" s="10"/>
      <c r="N58" s="676"/>
      <c r="O58" s="10"/>
      <c r="P58" s="767"/>
      <c r="Q58" s="676"/>
      <c r="R58" s="738"/>
      <c r="S58" s="608"/>
      <c r="T58" s="11"/>
      <c r="U58" s="11"/>
      <c r="V58" s="11"/>
      <c r="W58" s="609"/>
      <c r="X58" s="11"/>
      <c r="Y58" s="11"/>
      <c r="Z58" s="609"/>
      <c r="AA58" s="11"/>
      <c r="AB58" s="11"/>
      <c r="AC58" s="609"/>
      <c r="AD58" s="11"/>
      <c r="AE58" s="10"/>
      <c r="AF58" s="609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1072"/>
    </row>
    <row r="59" ht="22.5" spans="1:49">
      <c r="A59" s="15"/>
      <c r="B59" s="918"/>
      <c r="C59" s="607" t="s">
        <v>39</v>
      </c>
      <c r="D59" s="608"/>
      <c r="E59" s="10"/>
      <c r="F59" s="10"/>
      <c r="G59" s="770"/>
      <c r="H59" s="676"/>
      <c r="I59" s="10"/>
      <c r="J59" s="10"/>
      <c r="K59" s="676"/>
      <c r="L59" s="10"/>
      <c r="M59" s="10"/>
      <c r="N59" s="676"/>
      <c r="O59" s="10"/>
      <c r="P59" s="770"/>
      <c r="Q59" s="676"/>
      <c r="R59" s="738"/>
      <c r="S59" s="608"/>
      <c r="T59" s="11"/>
      <c r="U59" s="11"/>
      <c r="V59" s="11"/>
      <c r="W59" s="609"/>
      <c r="X59" s="11"/>
      <c r="Y59" s="11"/>
      <c r="Z59" s="609"/>
      <c r="AA59" s="11"/>
      <c r="AB59" s="11"/>
      <c r="AC59" s="609"/>
      <c r="AD59" s="11"/>
      <c r="AE59" s="10"/>
      <c r="AF59" s="609"/>
      <c r="AG59" s="738"/>
      <c r="AH59" s="608"/>
      <c r="AI59" s="10"/>
      <c r="AJ59" s="10"/>
      <c r="AK59" s="10"/>
      <c r="AL59" s="676"/>
      <c r="AM59" s="10"/>
      <c r="AN59" s="10"/>
      <c r="AO59" s="676"/>
      <c r="AP59" s="10"/>
      <c r="AQ59" s="10"/>
      <c r="AR59" s="676"/>
      <c r="AS59" s="10"/>
      <c r="AT59" s="10"/>
      <c r="AU59" s="676"/>
      <c r="AV59" s="748"/>
      <c r="AW59" s="1072"/>
    </row>
    <row r="60" ht="66.8" spans="1:49">
      <c r="A60" s="15" t="s">
        <v>125</v>
      </c>
      <c r="B60" s="611" t="s">
        <v>126</v>
      </c>
      <c r="C60" s="607" t="s">
        <v>13</v>
      </c>
      <c r="D60" s="608">
        <f>E60+F60+I60+L60+O60+R60</f>
        <v>10888.018</v>
      </c>
      <c r="E60" s="11">
        <v>0</v>
      </c>
      <c r="F60" s="11">
        <v>0</v>
      </c>
      <c r="G60" s="11">
        <v>0</v>
      </c>
      <c r="H60" s="609"/>
      <c r="I60" s="11">
        <v>0</v>
      </c>
      <c r="J60" s="11">
        <v>0</v>
      </c>
      <c r="K60" s="609"/>
      <c r="L60" s="11">
        <v>0</v>
      </c>
      <c r="M60" s="11">
        <v>0</v>
      </c>
      <c r="N60" s="609"/>
      <c r="O60" s="11">
        <v>0</v>
      </c>
      <c r="P60" s="11">
        <v>10888.018</v>
      </c>
      <c r="Q60" s="609"/>
      <c r="R60" s="787">
        <v>10888.018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11">
        <v>0</v>
      </c>
      <c r="Y60" s="11">
        <v>0</v>
      </c>
      <c r="Z60" s="609"/>
      <c r="AA60" s="11">
        <v>0</v>
      </c>
      <c r="AB60" s="11">
        <v>0</v>
      </c>
      <c r="AC60" s="609"/>
      <c r="AD60" s="11">
        <v>0</v>
      </c>
      <c r="AE60" s="11">
        <v>0</v>
      </c>
      <c r="AF60" s="609"/>
      <c r="AG60" s="787">
        <v>0</v>
      </c>
      <c r="AH60" s="608">
        <f>AI60+AJ60+AM60+AP60+AS60+AV60</f>
        <v>10888.018</v>
      </c>
      <c r="AI60" s="11">
        <f>E60+T60</f>
        <v>0</v>
      </c>
      <c r="AJ60" s="11">
        <f>F60+U60</f>
        <v>0</v>
      </c>
      <c r="AK60" s="11">
        <f>G60+V60</f>
        <v>0</v>
      </c>
      <c r="AL60" s="609">
        <f>H60+W60</f>
        <v>0</v>
      </c>
      <c r="AM60" s="11">
        <f>AK60+AL60</f>
        <v>0</v>
      </c>
      <c r="AN60" s="11">
        <f>J60+Y60</f>
        <v>0</v>
      </c>
      <c r="AO60" s="609">
        <f>K60+Z60</f>
        <v>0</v>
      </c>
      <c r="AP60" s="11">
        <f>AN60+AO60</f>
        <v>0</v>
      </c>
      <c r="AQ60" s="11">
        <f>M60+AB60</f>
        <v>0</v>
      </c>
      <c r="AR60" s="609">
        <f>N60+AC60</f>
        <v>0</v>
      </c>
      <c r="AS60" s="11">
        <f>AQ60+AR60</f>
        <v>0</v>
      </c>
      <c r="AT60" s="11">
        <f>P60+AE60</f>
        <v>10888.018</v>
      </c>
      <c r="AU60" s="609">
        <f>Q60+AF60</f>
        <v>0</v>
      </c>
      <c r="AV60" s="745">
        <f>AT60+AU60</f>
        <v>10888.018</v>
      </c>
      <c r="AW60" s="1072"/>
    </row>
    <row r="61" spans="1:49">
      <c r="A61" s="15"/>
      <c r="B61" s="832"/>
      <c r="C61" s="607" t="s">
        <v>91</v>
      </c>
      <c r="D61" s="608"/>
      <c r="E61" s="11"/>
      <c r="F61" s="11"/>
      <c r="G61" s="641"/>
      <c r="H61" s="609"/>
      <c r="I61" s="11"/>
      <c r="J61" s="11"/>
      <c r="K61" s="609"/>
      <c r="L61" s="11"/>
      <c r="M61" s="11"/>
      <c r="N61" s="609"/>
      <c r="O61" s="11"/>
      <c r="P61" s="641"/>
      <c r="Q61" s="609"/>
      <c r="R61" s="787"/>
      <c r="S61" s="608"/>
      <c r="T61" s="11"/>
      <c r="U61" s="11"/>
      <c r="V61" s="11"/>
      <c r="W61" s="609"/>
      <c r="X61" s="11"/>
      <c r="Y61" s="11"/>
      <c r="Z61" s="609"/>
      <c r="AA61" s="11"/>
      <c r="AB61" s="11"/>
      <c r="AC61" s="609"/>
      <c r="AD61" s="11"/>
      <c r="AE61" s="10"/>
      <c r="AF61" s="609"/>
      <c r="AG61" s="738"/>
      <c r="AH61" s="608"/>
      <c r="AI61" s="10"/>
      <c r="AJ61" s="10"/>
      <c r="AK61" s="10"/>
      <c r="AL61" s="676"/>
      <c r="AM61" s="10"/>
      <c r="AN61" s="10"/>
      <c r="AO61" s="676"/>
      <c r="AP61" s="10"/>
      <c r="AQ61" s="10"/>
      <c r="AR61" s="676"/>
      <c r="AS61" s="10"/>
      <c r="AT61" s="10"/>
      <c r="AU61" s="676"/>
      <c r="AV61" s="748"/>
      <c r="AW61" s="1072"/>
    </row>
    <row r="62" ht="33.75" spans="1:49">
      <c r="A62" s="15"/>
      <c r="B62" s="832"/>
      <c r="C62" s="607" t="s">
        <v>146</v>
      </c>
      <c r="D62" s="608"/>
      <c r="E62" s="11"/>
      <c r="F62" s="11"/>
      <c r="G62" s="842"/>
      <c r="H62" s="609"/>
      <c r="I62" s="11"/>
      <c r="J62" s="11"/>
      <c r="K62" s="609"/>
      <c r="L62" s="11"/>
      <c r="M62" s="11"/>
      <c r="N62" s="609"/>
      <c r="O62" s="11"/>
      <c r="P62" s="842"/>
      <c r="Q62" s="609"/>
      <c r="R62" s="787"/>
      <c r="S62" s="608"/>
      <c r="T62" s="11"/>
      <c r="U62" s="11"/>
      <c r="V62" s="11"/>
      <c r="W62" s="609"/>
      <c r="X62" s="11"/>
      <c r="Y62" s="11"/>
      <c r="Z62" s="609"/>
      <c r="AA62" s="11"/>
      <c r="AB62" s="11"/>
      <c r="AC62" s="609"/>
      <c r="AD62" s="11"/>
      <c r="AE62" s="10"/>
      <c r="AF62" s="609"/>
      <c r="AG62" s="738"/>
      <c r="AH62" s="608"/>
      <c r="AI62" s="10"/>
      <c r="AJ62" s="10"/>
      <c r="AK62" s="10"/>
      <c r="AL62" s="676"/>
      <c r="AM62" s="10"/>
      <c r="AN62" s="10"/>
      <c r="AO62" s="676"/>
      <c r="AP62" s="10"/>
      <c r="AQ62" s="10"/>
      <c r="AR62" s="676"/>
      <c r="AS62" s="10"/>
      <c r="AT62" s="10"/>
      <c r="AU62" s="676"/>
      <c r="AV62" s="748"/>
      <c r="AW62" s="1072"/>
    </row>
    <row r="63" ht="22.5" spans="1:49">
      <c r="A63" s="15"/>
      <c r="B63" s="832"/>
      <c r="C63" s="607" t="s">
        <v>161</v>
      </c>
      <c r="D63" s="608"/>
      <c r="E63" s="11"/>
      <c r="F63" s="11"/>
      <c r="G63" s="842"/>
      <c r="H63" s="609"/>
      <c r="I63" s="11"/>
      <c r="J63" s="11"/>
      <c r="K63" s="609"/>
      <c r="L63" s="11"/>
      <c r="M63" s="11"/>
      <c r="N63" s="609"/>
      <c r="O63" s="11"/>
      <c r="P63" s="842"/>
      <c r="Q63" s="609"/>
      <c r="R63" s="787"/>
      <c r="S63" s="608"/>
      <c r="T63" s="11"/>
      <c r="U63" s="11"/>
      <c r="V63" s="11"/>
      <c r="W63" s="609"/>
      <c r="X63" s="11"/>
      <c r="Y63" s="11"/>
      <c r="Z63" s="609"/>
      <c r="AA63" s="11"/>
      <c r="AB63" s="11"/>
      <c r="AC63" s="609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1072"/>
    </row>
    <row r="64" ht="22.5" spans="1:49">
      <c r="A64" s="15"/>
      <c r="B64" s="832"/>
      <c r="C64" s="607" t="s">
        <v>39</v>
      </c>
      <c r="D64" s="608"/>
      <c r="E64" s="11"/>
      <c r="F64" s="11"/>
      <c r="G64" s="622"/>
      <c r="H64" s="609"/>
      <c r="I64" s="11"/>
      <c r="J64" s="11"/>
      <c r="K64" s="609"/>
      <c r="L64" s="11"/>
      <c r="M64" s="11"/>
      <c r="N64" s="609"/>
      <c r="O64" s="11"/>
      <c r="P64" s="622"/>
      <c r="Q64" s="609"/>
      <c r="R64" s="787"/>
      <c r="S64" s="608"/>
      <c r="T64" s="11"/>
      <c r="U64" s="11"/>
      <c r="V64" s="11"/>
      <c r="W64" s="609"/>
      <c r="X64" s="11"/>
      <c r="Y64" s="11"/>
      <c r="Z64" s="609"/>
      <c r="AA64" s="11"/>
      <c r="AB64" s="11"/>
      <c r="AC64" s="609"/>
      <c r="AD64" s="11"/>
      <c r="AE64" s="10"/>
      <c r="AF64" s="609"/>
      <c r="AG64" s="738"/>
      <c r="AH64" s="608"/>
      <c r="AI64" s="10"/>
      <c r="AJ64" s="10"/>
      <c r="AK64" s="10"/>
      <c r="AL64" s="676"/>
      <c r="AM64" s="10"/>
      <c r="AN64" s="10"/>
      <c r="AO64" s="676"/>
      <c r="AP64" s="10"/>
      <c r="AQ64" s="10"/>
      <c r="AR64" s="676"/>
      <c r="AS64" s="10"/>
      <c r="AT64" s="10"/>
      <c r="AU64" s="676"/>
      <c r="AV64" s="748"/>
      <c r="AW64" s="1072"/>
    </row>
    <row r="65" s="27" customFormat="1" ht="87.75" customHeight="1" spans="1:49">
      <c r="A65" s="19"/>
      <c r="B65" s="832" t="s">
        <v>159</v>
      </c>
      <c r="C65" s="923"/>
      <c r="D65" s="608">
        <f>E65+F65+I65+L65+O65+R65</f>
        <v>29952.348</v>
      </c>
      <c r="E65" s="10">
        <f>E60+E55</f>
        <v>0</v>
      </c>
      <c r="F65" s="10">
        <f t="shared" ref="F65:AG65" si="8">F60+F55</f>
        <v>0</v>
      </c>
      <c r="G65" s="10">
        <f t="shared" si="8"/>
        <v>0</v>
      </c>
      <c r="H65" s="10">
        <f t="shared" si="8"/>
        <v>0</v>
      </c>
      <c r="I65" s="10">
        <f t="shared" si="8"/>
        <v>0</v>
      </c>
      <c r="J65" s="10">
        <f t="shared" si="8"/>
        <v>0</v>
      </c>
      <c r="K65" s="10">
        <f t="shared" si="8"/>
        <v>0</v>
      </c>
      <c r="L65" s="10">
        <f t="shared" si="8"/>
        <v>0</v>
      </c>
      <c r="M65" s="10">
        <f t="shared" si="8"/>
        <v>0</v>
      </c>
      <c r="N65" s="10">
        <f t="shared" si="8"/>
        <v>0</v>
      </c>
      <c r="O65" s="10">
        <f t="shared" si="8"/>
        <v>0</v>
      </c>
      <c r="P65" s="10">
        <f t="shared" si="8"/>
        <v>29952.348</v>
      </c>
      <c r="Q65" s="10">
        <f t="shared" si="8"/>
        <v>0</v>
      </c>
      <c r="R65" s="738">
        <f t="shared" si="8"/>
        <v>29952.348</v>
      </c>
      <c r="S65" s="608">
        <f>T65+U65+X65+AA65+AD65+AG65</f>
        <v>0</v>
      </c>
      <c r="T65" s="10">
        <f t="shared" si="8"/>
        <v>0</v>
      </c>
      <c r="U65" s="10">
        <f t="shared" si="8"/>
        <v>0</v>
      </c>
      <c r="V65" s="10">
        <f t="shared" si="8"/>
        <v>0</v>
      </c>
      <c r="W65" s="10">
        <f t="shared" si="8"/>
        <v>0</v>
      </c>
      <c r="X65" s="10">
        <f t="shared" si="8"/>
        <v>0</v>
      </c>
      <c r="Y65" s="10">
        <f t="shared" si="8"/>
        <v>0</v>
      </c>
      <c r="Z65" s="10">
        <f t="shared" si="8"/>
        <v>0</v>
      </c>
      <c r="AA65" s="10">
        <f t="shared" si="8"/>
        <v>0</v>
      </c>
      <c r="AB65" s="10">
        <f t="shared" si="8"/>
        <v>0</v>
      </c>
      <c r="AC65" s="10">
        <f t="shared" si="8"/>
        <v>0</v>
      </c>
      <c r="AD65" s="10">
        <f t="shared" si="8"/>
        <v>0</v>
      </c>
      <c r="AE65" s="10">
        <f t="shared" si="8"/>
        <v>0</v>
      </c>
      <c r="AF65" s="10">
        <f t="shared" si="8"/>
        <v>0</v>
      </c>
      <c r="AG65" s="738">
        <f t="shared" si="8"/>
        <v>0</v>
      </c>
      <c r="AH65" s="608">
        <f>AI65+AJ65+AM65+AP65+AS65+AV65</f>
        <v>29952.348</v>
      </c>
      <c r="AI65" s="10">
        <f t="shared" ref="AI65:AL66" si="9">E65+T65</f>
        <v>0</v>
      </c>
      <c r="AJ65" s="10">
        <f t="shared" si="9"/>
        <v>0</v>
      </c>
      <c r="AK65" s="10">
        <f t="shared" si="9"/>
        <v>0</v>
      </c>
      <c r="AL65" s="10">
        <f t="shared" si="9"/>
        <v>0</v>
      </c>
      <c r="AM65" s="10">
        <f>AK65+AL65</f>
        <v>0</v>
      </c>
      <c r="AN65" s="10">
        <f>J65+Y65</f>
        <v>0</v>
      </c>
      <c r="AO65" s="10">
        <f>K65+Z65</f>
        <v>0</v>
      </c>
      <c r="AP65" s="10">
        <f>AN65+AO65</f>
        <v>0</v>
      </c>
      <c r="AQ65" s="10">
        <f>M65+AB65</f>
        <v>0</v>
      </c>
      <c r="AR65" s="10">
        <f>N65+AC65</f>
        <v>0</v>
      </c>
      <c r="AS65" s="10">
        <f>AQ65+AR65</f>
        <v>0</v>
      </c>
      <c r="AT65" s="10">
        <f>P65+AE65</f>
        <v>29952.348</v>
      </c>
      <c r="AU65" s="10">
        <f>Q65+AF65</f>
        <v>0</v>
      </c>
      <c r="AV65" s="748">
        <f>AT65+AU65</f>
        <v>29952.348</v>
      </c>
      <c r="AW65" s="1078"/>
    </row>
    <row r="66" s="27" customFormat="1" ht="72.8" spans="1:49">
      <c r="A66" s="1059"/>
      <c r="B66" s="839" t="s">
        <v>162</v>
      </c>
      <c r="C66" s="1060"/>
      <c r="D66" s="640">
        <f>E66+F66+I66+L66+O66+R66</f>
        <v>545616.12574</v>
      </c>
      <c r="E66" s="760">
        <f>E65+E52+E45+E41</f>
        <v>73582.87327</v>
      </c>
      <c r="F66" s="760">
        <f>F65+F52+F45+F41</f>
        <v>68037.99891</v>
      </c>
      <c r="G66" s="760">
        <f>G65+G52+G45+G41</f>
        <v>74657.55</v>
      </c>
      <c r="H66" s="760">
        <f t="shared" ref="H66:R66" si="10">H65+H52+H45+H41</f>
        <v>-7.71796000000001</v>
      </c>
      <c r="I66" s="760">
        <f t="shared" si="10"/>
        <v>74649.83204</v>
      </c>
      <c r="J66" s="760">
        <f t="shared" si="10"/>
        <v>67753.23747</v>
      </c>
      <c r="K66" s="760">
        <f t="shared" si="10"/>
        <v>0</v>
      </c>
      <c r="L66" s="760">
        <f t="shared" si="10"/>
        <v>67753.23747</v>
      </c>
      <c r="M66" s="760">
        <f t="shared" si="10"/>
        <v>67753.23747</v>
      </c>
      <c r="N66" s="760">
        <f t="shared" si="10"/>
        <v>0</v>
      </c>
      <c r="O66" s="760">
        <f t="shared" si="10"/>
        <v>67753.23747</v>
      </c>
      <c r="P66" s="760">
        <f t="shared" si="10"/>
        <v>193838.94658</v>
      </c>
      <c r="Q66" s="760">
        <f t="shared" si="10"/>
        <v>0</v>
      </c>
      <c r="R66" s="866">
        <f t="shared" si="10"/>
        <v>193838.94658</v>
      </c>
      <c r="S66" s="640">
        <f>T66+U66+X66+AA66+AD66+AG66</f>
        <v>4170.09794</v>
      </c>
      <c r="T66" s="760">
        <f>T65+T52+T45+T41</f>
        <v>4170.09794</v>
      </c>
      <c r="U66" s="760">
        <f t="shared" ref="U66:AG66" si="11">U65+U52+U45+U41</f>
        <v>0</v>
      </c>
      <c r="V66" s="760">
        <f t="shared" si="11"/>
        <v>12.5</v>
      </c>
      <c r="W66" s="760">
        <f t="shared" si="11"/>
        <v>-12.5</v>
      </c>
      <c r="X66" s="760">
        <f t="shared" si="11"/>
        <v>0</v>
      </c>
      <c r="Y66" s="760">
        <f t="shared" si="11"/>
        <v>12</v>
      </c>
      <c r="Z66" s="760">
        <f t="shared" si="11"/>
        <v>-12</v>
      </c>
      <c r="AA66" s="760">
        <f t="shared" si="11"/>
        <v>0</v>
      </c>
      <c r="AB66" s="760">
        <f t="shared" si="11"/>
        <v>8</v>
      </c>
      <c r="AC66" s="760">
        <f t="shared" si="11"/>
        <v>-8</v>
      </c>
      <c r="AD66" s="760">
        <f t="shared" si="11"/>
        <v>0</v>
      </c>
      <c r="AE66" s="760">
        <f t="shared" si="11"/>
        <v>0</v>
      </c>
      <c r="AF66" s="760">
        <f t="shared" si="11"/>
        <v>0</v>
      </c>
      <c r="AG66" s="866">
        <f t="shared" si="11"/>
        <v>0</v>
      </c>
      <c r="AH66" s="640">
        <f>AI66+AJ66+AM66+AP66+AS66+AV66</f>
        <v>549786.22368</v>
      </c>
      <c r="AI66" s="760">
        <f t="shared" si="9"/>
        <v>77752.97121</v>
      </c>
      <c r="AJ66" s="760">
        <f t="shared" si="9"/>
        <v>68037.99891</v>
      </c>
      <c r="AK66" s="760">
        <f t="shared" si="9"/>
        <v>74670.05</v>
      </c>
      <c r="AL66" s="760">
        <f t="shared" si="9"/>
        <v>-20.21796</v>
      </c>
      <c r="AM66" s="760">
        <f>AK66+AL66</f>
        <v>74649.83204</v>
      </c>
      <c r="AN66" s="760">
        <f>J66+Y66</f>
        <v>67765.23747</v>
      </c>
      <c r="AO66" s="760">
        <f>K66+Z66</f>
        <v>-12</v>
      </c>
      <c r="AP66" s="760">
        <f>AN66+AO66</f>
        <v>67753.23747</v>
      </c>
      <c r="AQ66" s="760">
        <f>M66+AB66</f>
        <v>67761.23747</v>
      </c>
      <c r="AR66" s="760">
        <f>N66+AC66</f>
        <v>-8</v>
      </c>
      <c r="AS66" s="760">
        <f>AQ66+AR66</f>
        <v>67753.23747</v>
      </c>
      <c r="AT66" s="760">
        <f>P66+AE66</f>
        <v>193838.94658</v>
      </c>
      <c r="AU66" s="760">
        <f>Q66+AF66</f>
        <v>0</v>
      </c>
      <c r="AV66" s="783">
        <f>AT66+AU66</f>
        <v>193838.94658</v>
      </c>
      <c r="AW66" s="1082"/>
    </row>
    <row r="67" ht="25.5" hidden="1" customHeight="1" outlineLevel="1" spans="1:49">
      <c r="A67" s="1039"/>
      <c r="B67" s="1040"/>
      <c r="C67" s="1040"/>
      <c r="D67" s="38"/>
      <c r="E67" s="1041"/>
      <c r="F67" s="38"/>
      <c r="H67" s="38"/>
      <c r="I67" s="1045"/>
      <c r="K67" s="38"/>
      <c r="N67" s="1041"/>
      <c r="Q67" s="38"/>
      <c r="S67" s="298"/>
      <c r="T67" s="299"/>
      <c r="U67" s="38"/>
      <c r="V67" s="1041"/>
      <c r="W67" s="38"/>
      <c r="X67" s="1041"/>
      <c r="Y67" s="1041"/>
      <c r="Z67" s="1041"/>
      <c r="AA67" s="1041"/>
      <c r="AB67" s="1046"/>
      <c r="AC67" s="38"/>
      <c r="AD67" s="1046"/>
      <c r="AE67" s="868"/>
      <c r="AF67" s="1046"/>
      <c r="AG67" s="868"/>
      <c r="AH67" s="868"/>
      <c r="AI67" s="868"/>
      <c r="AJ67" s="868"/>
      <c r="AK67" s="868"/>
      <c r="AL67" s="868"/>
      <c r="AM67" s="868"/>
      <c r="AN67" s="868"/>
      <c r="AO67" s="868"/>
      <c r="AP67" s="868"/>
      <c r="AQ67" s="868"/>
      <c r="AR67" s="868"/>
      <c r="AS67" s="868"/>
      <c r="AT67" s="868"/>
      <c r="AU67" s="868"/>
      <c r="AV67" s="868"/>
      <c r="AW67" s="1084"/>
    </row>
    <row r="68" ht="25.5" hidden="1" customHeight="1" outlineLevel="1" spans="1:49">
      <c r="A68" s="1039"/>
      <c r="B68" s="1040"/>
      <c r="C68" s="1040"/>
      <c r="D68" s="38"/>
      <c r="E68" s="1041"/>
      <c r="F68" s="38"/>
      <c r="H68" s="38"/>
      <c r="I68" s="1045"/>
      <c r="K68" s="38"/>
      <c r="N68" s="1041"/>
      <c r="Q68" s="38"/>
      <c r="S68" s="298"/>
      <c r="T68" s="299"/>
      <c r="U68" s="38"/>
      <c r="V68" s="1041"/>
      <c r="W68" s="38"/>
      <c r="X68" s="1041"/>
      <c r="Y68" s="1041"/>
      <c r="Z68" s="1041"/>
      <c r="AA68" s="1041"/>
      <c r="AB68" s="1046"/>
      <c r="AC68" s="38"/>
      <c r="AD68" s="1046"/>
      <c r="AE68" s="868"/>
      <c r="AF68" s="1046"/>
      <c r="AG68" s="868"/>
      <c r="AH68" s="868"/>
      <c r="AI68" s="868"/>
      <c r="AJ68" s="868"/>
      <c r="AK68" s="868"/>
      <c r="AL68" s="868"/>
      <c r="AM68" s="868"/>
      <c r="AN68" s="868"/>
      <c r="AO68" s="868"/>
      <c r="AP68" s="868"/>
      <c r="AQ68" s="868"/>
      <c r="AR68" s="868"/>
      <c r="AS68" s="868"/>
      <c r="AT68" s="868"/>
      <c r="AU68" s="868"/>
      <c r="AV68" s="868"/>
      <c r="AW68" s="1084"/>
    </row>
    <row r="69" ht="17.25" hidden="1" customHeight="1" outlineLevel="1" spans="1:49">
      <c r="A69" s="1042" t="s">
        <v>163</v>
      </c>
      <c r="B69" s="1042"/>
      <c r="C69" s="1042"/>
      <c r="D69" s="1042"/>
      <c r="E69" s="1042"/>
      <c r="F69" s="1042"/>
      <c r="G69" s="1042"/>
      <c r="H69" s="1042"/>
      <c r="I69" s="1042"/>
      <c r="J69" s="1042"/>
      <c r="K69" s="1042"/>
      <c r="L69" s="1042"/>
      <c r="M69" s="1042"/>
      <c r="N69" s="1042"/>
      <c r="O69" s="1042"/>
      <c r="P69" s="1042"/>
      <c r="Q69" s="1042"/>
      <c r="R69" s="1042"/>
      <c r="S69" s="1042"/>
      <c r="T69" s="1042"/>
      <c r="U69" s="1042"/>
      <c r="V69" s="1042"/>
      <c r="W69" s="1042"/>
      <c r="X69" s="1042"/>
      <c r="Y69" s="1042"/>
      <c r="Z69" s="1042"/>
      <c r="AA69" s="1042"/>
      <c r="AB69" s="1042"/>
      <c r="AC69" s="1042"/>
      <c r="AD69" s="1042"/>
      <c r="AE69" s="1042"/>
      <c r="AF69" s="1042"/>
      <c r="AG69" s="1042"/>
      <c r="AH69" s="1042"/>
      <c r="AI69" s="1042"/>
      <c r="AJ69" s="1042"/>
      <c r="AK69" s="1042"/>
      <c r="AL69" s="1042"/>
      <c r="AM69" s="1042"/>
      <c r="AN69" s="1042"/>
      <c r="AO69" s="1042"/>
      <c r="AP69" s="1042"/>
      <c r="AQ69" s="1042"/>
      <c r="AR69" s="1042"/>
      <c r="AS69" s="1042"/>
      <c r="AT69" s="1042"/>
      <c r="AU69" s="1042"/>
      <c r="AV69" s="1042"/>
      <c r="AW69" s="1084"/>
    </row>
    <row r="70" collapsed="1" spans="1:49">
      <c r="A70" s="1043"/>
      <c r="B70" s="544"/>
      <c r="C70" s="544"/>
      <c r="D70" s="299"/>
      <c r="E70" s="298"/>
      <c r="F70" s="38"/>
      <c r="H70" s="38"/>
      <c r="I70" s="299"/>
      <c r="J70" s="298"/>
      <c r="K70" s="299"/>
      <c r="L70" s="298"/>
      <c r="N70" s="298"/>
      <c r="Q70" s="38"/>
      <c r="S70" s="298"/>
      <c r="T70" s="299"/>
      <c r="U70" s="299"/>
      <c r="V70" s="298"/>
      <c r="W70" s="299"/>
      <c r="X70" s="298"/>
      <c r="Y70" s="298"/>
      <c r="Z70" s="298"/>
      <c r="AA70" s="298"/>
      <c r="AB70" s="1046"/>
      <c r="AC70" s="38"/>
      <c r="AD70" s="1046"/>
      <c r="AE70" s="868"/>
      <c r="AF70" s="1046"/>
      <c r="AG70" s="868"/>
      <c r="AH70" s="868"/>
      <c r="AI70" s="868"/>
      <c r="AJ70" s="868"/>
      <c r="AK70" s="868"/>
      <c r="AL70" s="868"/>
      <c r="AM70" s="868"/>
      <c r="AN70" s="868"/>
      <c r="AO70" s="868"/>
      <c r="AP70" s="868"/>
      <c r="AQ70" s="868"/>
      <c r="AR70" s="868"/>
      <c r="AS70" s="868"/>
      <c r="AT70" s="868"/>
      <c r="AU70" s="868"/>
      <c r="AV70" s="868"/>
      <c r="AW70" s="1084"/>
    </row>
    <row r="71" ht="2.25" customHeight="1" spans="1:49">
      <c r="A71" s="1043"/>
      <c r="B71" s="544"/>
      <c r="C71" s="544"/>
      <c r="D71" s="299"/>
      <c r="E71" s="298"/>
      <c r="F71" s="38"/>
      <c r="H71" s="38"/>
      <c r="I71" s="299"/>
      <c r="J71" s="298"/>
      <c r="K71" s="299"/>
      <c r="L71" s="298"/>
      <c r="N71" s="298"/>
      <c r="Q71" s="38"/>
      <c r="S71" s="298"/>
      <c r="T71" s="299"/>
      <c r="U71" s="299"/>
      <c r="V71" s="298"/>
      <c r="W71" s="299"/>
      <c r="X71" s="298"/>
      <c r="Y71" s="298"/>
      <c r="Z71" s="298"/>
      <c r="AA71" s="298"/>
      <c r="AB71" s="1046"/>
      <c r="AC71" s="38"/>
      <c r="AD71" s="1046"/>
      <c r="AE71" s="868"/>
      <c r="AF71" s="1046"/>
      <c r="AG71" s="868"/>
      <c r="AH71" s="868"/>
      <c r="AI71" s="868"/>
      <c r="AJ71" s="868"/>
      <c r="AK71" s="868"/>
      <c r="AL71" s="868"/>
      <c r="AM71" s="868"/>
      <c r="AN71" s="868"/>
      <c r="AO71" s="868"/>
      <c r="AP71" s="868"/>
      <c r="AQ71" s="868"/>
      <c r="AR71" s="868"/>
      <c r="AS71" s="868"/>
      <c r="AT71" s="868"/>
      <c r="AU71" s="868"/>
      <c r="AV71" s="868"/>
      <c r="AW71" s="1084"/>
    </row>
    <row r="72" ht="18.75" spans="1:49">
      <c r="A72" s="543" t="s">
        <v>86</v>
      </c>
      <c r="B72" s="544"/>
      <c r="C72" s="544"/>
      <c r="D72" s="545"/>
      <c r="E72" s="298"/>
      <c r="F72" s="38"/>
      <c r="H72" s="38"/>
      <c r="I72" s="545"/>
      <c r="J72" s="298"/>
      <c r="K72" s="545"/>
      <c r="L72" s="298"/>
      <c r="N72" s="298"/>
      <c r="Q72" s="38"/>
      <c r="R72" s="545"/>
      <c r="S72" s="298"/>
      <c r="T72" s="299"/>
      <c r="U72" s="545"/>
      <c r="V72" s="298"/>
      <c r="W72" s="545"/>
      <c r="X72" s="298"/>
      <c r="Y72" s="298"/>
      <c r="Z72" s="298"/>
      <c r="AA72" s="298"/>
      <c r="AB72" s="543"/>
      <c r="AC72" s="38"/>
      <c r="AD72" s="543" t="s">
        <v>193</v>
      </c>
      <c r="AE72" s="868"/>
      <c r="AF72" s="543"/>
      <c r="AG72" s="868"/>
      <c r="AH72" s="868"/>
      <c r="AI72" s="868"/>
      <c r="AJ72" s="868"/>
      <c r="AK72" s="868"/>
      <c r="AL72" s="868"/>
      <c r="AM72" s="868"/>
      <c r="AN72" s="868"/>
      <c r="AO72" s="868"/>
      <c r="AP72" s="868"/>
      <c r="AQ72" s="868"/>
      <c r="AR72" s="868"/>
      <c r="AS72" s="868"/>
      <c r="AT72" s="868"/>
      <c r="AU72" s="868"/>
      <c r="AV72" s="868"/>
      <c r="AW72" s="1084"/>
    </row>
    <row r="73" spans="1:49">
      <c r="A73" s="1039"/>
      <c r="B73" s="1040"/>
      <c r="C73" s="1040"/>
      <c r="D73" s="38"/>
      <c r="E73" s="1041"/>
      <c r="F73" s="38"/>
      <c r="H73" s="38"/>
      <c r="K73" s="38"/>
      <c r="N73" s="1041"/>
      <c r="Q73" s="38"/>
      <c r="S73" s="298"/>
      <c r="T73" s="299"/>
      <c r="U73" s="38"/>
      <c r="V73" s="1041"/>
      <c r="W73" s="38"/>
      <c r="X73" s="1041"/>
      <c r="Y73" s="1041"/>
      <c r="Z73" s="1041"/>
      <c r="AA73" s="1041"/>
      <c r="AB73" s="1046"/>
      <c r="AC73" s="38"/>
      <c r="AD73" s="1046"/>
      <c r="AE73" s="868"/>
      <c r="AF73" s="1046"/>
      <c r="AG73" s="868"/>
      <c r="AH73" s="868"/>
      <c r="AI73" s="868"/>
      <c r="AJ73" s="868"/>
      <c r="AK73" s="868"/>
      <c r="AL73" s="868"/>
      <c r="AM73" s="868"/>
      <c r="AN73" s="868"/>
      <c r="AO73" s="868"/>
      <c r="AP73" s="868"/>
      <c r="AQ73" s="868"/>
      <c r="AR73" s="868"/>
      <c r="AS73" s="868"/>
      <c r="AT73" s="868"/>
      <c r="AU73" s="868"/>
      <c r="AV73" s="868"/>
      <c r="AW73" s="1084"/>
    </row>
    <row r="75" ht="89.25" customHeight="1"/>
  </sheetData>
  <mergeCells count="195">
    <mergeCell ref="A1:AW1"/>
    <mergeCell ref="A2:AW2"/>
    <mergeCell ref="A3:AW3"/>
    <mergeCell ref="A4:AW4"/>
    <mergeCell ref="A5:AW5"/>
    <mergeCell ref="A6:AW6"/>
    <mergeCell ref="A7:AW7"/>
    <mergeCell ref="D8:R8"/>
    <mergeCell ref="S8:AG8"/>
    <mergeCell ref="AH8:AV8"/>
    <mergeCell ref="G9:I9"/>
    <mergeCell ref="J9:L9"/>
    <mergeCell ref="M9:O9"/>
    <mergeCell ref="P9:R9"/>
    <mergeCell ref="V9:X9"/>
    <mergeCell ref="Y9:AA9"/>
    <mergeCell ref="AB9:AD9"/>
    <mergeCell ref="AE9:AG9"/>
    <mergeCell ref="AK9:AM9"/>
    <mergeCell ref="AN9:AP9"/>
    <mergeCell ref="AQ9:AS9"/>
    <mergeCell ref="AT9:AV9"/>
    <mergeCell ref="G11:I11"/>
    <mergeCell ref="M11:O11"/>
    <mergeCell ref="P11:R11"/>
    <mergeCell ref="V11:X11"/>
    <mergeCell ref="Y11:AA11"/>
    <mergeCell ref="AB11:AD11"/>
    <mergeCell ref="AE11:AG11"/>
    <mergeCell ref="AK11:AM11"/>
    <mergeCell ref="AN11:AP11"/>
    <mergeCell ref="AQ11:AS11"/>
    <mergeCell ref="AT11:AV11"/>
    <mergeCell ref="A12:AV12"/>
    <mergeCell ref="A42:AV42"/>
    <mergeCell ref="A43:AV43"/>
    <mergeCell ref="A46:AV46"/>
    <mergeCell ref="A47:AV47"/>
    <mergeCell ref="A53:AV53"/>
    <mergeCell ref="A54:AV54"/>
    <mergeCell ref="A69:AV69"/>
    <mergeCell ref="A8:A10"/>
    <mergeCell ref="A13:A16"/>
    <mergeCell ref="A17:A19"/>
    <mergeCell ref="A20:A22"/>
    <mergeCell ref="A24:A27"/>
    <mergeCell ref="A28:A38"/>
    <mergeCell ref="A48:A51"/>
    <mergeCell ref="A56:A59"/>
    <mergeCell ref="A61:A64"/>
    <mergeCell ref="B8:B10"/>
    <mergeCell ref="B13:B16"/>
    <mergeCell ref="B17:B19"/>
    <mergeCell ref="B20:B22"/>
    <mergeCell ref="B24:B27"/>
    <mergeCell ref="B29:B33"/>
    <mergeCell ref="B34:B35"/>
    <mergeCell ref="B37:B38"/>
    <mergeCell ref="B48:B51"/>
    <mergeCell ref="B56:B59"/>
    <mergeCell ref="B61:B64"/>
    <mergeCell ref="C8:C10"/>
    <mergeCell ref="D9:D10"/>
    <mergeCell ref="D30:D33"/>
    <mergeCell ref="D49:D51"/>
    <mergeCell ref="D56:D59"/>
    <mergeCell ref="D61:D64"/>
    <mergeCell ref="E9:E10"/>
    <mergeCell ref="E30:E33"/>
    <mergeCell ref="E49:E51"/>
    <mergeCell ref="E56:E59"/>
    <mergeCell ref="E61:E64"/>
    <mergeCell ref="F9:F10"/>
    <mergeCell ref="F30:F33"/>
    <mergeCell ref="F49:F51"/>
    <mergeCell ref="F56:F59"/>
    <mergeCell ref="F61:F64"/>
    <mergeCell ref="G56:G59"/>
    <mergeCell ref="G61:G64"/>
    <mergeCell ref="I30:I33"/>
    <mergeCell ref="I49:I51"/>
    <mergeCell ref="I56:I59"/>
    <mergeCell ref="I61:I64"/>
    <mergeCell ref="J49:J51"/>
    <mergeCell ref="J56:J59"/>
    <mergeCell ref="J61:J64"/>
    <mergeCell ref="L30:L33"/>
    <mergeCell ref="L49:L51"/>
    <mergeCell ref="L56:L59"/>
    <mergeCell ref="L61:L64"/>
    <mergeCell ref="M49:M51"/>
    <mergeCell ref="M56:M59"/>
    <mergeCell ref="M61:M64"/>
    <mergeCell ref="O30:O33"/>
    <mergeCell ref="O49:O51"/>
    <mergeCell ref="O56:O59"/>
    <mergeCell ref="O61:O64"/>
    <mergeCell ref="P56:P59"/>
    <mergeCell ref="P61:P64"/>
    <mergeCell ref="R30:R33"/>
    <mergeCell ref="R49:R51"/>
    <mergeCell ref="R56:R59"/>
    <mergeCell ref="R61:R64"/>
    <mergeCell ref="S9:S10"/>
    <mergeCell ref="S30:S33"/>
    <mergeCell ref="S49:S51"/>
    <mergeCell ref="S56:S59"/>
    <mergeCell ref="S61:S64"/>
    <mergeCell ref="T9:T10"/>
    <mergeCell ref="T30:T33"/>
    <mergeCell ref="T49:T51"/>
    <mergeCell ref="T56:T59"/>
    <mergeCell ref="T61:T64"/>
    <mergeCell ref="U9:U10"/>
    <mergeCell ref="U30:U33"/>
    <mergeCell ref="U49:U51"/>
    <mergeCell ref="U56:U59"/>
    <mergeCell ref="U61:U64"/>
    <mergeCell ref="V49:V51"/>
    <mergeCell ref="V56:V59"/>
    <mergeCell ref="V61:V64"/>
    <mergeCell ref="X30:X33"/>
    <mergeCell ref="X49:X51"/>
    <mergeCell ref="X56:X59"/>
    <mergeCell ref="X61:X64"/>
    <mergeCell ref="Y49:Y51"/>
    <mergeCell ref="Y56:Y59"/>
    <mergeCell ref="Y61:Y64"/>
    <mergeCell ref="AA30:AA33"/>
    <mergeCell ref="AA49:AA51"/>
    <mergeCell ref="AA56:AA59"/>
    <mergeCell ref="AA61:AA64"/>
    <mergeCell ref="AB49:AB51"/>
    <mergeCell ref="AB56:AB59"/>
    <mergeCell ref="AB61:AB64"/>
    <mergeCell ref="AD30:AD33"/>
    <mergeCell ref="AD49:AD51"/>
    <mergeCell ref="AD56:AD59"/>
    <mergeCell ref="AD61:AD64"/>
    <mergeCell ref="AE49:AE51"/>
    <mergeCell ref="AE56:AE59"/>
    <mergeCell ref="AE61:AE64"/>
    <mergeCell ref="AG30:AG33"/>
    <mergeCell ref="AG49:AG51"/>
    <mergeCell ref="AG56:AG59"/>
    <mergeCell ref="AG61:AG64"/>
    <mergeCell ref="AH9:AH10"/>
    <mergeCell ref="AH30:AH33"/>
    <mergeCell ref="AH49:AH51"/>
    <mergeCell ref="AH56:AH59"/>
    <mergeCell ref="AH61:AH64"/>
    <mergeCell ref="AI9:AI10"/>
    <mergeCell ref="AI30:AI33"/>
    <mergeCell ref="AI49:AI51"/>
    <mergeCell ref="AI56:AI59"/>
    <mergeCell ref="AI61:AI64"/>
    <mergeCell ref="AJ9:AJ10"/>
    <mergeCell ref="AJ30:AJ33"/>
    <mergeCell ref="AJ49:AJ51"/>
    <mergeCell ref="AJ56:AJ59"/>
    <mergeCell ref="AJ61:AJ64"/>
    <mergeCell ref="AK49:AK51"/>
    <mergeCell ref="AK56:AK59"/>
    <mergeCell ref="AK61:AK64"/>
    <mergeCell ref="AM30:AM33"/>
    <mergeCell ref="AM49:AM51"/>
    <mergeCell ref="AM56:AM59"/>
    <mergeCell ref="AM61:AM64"/>
    <mergeCell ref="AN49:AN51"/>
    <mergeCell ref="AN56:AN59"/>
    <mergeCell ref="AN61:AN64"/>
    <mergeCell ref="AP30:AP33"/>
    <mergeCell ref="AP49:AP51"/>
    <mergeCell ref="AP56:AP59"/>
    <mergeCell ref="AP61:AP64"/>
    <mergeCell ref="AQ49:AQ51"/>
    <mergeCell ref="AQ56:AQ59"/>
    <mergeCell ref="AQ61:AQ64"/>
    <mergeCell ref="AS30:AS33"/>
    <mergeCell ref="AS49:AS51"/>
    <mergeCell ref="AS56:AS59"/>
    <mergeCell ref="AS61:AS64"/>
    <mergeCell ref="AT49:AT51"/>
    <mergeCell ref="AT56:AT59"/>
    <mergeCell ref="AT61:AT64"/>
    <mergeCell ref="AV30:AV33"/>
    <mergeCell ref="AV49:AV51"/>
    <mergeCell ref="AV56:AV59"/>
    <mergeCell ref="AV61:AV64"/>
    <mergeCell ref="AW8:AW10"/>
    <mergeCell ref="AW13:AW16"/>
    <mergeCell ref="AW24:AW27"/>
    <mergeCell ref="AW30:AW33"/>
    <mergeCell ref="AW36:AW38"/>
    <mergeCell ref="AW39:AW40"/>
  </mergeCells>
  <pageMargins left="0.7" right="0.7" top="0.75" bottom="0.75" header="0.3" footer="0.3"/>
  <pageSetup paperSize="9" scale="58" fitToHeight="0" orientation="landscape" horizontalDpi="600" vertic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74"/>
  <sheetViews>
    <sheetView view="pageBreakPreview" zoomScaleNormal="100" topLeftCell="J31" workbookViewId="0">
      <selection activeCell="A2" sqref="A2:AW2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customWidth="1" outlineLevel="1"/>
    <col min="8" max="8" width="2.85714285714286" style="37" customWidth="1" outlineLevel="1"/>
    <col min="9" max="9" width="3.28571428571429" style="38" customWidth="1"/>
    <col min="10" max="10" width="3.71428571428571" style="1041" customWidth="1" outlineLevel="1"/>
    <col min="11" max="11" width="3.71428571428571" style="37" customWidth="1" outlineLevel="1"/>
    <col min="12" max="12" width="3.71428571428571" style="1041"/>
    <col min="13" max="13" width="3.71428571428571" style="38" customWidth="1" outlineLevel="1"/>
    <col min="14" max="14" width="3.71428571428571" style="36" customWidth="1" outlineLevel="1"/>
    <col min="15" max="15" width="3.71428571428571" style="38"/>
    <col min="16" max="16" width="3.71428571428571" style="38" customWidth="1" outlineLevel="1"/>
    <col min="17" max="17" width="3.71428571428571" style="37" customWidth="1" outlineLevel="1"/>
    <col min="18" max="18" width="3.71428571428571" style="299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customWidth="1" outlineLevel="1"/>
    <col min="23" max="23" width="3.71428571428571" style="37" customWidth="1" outlineLevel="1"/>
    <col min="24" max="24" width="3" style="47" customWidth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42857142857143" style="51" customWidth="1"/>
    <col min="35" max="36" width="3.71428571428571" style="32" customWidth="1"/>
    <col min="37" max="37" width="3.71428571428571" style="32" customWidth="1" outlineLevel="1"/>
    <col min="38" max="38" width="3.71428571428571" style="52" customWidth="1" outlineLevel="1"/>
    <col min="39" max="39" width="3.71428571428571" style="32" customWidth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24.2857142857143" style="1069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39" customHeight="1" spans="1:49">
      <c r="A2" s="898" t="s">
        <v>170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s="25" customFormat="1" ht="17.25" customHeight="1" outlineLevel="1" spans="1:49">
      <c r="A3" s="898" t="s">
        <v>203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</row>
    <row r="4" s="25" customFormat="1" ht="58.5" customHeight="1" outlineLevel="1" spans="1:49">
      <c r="A4" s="1062" t="s">
        <v>204</v>
      </c>
      <c r="B4" s="1062"/>
      <c r="C4" s="1062"/>
      <c r="D4" s="1062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</row>
    <row r="5" s="25" customFormat="1" ht="31.5" customHeight="1" outlineLevel="1" spans="1:49">
      <c r="A5" s="1062" t="s">
        <v>205</v>
      </c>
      <c r="B5" s="1062"/>
      <c r="C5" s="1062"/>
      <c r="D5" s="1062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</row>
    <row r="6" s="25" customFormat="1" ht="45.75" customHeight="1" outlineLevel="1" spans="1:49">
      <c r="A6" s="898" t="s">
        <v>206</v>
      </c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  <c r="AK6" s="898"/>
      <c r="AL6" s="898"/>
      <c r="AM6" s="898"/>
      <c r="AN6" s="898"/>
      <c r="AO6" s="898"/>
      <c r="AP6" s="898"/>
      <c r="AQ6" s="898"/>
      <c r="AR6" s="898"/>
      <c r="AS6" s="898"/>
      <c r="AT6" s="898"/>
      <c r="AU6" s="898"/>
      <c r="AV6" s="898"/>
      <c r="AW6" s="898"/>
    </row>
    <row r="7" s="28" customFormat="1" ht="12.75" spans="1:49">
      <c r="A7" s="945" t="s">
        <v>2</v>
      </c>
      <c r="B7" s="587" t="s">
        <v>3</v>
      </c>
      <c r="C7" s="588" t="s">
        <v>4</v>
      </c>
      <c r="D7" s="946" t="s">
        <v>174</v>
      </c>
      <c r="E7" s="947"/>
      <c r="F7" s="947"/>
      <c r="G7" s="947"/>
      <c r="H7" s="947"/>
      <c r="I7" s="947"/>
      <c r="J7" s="947"/>
      <c r="K7" s="947"/>
      <c r="L7" s="947"/>
      <c r="M7" s="947"/>
      <c r="N7" s="947"/>
      <c r="O7" s="947"/>
      <c r="P7" s="947"/>
      <c r="Q7" s="947"/>
      <c r="R7" s="969"/>
      <c r="S7" s="946" t="s">
        <v>175</v>
      </c>
      <c r="T7" s="947"/>
      <c r="U7" s="947"/>
      <c r="V7" s="947"/>
      <c r="W7" s="947"/>
      <c r="X7" s="947"/>
      <c r="Y7" s="947"/>
      <c r="Z7" s="947"/>
      <c r="AA7" s="947"/>
      <c r="AB7" s="947"/>
      <c r="AC7" s="947"/>
      <c r="AD7" s="947"/>
      <c r="AE7" s="947"/>
      <c r="AF7" s="947"/>
      <c r="AG7" s="969"/>
      <c r="AH7" s="1049" t="s">
        <v>176</v>
      </c>
      <c r="AI7" s="990"/>
      <c r="AJ7" s="990"/>
      <c r="AK7" s="990"/>
      <c r="AL7" s="990"/>
      <c r="AM7" s="990"/>
      <c r="AN7" s="990"/>
      <c r="AO7" s="990"/>
      <c r="AP7" s="990"/>
      <c r="AQ7" s="990"/>
      <c r="AR7" s="990"/>
      <c r="AS7" s="990"/>
      <c r="AT7" s="990"/>
      <c r="AU7" s="990"/>
      <c r="AV7" s="993"/>
      <c r="AW7" s="995" t="s">
        <v>177</v>
      </c>
    </row>
    <row r="8" s="25" customFormat="1" ht="16.5" customHeight="1" spans="1:49">
      <c r="A8" s="945"/>
      <c r="B8" s="587"/>
      <c r="C8" s="588"/>
      <c r="D8" s="948" t="s">
        <v>178</v>
      </c>
      <c r="E8" s="949">
        <v>2016</v>
      </c>
      <c r="F8" s="949">
        <v>2017</v>
      </c>
      <c r="G8" s="6" t="s">
        <v>140</v>
      </c>
      <c r="H8" s="6"/>
      <c r="I8" s="6"/>
      <c r="J8" s="6" t="s">
        <v>141</v>
      </c>
      <c r="K8" s="6"/>
      <c r="L8" s="6"/>
      <c r="M8" s="6" t="s">
        <v>142</v>
      </c>
      <c r="N8" s="6"/>
      <c r="O8" s="6"/>
      <c r="P8" s="6" t="s">
        <v>143</v>
      </c>
      <c r="Q8" s="6"/>
      <c r="R8" s="980"/>
      <c r="S8" s="971" t="s">
        <v>178</v>
      </c>
      <c r="T8" s="949">
        <v>2016</v>
      </c>
      <c r="U8" s="949">
        <v>2017</v>
      </c>
      <c r="V8" s="6" t="s">
        <v>140</v>
      </c>
      <c r="W8" s="6"/>
      <c r="X8" s="6"/>
      <c r="Y8" s="6" t="s">
        <v>141</v>
      </c>
      <c r="Z8" s="6"/>
      <c r="AA8" s="6"/>
      <c r="AB8" s="6" t="s">
        <v>142</v>
      </c>
      <c r="AC8" s="6"/>
      <c r="AD8" s="6"/>
      <c r="AE8" s="6" t="s">
        <v>143</v>
      </c>
      <c r="AF8" s="6"/>
      <c r="AG8" s="980"/>
      <c r="AH8" s="971" t="s">
        <v>178</v>
      </c>
      <c r="AI8" s="949">
        <v>2016</v>
      </c>
      <c r="AJ8" s="949">
        <v>2017</v>
      </c>
      <c r="AK8" s="6" t="s">
        <v>140</v>
      </c>
      <c r="AL8" s="6"/>
      <c r="AM8" s="6"/>
      <c r="AN8" s="6" t="s">
        <v>141</v>
      </c>
      <c r="AO8" s="6"/>
      <c r="AP8" s="6"/>
      <c r="AQ8" s="6" t="s">
        <v>142</v>
      </c>
      <c r="AR8" s="6"/>
      <c r="AS8" s="6"/>
      <c r="AT8" s="6" t="s">
        <v>143</v>
      </c>
      <c r="AU8" s="6"/>
      <c r="AV8" s="980"/>
      <c r="AW8" s="995"/>
    </row>
    <row r="9" s="25" customFormat="1" ht="51.75" customHeight="1" spans="1:49">
      <c r="A9" s="945"/>
      <c r="B9" s="587"/>
      <c r="C9" s="588"/>
      <c r="D9" s="948"/>
      <c r="E9" s="949"/>
      <c r="F9" s="949"/>
      <c r="G9" s="952" t="s">
        <v>179</v>
      </c>
      <c r="H9" s="953" t="s">
        <v>180</v>
      </c>
      <c r="I9" s="952" t="s">
        <v>181</v>
      </c>
      <c r="J9" s="952" t="s">
        <v>179</v>
      </c>
      <c r="K9" s="953" t="s">
        <v>180</v>
      </c>
      <c r="L9" s="952" t="s">
        <v>181</v>
      </c>
      <c r="M9" s="952" t="s">
        <v>179</v>
      </c>
      <c r="N9" s="953" t="s">
        <v>180</v>
      </c>
      <c r="O9" s="952" t="s">
        <v>181</v>
      </c>
      <c r="P9" s="952" t="s">
        <v>179</v>
      </c>
      <c r="Q9" s="953" t="s">
        <v>180</v>
      </c>
      <c r="R9" s="1050" t="s">
        <v>181</v>
      </c>
      <c r="S9" s="971"/>
      <c r="T9" s="949"/>
      <c r="U9" s="949"/>
      <c r="V9" s="952" t="s">
        <v>179</v>
      </c>
      <c r="W9" s="953" t="s">
        <v>180</v>
      </c>
      <c r="X9" s="1055" t="s">
        <v>181</v>
      </c>
      <c r="Y9" s="952" t="s">
        <v>179</v>
      </c>
      <c r="Z9" s="953" t="s">
        <v>180</v>
      </c>
      <c r="AA9" s="952" t="s">
        <v>181</v>
      </c>
      <c r="AB9" s="952" t="s">
        <v>179</v>
      </c>
      <c r="AC9" s="953" t="s">
        <v>180</v>
      </c>
      <c r="AD9" s="952" t="s">
        <v>181</v>
      </c>
      <c r="AE9" s="952" t="s">
        <v>179</v>
      </c>
      <c r="AF9" s="953" t="s">
        <v>180</v>
      </c>
      <c r="AG9" s="1050" t="s">
        <v>181</v>
      </c>
      <c r="AH9" s="971"/>
      <c r="AI9" s="949"/>
      <c r="AJ9" s="949"/>
      <c r="AK9" s="952" t="s">
        <v>179</v>
      </c>
      <c r="AL9" s="953" t="s">
        <v>180</v>
      </c>
      <c r="AM9" s="952" t="s">
        <v>181</v>
      </c>
      <c r="AN9" s="952" t="s">
        <v>179</v>
      </c>
      <c r="AO9" s="953" t="s">
        <v>180</v>
      </c>
      <c r="AP9" s="952" t="s">
        <v>181</v>
      </c>
      <c r="AQ9" s="952" t="s">
        <v>179</v>
      </c>
      <c r="AR9" s="953" t="s">
        <v>180</v>
      </c>
      <c r="AS9" s="952" t="s">
        <v>181</v>
      </c>
      <c r="AT9" s="952" t="s">
        <v>179</v>
      </c>
      <c r="AU9" s="953" t="s">
        <v>180</v>
      </c>
      <c r="AV9" s="981" t="s">
        <v>181</v>
      </c>
      <c r="AW9" s="995"/>
    </row>
    <row r="10" spans="1:49">
      <c r="A10" s="4">
        <v>1</v>
      </c>
      <c r="B10" s="954">
        <v>2</v>
      </c>
      <c r="C10" s="955">
        <v>3</v>
      </c>
      <c r="D10" s="956">
        <v>4</v>
      </c>
      <c r="E10" s="4">
        <v>5</v>
      </c>
      <c r="F10" s="4">
        <v>6</v>
      </c>
      <c r="G10" s="4">
        <v>7</v>
      </c>
      <c r="H10" s="4"/>
      <c r="I10" s="4"/>
      <c r="J10" s="1065">
        <v>8</v>
      </c>
      <c r="K10" s="1066"/>
      <c r="L10" s="1067">
        <v>8</v>
      </c>
      <c r="M10" s="4">
        <v>9</v>
      </c>
      <c r="N10" s="4"/>
      <c r="O10" s="4"/>
      <c r="P10" s="4">
        <v>10</v>
      </c>
      <c r="Q10" s="4"/>
      <c r="R10" s="994"/>
      <c r="S10" s="956">
        <v>11</v>
      </c>
      <c r="T10" s="4">
        <v>12</v>
      </c>
      <c r="U10" s="4">
        <v>13</v>
      </c>
      <c r="V10" s="4">
        <v>14</v>
      </c>
      <c r="W10" s="4"/>
      <c r="X10" s="4"/>
      <c r="Y10" s="4">
        <v>15</v>
      </c>
      <c r="Z10" s="4"/>
      <c r="AA10" s="4"/>
      <c r="AB10" s="4">
        <v>16</v>
      </c>
      <c r="AC10" s="4"/>
      <c r="AD10" s="4"/>
      <c r="AE10" s="4">
        <v>17</v>
      </c>
      <c r="AF10" s="4"/>
      <c r="AG10" s="994"/>
      <c r="AH10" s="956">
        <v>18</v>
      </c>
      <c r="AI10" s="4">
        <v>19</v>
      </c>
      <c r="AJ10" s="4">
        <v>20</v>
      </c>
      <c r="AK10" s="4">
        <v>21</v>
      </c>
      <c r="AL10" s="4"/>
      <c r="AM10" s="4"/>
      <c r="AN10" s="4">
        <v>22</v>
      </c>
      <c r="AO10" s="4"/>
      <c r="AP10" s="4"/>
      <c r="AQ10" s="4">
        <v>23</v>
      </c>
      <c r="AR10" s="4"/>
      <c r="AS10" s="4"/>
      <c r="AT10" s="4">
        <v>24</v>
      </c>
      <c r="AU10" s="4"/>
      <c r="AV10" s="994"/>
      <c r="AW10" s="995">
        <v>25</v>
      </c>
    </row>
    <row r="11" spans="1:49">
      <c r="A11" s="7" t="s">
        <v>182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1072"/>
    </row>
    <row r="12" ht="106.5" customHeight="1" spans="1:49">
      <c r="A12" s="6" t="s">
        <v>11</v>
      </c>
      <c r="B12" s="606" t="s">
        <v>97</v>
      </c>
      <c r="C12" s="607" t="s">
        <v>13</v>
      </c>
      <c r="D12" s="608">
        <f>E12+F12+I12+L12+O12+R12</f>
        <v>25859.86357</v>
      </c>
      <c r="E12" s="11">
        <v>2471.01488</v>
      </c>
      <c r="F12" s="11">
        <v>2404.56093</v>
      </c>
      <c r="G12" s="11">
        <f>'21'!I13</f>
        <v>2913.84703</v>
      </c>
      <c r="H12" s="609">
        <f>H14+H15+H13</f>
        <v>-227.65548</v>
      </c>
      <c r="I12" s="11">
        <f>G12+H12</f>
        <v>2686.19155</v>
      </c>
      <c r="J12" s="11">
        <v>2499.01451</v>
      </c>
      <c r="K12" s="609"/>
      <c r="L12" s="11">
        <f>J12+K12</f>
        <v>2499.01451</v>
      </c>
      <c r="M12" s="11">
        <v>2488.76168</v>
      </c>
      <c r="N12" s="609"/>
      <c r="O12" s="11">
        <f>M12+N12</f>
        <v>2488.76168</v>
      </c>
      <c r="P12" s="11">
        <v>13310.32002</v>
      </c>
      <c r="Q12" s="609"/>
      <c r="R12" s="787">
        <f>P12+Q12</f>
        <v>13310.32002</v>
      </c>
      <c r="S12" s="608">
        <f>T12+U12+X12+AA12+AD12+AG12</f>
        <v>0</v>
      </c>
      <c r="T12" s="11">
        <v>0</v>
      </c>
      <c r="U12" s="11">
        <v>0</v>
      </c>
      <c r="V12" s="11">
        <v>0</v>
      </c>
      <c r="W12" s="609"/>
      <c r="X12" s="358">
        <f>V12+W12</f>
        <v>0</v>
      </c>
      <c r="Y12" s="11">
        <v>0</v>
      </c>
      <c r="Z12" s="609"/>
      <c r="AA12" s="11">
        <f>Y12+Z12</f>
        <v>0</v>
      </c>
      <c r="AB12" s="11">
        <v>0</v>
      </c>
      <c r="AC12" s="609"/>
      <c r="AD12" s="11">
        <f>AB12+AC12</f>
        <v>0</v>
      </c>
      <c r="AE12" s="11">
        <v>0</v>
      </c>
      <c r="AF12" s="609"/>
      <c r="AG12" s="787">
        <f>AE12+AF12</f>
        <v>0</v>
      </c>
      <c r="AH12" s="608">
        <f>AI12+AJ12+AM12+AP12+AS12+AV12</f>
        <v>25859.86357</v>
      </c>
      <c r="AI12" s="11">
        <f>E12+T12</f>
        <v>2471.01488</v>
      </c>
      <c r="AJ12" s="11">
        <f>F12+U12</f>
        <v>2404.56093</v>
      </c>
      <c r="AK12" s="11">
        <f>G12+V12</f>
        <v>2913.84703</v>
      </c>
      <c r="AL12" s="609">
        <f>H12+W12</f>
        <v>-227.65548</v>
      </c>
      <c r="AM12" s="11">
        <f>AK12+AL12</f>
        <v>2686.19155</v>
      </c>
      <c r="AN12" s="11">
        <f>J12+Y12</f>
        <v>2499.01451</v>
      </c>
      <c r="AO12" s="609">
        <f>K12+Z12</f>
        <v>0</v>
      </c>
      <c r="AP12" s="11">
        <f>AN12+AO12</f>
        <v>2499.01451</v>
      </c>
      <c r="AQ12" s="11">
        <f>M12+AB12</f>
        <v>2488.76168</v>
      </c>
      <c r="AR12" s="609">
        <f>N12+AC12</f>
        <v>0</v>
      </c>
      <c r="AS12" s="11">
        <f>AQ12+AR12</f>
        <v>2488.76168</v>
      </c>
      <c r="AT12" s="11">
        <f>P12+AE12</f>
        <v>13310.32002</v>
      </c>
      <c r="AU12" s="609">
        <f>Q12+AF12</f>
        <v>0</v>
      </c>
      <c r="AV12" s="745">
        <f>AT12+AU12</f>
        <v>13310.32002</v>
      </c>
      <c r="AW12" s="1073" t="s">
        <v>207</v>
      </c>
    </row>
    <row r="13" ht="66" customHeight="1" outlineLevel="1" spans="1:49">
      <c r="A13" s="6"/>
      <c r="B13" s="606"/>
      <c r="C13" s="607" t="s">
        <v>198</v>
      </c>
      <c r="D13" s="608"/>
      <c r="E13" s="11"/>
      <c r="F13" s="11"/>
      <c r="G13" s="11"/>
      <c r="H13" s="609">
        <f>-227.65548</f>
        <v>-227.65548</v>
      </c>
      <c r="I13" s="11"/>
      <c r="J13" s="11"/>
      <c r="K13" s="609"/>
      <c r="L13" s="11"/>
      <c r="M13" s="11"/>
      <c r="N13" s="609"/>
      <c r="O13" s="11"/>
      <c r="P13" s="11"/>
      <c r="Q13" s="609"/>
      <c r="R13" s="787"/>
      <c r="S13" s="608"/>
      <c r="T13" s="11"/>
      <c r="U13" s="11"/>
      <c r="V13" s="11"/>
      <c r="W13" s="609"/>
      <c r="X13" s="358"/>
      <c r="Y13" s="11"/>
      <c r="Z13" s="609"/>
      <c r="AA13" s="11"/>
      <c r="AB13" s="11"/>
      <c r="AC13" s="609"/>
      <c r="AD13" s="11"/>
      <c r="AE13" s="11"/>
      <c r="AF13" s="609"/>
      <c r="AG13" s="787"/>
      <c r="AH13" s="608"/>
      <c r="AI13" s="11"/>
      <c r="AJ13" s="11"/>
      <c r="AK13" s="11"/>
      <c r="AL13" s="609"/>
      <c r="AM13" s="11"/>
      <c r="AN13" s="11"/>
      <c r="AO13" s="609"/>
      <c r="AP13" s="11"/>
      <c r="AQ13" s="11"/>
      <c r="AR13" s="609"/>
      <c r="AS13" s="11"/>
      <c r="AT13" s="11"/>
      <c r="AU13" s="609"/>
      <c r="AV13" s="745"/>
      <c r="AW13" s="1074"/>
    </row>
    <row r="14" ht="37.5" customHeight="1" spans="1:49">
      <c r="A14" s="6"/>
      <c r="B14" s="606"/>
      <c r="C14" s="607" t="s">
        <v>146</v>
      </c>
      <c r="D14" s="608"/>
      <c r="E14" s="11"/>
      <c r="F14" s="11"/>
      <c r="G14" s="11"/>
      <c r="H14" s="610">
        <v>0</v>
      </c>
      <c r="I14" s="11"/>
      <c r="J14" s="11"/>
      <c r="K14" s="609"/>
      <c r="L14" s="11"/>
      <c r="M14" s="11"/>
      <c r="N14" s="609"/>
      <c r="O14" s="11"/>
      <c r="P14" s="11"/>
      <c r="Q14" s="609"/>
      <c r="R14" s="78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87"/>
      <c r="AH14" s="608"/>
      <c r="AI14" s="11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745"/>
      <c r="AW14" s="1074"/>
    </row>
    <row r="15" ht="27" customHeight="1" spans="1:49">
      <c r="A15" s="6"/>
      <c r="B15" s="606"/>
      <c r="C15" s="607" t="s">
        <v>39</v>
      </c>
      <c r="D15" s="608"/>
      <c r="E15" s="11"/>
      <c r="F15" s="11"/>
      <c r="G15" s="11"/>
      <c r="H15" s="609"/>
      <c r="I15" s="11"/>
      <c r="J15" s="11"/>
      <c r="K15" s="609"/>
      <c r="L15" s="11"/>
      <c r="M15" s="11"/>
      <c r="N15" s="609"/>
      <c r="O15" s="11"/>
      <c r="P15" s="11"/>
      <c r="Q15" s="609"/>
      <c r="R15" s="78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74"/>
    </row>
    <row r="16" ht="69" customHeight="1" spans="1:49">
      <c r="A16" s="6" t="s">
        <v>16</v>
      </c>
      <c r="B16" s="606" t="s">
        <v>184</v>
      </c>
      <c r="C16" s="607" t="s">
        <v>13</v>
      </c>
      <c r="D16" s="608">
        <f>E16+F16+I16+L16+O16+R16</f>
        <v>9695.93796</v>
      </c>
      <c r="E16" s="11">
        <v>1678.7525</v>
      </c>
      <c r="F16" s="11">
        <v>1552.56</v>
      </c>
      <c r="G16" s="11">
        <f>'21'!I17</f>
        <v>1110</v>
      </c>
      <c r="H16" s="609"/>
      <c r="I16" s="11">
        <f>G16+H16</f>
        <v>1110</v>
      </c>
      <c r="J16" s="11">
        <v>660</v>
      </c>
      <c r="K16" s="609"/>
      <c r="L16" s="11">
        <f>J16+K16</f>
        <v>660</v>
      </c>
      <c r="M16" s="11">
        <v>840</v>
      </c>
      <c r="N16" s="609"/>
      <c r="O16" s="11">
        <f>M16+N16</f>
        <v>840</v>
      </c>
      <c r="P16" s="11">
        <v>3854.62546</v>
      </c>
      <c r="Q16" s="609"/>
      <c r="R16" s="787">
        <f>P16+Q16</f>
        <v>3854.62546</v>
      </c>
      <c r="S16" s="608">
        <f>T16+U16+X16+AA16+AD16+AG16</f>
        <v>0</v>
      </c>
      <c r="T16" s="11">
        <v>0</v>
      </c>
      <c r="U16" s="11">
        <v>0</v>
      </c>
      <c r="V16" s="11">
        <v>0</v>
      </c>
      <c r="W16" s="609"/>
      <c r="X16" s="358">
        <f>V16+W16</f>
        <v>0</v>
      </c>
      <c r="Y16" s="11">
        <v>0</v>
      </c>
      <c r="Z16" s="609"/>
      <c r="AA16" s="11">
        <f>Y16+Z16</f>
        <v>0</v>
      </c>
      <c r="AB16" s="11">
        <v>0</v>
      </c>
      <c r="AC16" s="609"/>
      <c r="AD16" s="11">
        <f>AB16+AC16</f>
        <v>0</v>
      </c>
      <c r="AE16" s="11">
        <v>0</v>
      </c>
      <c r="AF16" s="609"/>
      <c r="AG16" s="787">
        <f>AE16+AF16</f>
        <v>0</v>
      </c>
      <c r="AH16" s="608">
        <f>AI16+AJ16+AM16+AP16+AS16+AV16</f>
        <v>9695.93796</v>
      </c>
      <c r="AI16" s="11">
        <f>E16+T16</f>
        <v>1678.7525</v>
      </c>
      <c r="AJ16" s="11">
        <f>F16+U16</f>
        <v>1552.56</v>
      </c>
      <c r="AK16" s="11">
        <f>G16+V16</f>
        <v>1110</v>
      </c>
      <c r="AL16" s="609">
        <f>H16+W16</f>
        <v>0</v>
      </c>
      <c r="AM16" s="11">
        <f>AK16+AL16</f>
        <v>1110</v>
      </c>
      <c r="AN16" s="11">
        <f>J16+Y16</f>
        <v>660</v>
      </c>
      <c r="AO16" s="609">
        <f>K16+Z16</f>
        <v>0</v>
      </c>
      <c r="AP16" s="11">
        <f>AN16+AO16</f>
        <v>660</v>
      </c>
      <c r="AQ16" s="11">
        <f>M16+AB16</f>
        <v>840</v>
      </c>
      <c r="AR16" s="609">
        <f>N16+AC16</f>
        <v>0</v>
      </c>
      <c r="AS16" s="11">
        <f>AQ16+AR16</f>
        <v>840</v>
      </c>
      <c r="AT16" s="11">
        <f>P16+AE16</f>
        <v>3854.62546</v>
      </c>
      <c r="AU16" s="609">
        <f>Q16+AF16</f>
        <v>0</v>
      </c>
      <c r="AV16" s="745">
        <f>AT16+AU16</f>
        <v>3854.62546</v>
      </c>
      <c r="AW16" s="1072"/>
    </row>
    <row r="17" spans="1:49">
      <c r="A17" s="6"/>
      <c r="B17" s="606"/>
      <c r="C17" s="607" t="s">
        <v>137</v>
      </c>
      <c r="D17" s="608"/>
      <c r="E17" s="10"/>
      <c r="F17" s="11"/>
      <c r="G17" s="11"/>
      <c r="H17" s="609"/>
      <c r="I17" s="10"/>
      <c r="J17" s="10"/>
      <c r="K17" s="676"/>
      <c r="L17" s="10"/>
      <c r="M17" s="10"/>
      <c r="N17" s="676"/>
      <c r="O17" s="10"/>
      <c r="P17" s="10"/>
      <c r="Q17" s="676"/>
      <c r="R17" s="738"/>
      <c r="S17" s="608"/>
      <c r="T17" s="10"/>
      <c r="U17" s="10"/>
      <c r="V17" s="10"/>
      <c r="W17" s="676"/>
      <c r="X17" s="361"/>
      <c r="Y17" s="10"/>
      <c r="Z17" s="676"/>
      <c r="AA17" s="10"/>
      <c r="AB17" s="10"/>
      <c r="AC17" s="676"/>
      <c r="AD17" s="10"/>
      <c r="AE17" s="10"/>
      <c r="AF17" s="676"/>
      <c r="AG17" s="738"/>
      <c r="AH17" s="608"/>
      <c r="AI17" s="10"/>
      <c r="AJ17" s="10"/>
      <c r="AK17" s="10"/>
      <c r="AL17" s="676"/>
      <c r="AM17" s="10"/>
      <c r="AN17" s="24"/>
      <c r="AO17" s="676"/>
      <c r="AP17" s="24"/>
      <c r="AQ17" s="24"/>
      <c r="AR17" s="792"/>
      <c r="AS17" s="24"/>
      <c r="AT17" s="24"/>
      <c r="AU17" s="792"/>
      <c r="AV17" s="805"/>
      <c r="AW17" s="1072"/>
    </row>
    <row r="18" ht="42" customHeight="1" spans="1:49">
      <c r="A18" s="6"/>
      <c r="B18" s="606"/>
      <c r="C18" s="607" t="s">
        <v>146</v>
      </c>
      <c r="D18" s="608"/>
      <c r="E18" s="10"/>
      <c r="F18" s="11"/>
      <c r="G18" s="11"/>
      <c r="H18" s="609"/>
      <c r="I18" s="10"/>
      <c r="J18" s="10"/>
      <c r="K18" s="676"/>
      <c r="L18" s="10"/>
      <c r="M18" s="10"/>
      <c r="N18" s="676"/>
      <c r="O18" s="10"/>
      <c r="P18" s="10"/>
      <c r="Q18" s="676"/>
      <c r="R18" s="738"/>
      <c r="S18" s="608"/>
      <c r="T18" s="10"/>
      <c r="U18" s="10"/>
      <c r="V18" s="10"/>
      <c r="W18" s="676"/>
      <c r="X18" s="361"/>
      <c r="Y18" s="10"/>
      <c r="Z18" s="676"/>
      <c r="AA18" s="10"/>
      <c r="AB18" s="10"/>
      <c r="AC18" s="676"/>
      <c r="AD18" s="10"/>
      <c r="AE18" s="10"/>
      <c r="AF18" s="676"/>
      <c r="AG18" s="738"/>
      <c r="AH18" s="608"/>
      <c r="AI18" s="10"/>
      <c r="AJ18" s="10"/>
      <c r="AK18" s="10"/>
      <c r="AL18" s="676"/>
      <c r="AM18" s="10"/>
      <c r="AN18" s="24"/>
      <c r="AO18" s="676"/>
      <c r="AP18" s="24"/>
      <c r="AQ18" s="24"/>
      <c r="AR18" s="792"/>
      <c r="AS18" s="24"/>
      <c r="AT18" s="24"/>
      <c r="AU18" s="792"/>
      <c r="AV18" s="805"/>
      <c r="AW18" s="1072"/>
    </row>
    <row r="19" ht="67.5" customHeight="1" spans="1:49">
      <c r="A19" s="15" t="s">
        <v>101</v>
      </c>
      <c r="B19" s="606" t="s">
        <v>102</v>
      </c>
      <c r="C19" s="607" t="s">
        <v>13</v>
      </c>
      <c r="D19" s="608">
        <f>E19+F19+I19+L19+O19+R19</f>
        <v>1073.8</v>
      </c>
      <c r="E19" s="11">
        <v>1073.8</v>
      </c>
      <c r="F19" s="11">
        <v>0</v>
      </c>
      <c r="G19" s="11">
        <f>'21'!I20</f>
        <v>0</v>
      </c>
      <c r="H19" s="609"/>
      <c r="I19" s="11">
        <v>0</v>
      </c>
      <c r="J19" s="11">
        <v>0</v>
      </c>
      <c r="K19" s="609"/>
      <c r="L19" s="11">
        <v>0</v>
      </c>
      <c r="M19" s="11">
        <v>0</v>
      </c>
      <c r="N19" s="609"/>
      <c r="O19" s="11">
        <v>0</v>
      </c>
      <c r="P19" s="11">
        <v>0</v>
      </c>
      <c r="Q19" s="609"/>
      <c r="R19" s="787">
        <v>0</v>
      </c>
      <c r="S19" s="608">
        <f>T19+U19+X19+AA19+AD19+AG19</f>
        <v>0</v>
      </c>
      <c r="T19" s="11">
        <v>0</v>
      </c>
      <c r="U19" s="11">
        <v>0</v>
      </c>
      <c r="V19" s="11"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87">
        <f>AE19+AF19</f>
        <v>0</v>
      </c>
      <c r="AH19" s="608">
        <f>AI19+AJ19+AM19+AP19+AS19+AV19</f>
        <v>1073.8</v>
      </c>
      <c r="AI19" s="11">
        <f>E19+T19</f>
        <v>1073.8</v>
      </c>
      <c r="AJ19" s="11">
        <f>F19+U19</f>
        <v>0</v>
      </c>
      <c r="AK19" s="11">
        <f>G19+V19</f>
        <v>0</v>
      </c>
      <c r="AL19" s="609">
        <f>H19+W19</f>
        <v>0</v>
      </c>
      <c r="AM19" s="11">
        <f>AK19+AL19</f>
        <v>0</v>
      </c>
      <c r="AN19" s="11">
        <f>J19+Y19</f>
        <v>0</v>
      </c>
      <c r="AO19" s="609">
        <f>K19+Z19</f>
        <v>0</v>
      </c>
      <c r="AP19" s="11">
        <f>AN19+AO19</f>
        <v>0</v>
      </c>
      <c r="AQ19" s="11">
        <f>M19+AB19</f>
        <v>0</v>
      </c>
      <c r="AR19" s="609">
        <f>N19+AC19</f>
        <v>0</v>
      </c>
      <c r="AS19" s="11">
        <f>AQ19+AR19</f>
        <v>0</v>
      </c>
      <c r="AT19" s="11">
        <f>P19+AE19</f>
        <v>0</v>
      </c>
      <c r="AU19" s="609">
        <f>Q19+AF19</f>
        <v>0</v>
      </c>
      <c r="AV19" s="745">
        <f>AT19+AU19</f>
        <v>0</v>
      </c>
      <c r="AW19" s="1072"/>
    </row>
    <row r="20" ht="22.5" spans="1:49">
      <c r="A20" s="15"/>
      <c r="B20" s="606"/>
      <c r="C20" s="607" t="s">
        <v>22</v>
      </c>
      <c r="D20" s="608"/>
      <c r="E20" s="11"/>
      <c r="F20" s="11"/>
      <c r="G20" s="11"/>
      <c r="H20" s="609"/>
      <c r="I20" s="11"/>
      <c r="J20" s="11"/>
      <c r="K20" s="609"/>
      <c r="L20" s="11"/>
      <c r="M20" s="11"/>
      <c r="N20" s="609"/>
      <c r="O20" s="11"/>
      <c r="P20" s="11"/>
      <c r="Q20" s="609"/>
      <c r="R20" s="787"/>
      <c r="S20" s="608"/>
      <c r="T20" s="11"/>
      <c r="U20" s="11"/>
      <c r="V20" s="11"/>
      <c r="W20" s="609"/>
      <c r="X20" s="358"/>
      <c r="Y20" s="11"/>
      <c r="Z20" s="609"/>
      <c r="AA20" s="11"/>
      <c r="AB20" s="11"/>
      <c r="AC20" s="609"/>
      <c r="AD20" s="11"/>
      <c r="AE20" s="11"/>
      <c r="AF20" s="609"/>
      <c r="AG20" s="787"/>
      <c r="AH20" s="608"/>
      <c r="AI20" s="11"/>
      <c r="AJ20" s="11"/>
      <c r="AK20" s="11"/>
      <c r="AL20" s="609"/>
      <c r="AM20" s="11"/>
      <c r="AN20" s="24"/>
      <c r="AO20" s="609"/>
      <c r="AP20" s="24"/>
      <c r="AQ20" s="24"/>
      <c r="AR20" s="792"/>
      <c r="AS20" s="24"/>
      <c r="AT20" s="24"/>
      <c r="AU20" s="792"/>
      <c r="AV20" s="805"/>
      <c r="AW20" s="1072"/>
    </row>
    <row r="21" ht="33.75" spans="1:49">
      <c r="A21" s="15"/>
      <c r="B21" s="606"/>
      <c r="C21" s="607" t="s">
        <v>146</v>
      </c>
      <c r="D21" s="608"/>
      <c r="E21" s="11"/>
      <c r="F21" s="11"/>
      <c r="G21" s="11"/>
      <c r="H21" s="609"/>
      <c r="I21" s="11"/>
      <c r="J21" s="11"/>
      <c r="K21" s="609"/>
      <c r="L21" s="11"/>
      <c r="M21" s="11"/>
      <c r="N21" s="609"/>
      <c r="O21" s="11"/>
      <c r="P21" s="11"/>
      <c r="Q21" s="609"/>
      <c r="R21" s="787"/>
      <c r="S21" s="608"/>
      <c r="T21" s="11"/>
      <c r="U21" s="11"/>
      <c r="V21" s="11"/>
      <c r="W21" s="609"/>
      <c r="X21" s="358"/>
      <c r="Y21" s="11"/>
      <c r="Z21" s="609"/>
      <c r="AA21" s="11"/>
      <c r="AB21" s="11"/>
      <c r="AC21" s="609"/>
      <c r="AD21" s="11"/>
      <c r="AE21" s="11"/>
      <c r="AF21" s="609"/>
      <c r="AG21" s="787"/>
      <c r="AH21" s="608"/>
      <c r="AI21" s="11"/>
      <c r="AJ21" s="11"/>
      <c r="AK21" s="11"/>
      <c r="AL21" s="609"/>
      <c r="AM21" s="11"/>
      <c r="AN21" s="24"/>
      <c r="AO21" s="609"/>
      <c r="AP21" s="24"/>
      <c r="AQ21" s="24"/>
      <c r="AR21" s="792"/>
      <c r="AS21" s="24"/>
      <c r="AT21" s="24"/>
      <c r="AU21" s="792"/>
      <c r="AV21" s="805"/>
      <c r="AW21" s="1072"/>
    </row>
    <row r="22" ht="90" spans="1:49">
      <c r="A22" s="15" t="s">
        <v>23</v>
      </c>
      <c r="B22" s="606" t="s">
        <v>103</v>
      </c>
      <c r="C22" s="607" t="s">
        <v>13</v>
      </c>
      <c r="D22" s="608">
        <f>E22+F22+I22+L22+O22+R22</f>
        <v>50</v>
      </c>
      <c r="E22" s="11">
        <v>0</v>
      </c>
      <c r="F22" s="11">
        <v>0</v>
      </c>
      <c r="G22" s="11">
        <f>'21'!I23</f>
        <v>0</v>
      </c>
      <c r="H22" s="609"/>
      <c r="I22" s="11">
        <v>0</v>
      </c>
      <c r="J22" s="11">
        <v>0</v>
      </c>
      <c r="K22" s="609"/>
      <c r="L22" s="11">
        <v>0</v>
      </c>
      <c r="M22" s="11">
        <v>0</v>
      </c>
      <c r="N22" s="609"/>
      <c r="O22" s="11">
        <v>0</v>
      </c>
      <c r="P22" s="11">
        <v>50</v>
      </c>
      <c r="Q22" s="609"/>
      <c r="R22" s="787">
        <v>50</v>
      </c>
      <c r="S22" s="608">
        <f>T22+U22+X22+AA22+AD22+AG22</f>
        <v>0</v>
      </c>
      <c r="T22" s="11">
        <v>0</v>
      </c>
      <c r="U22" s="11">
        <v>0</v>
      </c>
      <c r="V22" s="11"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87">
        <f>AE22+AF22</f>
        <v>0</v>
      </c>
      <c r="AH22" s="608">
        <f>AI22+AJ22+AM22+AP22+AS22+AV22</f>
        <v>50</v>
      </c>
      <c r="AI22" s="11">
        <f t="shared" ref="AI22:AL23" si="0">E22+T22</f>
        <v>0</v>
      </c>
      <c r="AJ22" s="11">
        <f t="shared" si="0"/>
        <v>0</v>
      </c>
      <c r="AK22" s="11">
        <f t="shared" si="0"/>
        <v>0</v>
      </c>
      <c r="AL22" s="609">
        <f t="shared" si="0"/>
        <v>0</v>
      </c>
      <c r="AM22" s="11">
        <f>AK22+AL22</f>
        <v>0</v>
      </c>
      <c r="AN22" s="11">
        <f>J22+Y22</f>
        <v>0</v>
      </c>
      <c r="AO22" s="609">
        <f>K22+Z22</f>
        <v>0</v>
      </c>
      <c r="AP22" s="11">
        <f>AN22+AO22</f>
        <v>0</v>
      </c>
      <c r="AQ22" s="11">
        <f>M22+AB22</f>
        <v>0</v>
      </c>
      <c r="AR22" s="609">
        <f>N22+AC22</f>
        <v>0</v>
      </c>
      <c r="AS22" s="11">
        <f>AQ22+AR22</f>
        <v>0</v>
      </c>
      <c r="AT22" s="11">
        <f>P22+AE22</f>
        <v>50</v>
      </c>
      <c r="AU22" s="609">
        <f>Q22+AF22</f>
        <v>0</v>
      </c>
      <c r="AV22" s="745">
        <f>AT22+AU22</f>
        <v>50</v>
      </c>
      <c r="AW22" s="1072"/>
    </row>
    <row r="23" ht="53.25" customHeight="1" spans="1:49">
      <c r="A23" s="6" t="s">
        <v>104</v>
      </c>
      <c r="B23" s="611" t="s">
        <v>26</v>
      </c>
      <c r="C23" s="607" t="s">
        <v>13</v>
      </c>
      <c r="D23" s="957">
        <f>E23+F23+I23+L23+O23+R23</f>
        <v>3500</v>
      </c>
      <c r="E23" s="749">
        <v>1500</v>
      </c>
      <c r="F23" s="749">
        <v>0</v>
      </c>
      <c r="G23" s="749">
        <f>'21'!I24</f>
        <v>2000</v>
      </c>
      <c r="H23" s="610">
        <f>H24+H25+H26</f>
        <v>0</v>
      </c>
      <c r="I23" s="749">
        <f>G23+H23</f>
        <v>2000</v>
      </c>
      <c r="J23" s="749">
        <v>0</v>
      </c>
      <c r="K23" s="610"/>
      <c r="L23" s="749">
        <f>J23+K23</f>
        <v>0</v>
      </c>
      <c r="M23" s="749">
        <v>0</v>
      </c>
      <c r="N23" s="610"/>
      <c r="O23" s="749">
        <f>M23+N23</f>
        <v>0</v>
      </c>
      <c r="P23" s="749">
        <v>0</v>
      </c>
      <c r="Q23" s="610"/>
      <c r="R23" s="1051">
        <f>P23+Q23</f>
        <v>0</v>
      </c>
      <c r="S23" s="957">
        <f>T23+U23+X23+AA23+AD23+AG23</f>
        <v>0</v>
      </c>
      <c r="T23" s="749">
        <v>0</v>
      </c>
      <c r="U23" s="749">
        <v>0</v>
      </c>
      <c r="V23" s="749">
        <v>0</v>
      </c>
      <c r="W23" s="610"/>
      <c r="X23" s="468">
        <f>V23+W23</f>
        <v>0</v>
      </c>
      <c r="Y23" s="749">
        <v>0</v>
      </c>
      <c r="Z23" s="610"/>
      <c r="AA23" s="749">
        <f>Y23+Z23</f>
        <v>0</v>
      </c>
      <c r="AB23" s="749">
        <v>0</v>
      </c>
      <c r="AC23" s="610"/>
      <c r="AD23" s="749">
        <f>AB23+AC23</f>
        <v>0</v>
      </c>
      <c r="AE23" s="749">
        <v>0</v>
      </c>
      <c r="AF23" s="610"/>
      <c r="AG23" s="1051">
        <f>AE23+AF23</f>
        <v>0</v>
      </c>
      <c r="AH23" s="957">
        <f>AI23+AJ23+AM23+AP23+AS23+AV23</f>
        <v>3500</v>
      </c>
      <c r="AI23" s="749">
        <f t="shared" si="0"/>
        <v>1500</v>
      </c>
      <c r="AJ23" s="749">
        <f t="shared" si="0"/>
        <v>0</v>
      </c>
      <c r="AK23" s="749">
        <f t="shared" si="0"/>
        <v>2000</v>
      </c>
      <c r="AL23" s="610">
        <f t="shared" si="0"/>
        <v>0</v>
      </c>
      <c r="AM23" s="749">
        <f>AK23+AL23</f>
        <v>2000</v>
      </c>
      <c r="AN23" s="749">
        <f>J23+Y23</f>
        <v>0</v>
      </c>
      <c r="AO23" s="610">
        <f>K23+Z23</f>
        <v>0</v>
      </c>
      <c r="AP23" s="749">
        <f>AN23+AO23</f>
        <v>0</v>
      </c>
      <c r="AQ23" s="749">
        <f>M23+AB23</f>
        <v>0</v>
      </c>
      <c r="AR23" s="610">
        <f>N23+AC23</f>
        <v>0</v>
      </c>
      <c r="AS23" s="749">
        <f>AQ23+AR23</f>
        <v>0</v>
      </c>
      <c r="AT23" s="749">
        <f>P23+AE23</f>
        <v>0</v>
      </c>
      <c r="AU23" s="610">
        <f>Q23+AF23</f>
        <v>0</v>
      </c>
      <c r="AV23" s="984">
        <f>AT23+AU23</f>
        <v>0</v>
      </c>
      <c r="AW23" s="997"/>
    </row>
    <row r="24" ht="33.75" spans="1:49">
      <c r="A24" s="6"/>
      <c r="B24" s="611"/>
      <c r="C24" s="607" t="s">
        <v>27</v>
      </c>
      <c r="D24" s="608"/>
      <c r="E24" s="10"/>
      <c r="F24" s="11"/>
      <c r="G24" s="11"/>
      <c r="H24" s="609"/>
      <c r="I24" s="10"/>
      <c r="J24" s="10"/>
      <c r="K24" s="676"/>
      <c r="L24" s="10"/>
      <c r="M24" s="10"/>
      <c r="N24" s="676"/>
      <c r="O24" s="10"/>
      <c r="P24" s="10"/>
      <c r="Q24" s="676"/>
      <c r="R24" s="738"/>
      <c r="S24" s="608"/>
      <c r="T24" s="10"/>
      <c r="U24" s="10"/>
      <c r="V24" s="10"/>
      <c r="W24" s="676"/>
      <c r="X24" s="361"/>
      <c r="Y24" s="10"/>
      <c r="Z24" s="676"/>
      <c r="AA24" s="10"/>
      <c r="AB24" s="10"/>
      <c r="AC24" s="676"/>
      <c r="AD24" s="10"/>
      <c r="AE24" s="10"/>
      <c r="AF24" s="676"/>
      <c r="AG24" s="738"/>
      <c r="AH24" s="608"/>
      <c r="AI24" s="10"/>
      <c r="AJ24" s="10"/>
      <c r="AK24" s="10"/>
      <c r="AL24" s="676"/>
      <c r="AM24" s="10"/>
      <c r="AN24" s="24"/>
      <c r="AO24" s="676"/>
      <c r="AP24" s="24"/>
      <c r="AQ24" s="24"/>
      <c r="AR24" s="792"/>
      <c r="AS24" s="24"/>
      <c r="AT24" s="24"/>
      <c r="AU24" s="792"/>
      <c r="AV24" s="805"/>
      <c r="AW24" s="998"/>
    </row>
    <row r="25" ht="33.75" spans="1:49">
      <c r="A25" s="6"/>
      <c r="B25" s="611"/>
      <c r="C25" s="607" t="s">
        <v>28</v>
      </c>
      <c r="D25" s="608"/>
      <c r="E25" s="10"/>
      <c r="F25" s="11"/>
      <c r="G25" s="11"/>
      <c r="H25" s="609"/>
      <c r="I25" s="10"/>
      <c r="J25" s="10"/>
      <c r="K25" s="676"/>
      <c r="L25" s="10"/>
      <c r="M25" s="10"/>
      <c r="N25" s="676"/>
      <c r="O25" s="10"/>
      <c r="P25" s="10"/>
      <c r="Q25" s="676"/>
      <c r="R25" s="738"/>
      <c r="S25" s="608"/>
      <c r="T25" s="10"/>
      <c r="U25" s="10"/>
      <c r="V25" s="10"/>
      <c r="W25" s="676"/>
      <c r="X25" s="361"/>
      <c r="Y25" s="10"/>
      <c r="Z25" s="676"/>
      <c r="AA25" s="10"/>
      <c r="AB25" s="10"/>
      <c r="AC25" s="676"/>
      <c r="AD25" s="10"/>
      <c r="AE25" s="10"/>
      <c r="AF25" s="676"/>
      <c r="AG25" s="738"/>
      <c r="AH25" s="608"/>
      <c r="AI25" s="10"/>
      <c r="AJ25" s="10"/>
      <c r="AK25" s="10"/>
      <c r="AL25" s="676"/>
      <c r="AM25" s="10"/>
      <c r="AN25" s="24"/>
      <c r="AO25" s="676"/>
      <c r="AP25" s="24"/>
      <c r="AQ25" s="24"/>
      <c r="AR25" s="792"/>
      <c r="AS25" s="24"/>
      <c r="AT25" s="24"/>
      <c r="AU25" s="792"/>
      <c r="AV25" s="805"/>
      <c r="AW25" s="998"/>
    </row>
    <row r="26" ht="35.25" customHeight="1" spans="1:49">
      <c r="A26" s="6"/>
      <c r="B26" s="611"/>
      <c r="C26" s="607" t="s">
        <v>199</v>
      </c>
      <c r="D26" s="608"/>
      <c r="E26" s="10"/>
      <c r="F26" s="11"/>
      <c r="G26" s="11"/>
      <c r="H26" s="609"/>
      <c r="I26" s="11"/>
      <c r="J26" s="10"/>
      <c r="K26" s="609"/>
      <c r="L26" s="10"/>
      <c r="M26" s="10"/>
      <c r="N26" s="676"/>
      <c r="O26" s="10"/>
      <c r="P26" s="10"/>
      <c r="Q26" s="676"/>
      <c r="R26" s="738"/>
      <c r="S26" s="608"/>
      <c r="T26" s="10"/>
      <c r="U26" s="10"/>
      <c r="V26" s="10"/>
      <c r="W26" s="676"/>
      <c r="X26" s="361"/>
      <c r="Y26" s="10"/>
      <c r="Z26" s="676"/>
      <c r="AA26" s="10"/>
      <c r="AB26" s="10"/>
      <c r="AC26" s="676"/>
      <c r="AD26" s="10"/>
      <c r="AE26" s="10"/>
      <c r="AF26" s="676"/>
      <c r="AG26" s="738"/>
      <c r="AH26" s="608"/>
      <c r="AI26" s="10"/>
      <c r="AJ26" s="10"/>
      <c r="AK26" s="10"/>
      <c r="AL26" s="676"/>
      <c r="AM26" s="10"/>
      <c r="AN26" s="24"/>
      <c r="AO26" s="676"/>
      <c r="AP26" s="24"/>
      <c r="AQ26" s="24"/>
      <c r="AR26" s="792"/>
      <c r="AS26" s="24"/>
      <c r="AT26" s="24"/>
      <c r="AU26" s="792"/>
      <c r="AV26" s="805"/>
      <c r="AW26" s="999"/>
    </row>
    <row r="27" ht="72.8" spans="1:49">
      <c r="A27" s="629" t="s">
        <v>105</v>
      </c>
      <c r="B27" s="606" t="s">
        <v>30</v>
      </c>
      <c r="C27" s="607" t="s">
        <v>13</v>
      </c>
      <c r="D27" s="608">
        <f>E27+F27+I27+L27+O27+R27</f>
        <v>393286.08843</v>
      </c>
      <c r="E27" s="11">
        <v>62130.78562</v>
      </c>
      <c r="F27" s="11">
        <v>58712.83911</v>
      </c>
      <c r="G27" s="11">
        <f>'21'!I28</f>
        <v>54282.18878</v>
      </c>
      <c r="H27" s="609">
        <f t="shared" ref="H27:AV27" si="1">H28+H33+H35</f>
        <v>44.95678</v>
      </c>
      <c r="I27" s="11">
        <f t="shared" si="1"/>
        <v>54327.14556</v>
      </c>
      <c r="J27" s="11">
        <f t="shared" si="1"/>
        <v>49753.6492</v>
      </c>
      <c r="K27" s="609">
        <f t="shared" si="1"/>
        <v>0</v>
      </c>
      <c r="L27" s="11">
        <f t="shared" si="1"/>
        <v>49753.6492</v>
      </c>
      <c r="M27" s="11">
        <f t="shared" si="1"/>
        <v>49584.45203</v>
      </c>
      <c r="N27" s="609">
        <f t="shared" si="1"/>
        <v>0</v>
      </c>
      <c r="O27" s="11">
        <f t="shared" si="1"/>
        <v>49584.45203</v>
      </c>
      <c r="P27" s="11">
        <f t="shared" si="1"/>
        <v>118777.21691</v>
      </c>
      <c r="Q27" s="609">
        <f t="shared" si="1"/>
        <v>0</v>
      </c>
      <c r="R27" s="787">
        <f t="shared" si="1"/>
        <v>118777.21691</v>
      </c>
      <c r="S27" s="608">
        <f>T27+U27+X27+AA27+AD27+AG27</f>
        <v>5831.10256</v>
      </c>
      <c r="T27" s="11">
        <f t="shared" si="1"/>
        <v>4170.09794</v>
      </c>
      <c r="U27" s="11">
        <f t="shared" si="1"/>
        <v>0</v>
      </c>
      <c r="V27" s="11">
        <f t="shared" si="1"/>
        <v>0</v>
      </c>
      <c r="W27" s="609">
        <f t="shared" si="1"/>
        <v>1661.00462</v>
      </c>
      <c r="X27" s="358">
        <f t="shared" si="1"/>
        <v>1661.00462</v>
      </c>
      <c r="Y27" s="11">
        <v>0</v>
      </c>
      <c r="Z27" s="609">
        <f t="shared" si="1"/>
        <v>0</v>
      </c>
      <c r="AA27" s="11">
        <f t="shared" si="1"/>
        <v>0</v>
      </c>
      <c r="AB27" s="11">
        <f t="shared" si="1"/>
        <v>0</v>
      </c>
      <c r="AC27" s="609">
        <f t="shared" si="1"/>
        <v>0</v>
      </c>
      <c r="AD27" s="11">
        <f t="shared" si="1"/>
        <v>0</v>
      </c>
      <c r="AE27" s="11">
        <f t="shared" si="1"/>
        <v>0</v>
      </c>
      <c r="AF27" s="609">
        <f t="shared" si="1"/>
        <v>0</v>
      </c>
      <c r="AG27" s="787">
        <f t="shared" si="1"/>
        <v>0</v>
      </c>
      <c r="AH27" s="876">
        <f t="shared" si="1"/>
        <v>399117.19099</v>
      </c>
      <c r="AI27" s="11">
        <f t="shared" si="1"/>
        <v>66300.88356</v>
      </c>
      <c r="AJ27" s="11">
        <f t="shared" si="1"/>
        <v>58712.83911</v>
      </c>
      <c r="AK27" s="11">
        <f t="shared" si="1"/>
        <v>54282.18878</v>
      </c>
      <c r="AL27" s="609">
        <f t="shared" si="1"/>
        <v>1705.9614</v>
      </c>
      <c r="AM27" s="11">
        <f t="shared" si="1"/>
        <v>55988.15018</v>
      </c>
      <c r="AN27" s="11">
        <f t="shared" si="1"/>
        <v>49753.6492</v>
      </c>
      <c r="AO27" s="11">
        <f t="shared" si="1"/>
        <v>0</v>
      </c>
      <c r="AP27" s="11">
        <f t="shared" si="1"/>
        <v>49753.6492</v>
      </c>
      <c r="AQ27" s="11">
        <f t="shared" si="1"/>
        <v>49584.45203</v>
      </c>
      <c r="AR27" s="11">
        <f t="shared" si="1"/>
        <v>0</v>
      </c>
      <c r="AS27" s="11">
        <f t="shared" si="1"/>
        <v>49584.45203</v>
      </c>
      <c r="AT27" s="11">
        <f t="shared" si="1"/>
        <v>118777.21691</v>
      </c>
      <c r="AU27" s="11">
        <f t="shared" si="1"/>
        <v>0</v>
      </c>
      <c r="AV27" s="745">
        <f t="shared" si="1"/>
        <v>118777.21691</v>
      </c>
      <c r="AW27" s="1072"/>
    </row>
    <row r="28" ht="72.8" spans="1:49">
      <c r="A28" s="629"/>
      <c r="B28" s="606" t="s">
        <v>106</v>
      </c>
      <c r="C28" s="607" t="s">
        <v>13</v>
      </c>
      <c r="D28" s="608">
        <f>E28+F28+I28+L28+O28+R28</f>
        <v>299831.76233</v>
      </c>
      <c r="E28" s="11">
        <v>47677.00755</v>
      </c>
      <c r="F28" s="11">
        <v>43579.97183</v>
      </c>
      <c r="G28" s="11">
        <f>'21'!I29</f>
        <v>38000.67339</v>
      </c>
      <c r="H28" s="609">
        <f>H29+H30+H31+H32</f>
        <v>44.95678</v>
      </c>
      <c r="I28" s="11">
        <f>G28+H28</f>
        <v>38045.63017</v>
      </c>
      <c r="J28" s="11">
        <v>35049.99185</v>
      </c>
      <c r="K28" s="609"/>
      <c r="L28" s="11">
        <f>J28+K28</f>
        <v>35049.99185</v>
      </c>
      <c r="M28" s="11">
        <v>35048.29185</v>
      </c>
      <c r="N28" s="609"/>
      <c r="O28" s="11">
        <f>M28+N28</f>
        <v>35048.29185</v>
      </c>
      <c r="P28" s="11">
        <v>100430.86908</v>
      </c>
      <c r="Q28" s="609"/>
      <c r="R28" s="787">
        <f>P28+Q28</f>
        <v>100430.86908</v>
      </c>
      <c r="S28" s="608">
        <f>T28+U28+X28+AA28+AD28+AG28</f>
        <v>3854.86197</v>
      </c>
      <c r="T28" s="11">
        <v>3370.20174</v>
      </c>
      <c r="U28" s="11">
        <v>0</v>
      </c>
      <c r="V28" s="11">
        <v>0</v>
      </c>
      <c r="W28" s="609">
        <f>W29+W30+W31+W32</f>
        <v>484.66023</v>
      </c>
      <c r="X28" s="358">
        <f>V28+W28</f>
        <v>484.66023</v>
      </c>
      <c r="Y28" s="11">
        <v>0</v>
      </c>
      <c r="Z28" s="609"/>
      <c r="AA28" s="11">
        <v>0</v>
      </c>
      <c r="AB28" s="11">
        <v>0</v>
      </c>
      <c r="AC28" s="609"/>
      <c r="AD28" s="11">
        <v>0</v>
      </c>
      <c r="AE28" s="11">
        <v>0</v>
      </c>
      <c r="AF28" s="609"/>
      <c r="AG28" s="787">
        <v>0</v>
      </c>
      <c r="AH28" s="608">
        <f>AI28+AJ28+AM28+AP28+AS28+AV28</f>
        <v>303686.6243</v>
      </c>
      <c r="AI28" s="11">
        <f>E28+T28</f>
        <v>51047.20929</v>
      </c>
      <c r="AJ28" s="11">
        <f>F28+U28</f>
        <v>43579.97183</v>
      </c>
      <c r="AK28" s="11">
        <f>G28+V28</f>
        <v>38000.67339</v>
      </c>
      <c r="AL28" s="609">
        <f>H28+W28</f>
        <v>529.61701</v>
      </c>
      <c r="AM28" s="11">
        <f>AK28+AL28</f>
        <v>38530.2904</v>
      </c>
      <c r="AN28" s="11">
        <f>J28+Y28</f>
        <v>35049.99185</v>
      </c>
      <c r="AO28" s="609">
        <f>K28+Z28</f>
        <v>0</v>
      </c>
      <c r="AP28" s="11">
        <f>AN28+AO28</f>
        <v>35049.99185</v>
      </c>
      <c r="AQ28" s="11">
        <f>M28+AB28</f>
        <v>35048.29185</v>
      </c>
      <c r="AR28" s="609">
        <f>N28+AC28</f>
        <v>0</v>
      </c>
      <c r="AS28" s="11">
        <f>AQ28+AR28</f>
        <v>35048.29185</v>
      </c>
      <c r="AT28" s="11">
        <f>P28+AE28</f>
        <v>100430.86908</v>
      </c>
      <c r="AU28" s="609">
        <f>Q28+AF28</f>
        <v>0</v>
      </c>
      <c r="AV28" s="745">
        <f>AT28+AU28</f>
        <v>100430.86908</v>
      </c>
      <c r="AW28" s="1072"/>
    </row>
    <row r="29" ht="86.25" customHeight="1" spans="1:49">
      <c r="A29" s="629"/>
      <c r="B29" s="606"/>
      <c r="C29" s="607" t="s">
        <v>91</v>
      </c>
      <c r="D29" s="640"/>
      <c r="E29" s="760"/>
      <c r="F29" s="641"/>
      <c r="G29" s="616"/>
      <c r="H29" s="618">
        <f>-6.04322+51</f>
        <v>44.95678</v>
      </c>
      <c r="I29" s="760"/>
      <c r="J29" s="616"/>
      <c r="K29" s="676"/>
      <c r="L29" s="760"/>
      <c r="M29" s="616"/>
      <c r="N29" s="676"/>
      <c r="O29" s="760"/>
      <c r="P29" s="616"/>
      <c r="Q29" s="676"/>
      <c r="R29" s="783"/>
      <c r="S29" s="640"/>
      <c r="T29" s="760"/>
      <c r="U29" s="760"/>
      <c r="V29" s="616"/>
      <c r="W29" s="618">
        <v>411.33159</v>
      </c>
      <c r="X29" s="435"/>
      <c r="Y29" s="616"/>
      <c r="Z29" s="676"/>
      <c r="AA29" s="760"/>
      <c r="AB29" s="616"/>
      <c r="AC29" s="676"/>
      <c r="AD29" s="760"/>
      <c r="AE29" s="616"/>
      <c r="AF29" s="676"/>
      <c r="AG29" s="760"/>
      <c r="AH29" s="760"/>
      <c r="AI29" s="760"/>
      <c r="AJ29" s="760"/>
      <c r="AK29" s="617"/>
      <c r="AL29" s="609">
        <f>H29+W29</f>
        <v>456.28837</v>
      </c>
      <c r="AM29" s="760"/>
      <c r="AN29" s="616"/>
      <c r="AO29" s="676"/>
      <c r="AP29" s="760"/>
      <c r="AQ29" s="616"/>
      <c r="AR29" s="676"/>
      <c r="AS29" s="760"/>
      <c r="AT29" s="616"/>
      <c r="AU29" s="676"/>
      <c r="AV29" s="760"/>
      <c r="AW29" s="1034" t="s">
        <v>208</v>
      </c>
    </row>
    <row r="30" ht="66" customHeight="1" spans="1:49">
      <c r="A30" s="629"/>
      <c r="B30" s="606"/>
      <c r="C30" s="607" t="s">
        <v>186</v>
      </c>
      <c r="D30" s="766"/>
      <c r="E30" s="767"/>
      <c r="F30" s="842"/>
      <c r="G30" s="616"/>
      <c r="H30" s="618"/>
      <c r="I30" s="767"/>
      <c r="J30" s="616"/>
      <c r="K30" s="676"/>
      <c r="L30" s="767"/>
      <c r="M30" s="616"/>
      <c r="N30" s="676"/>
      <c r="O30" s="767"/>
      <c r="P30" s="616"/>
      <c r="Q30" s="676"/>
      <c r="R30" s="789"/>
      <c r="S30" s="766"/>
      <c r="T30" s="767"/>
      <c r="U30" s="767"/>
      <c r="V30" s="616"/>
      <c r="W30" s="618"/>
      <c r="X30" s="437"/>
      <c r="Y30" s="616"/>
      <c r="Z30" s="676"/>
      <c r="AA30" s="767"/>
      <c r="AB30" s="616"/>
      <c r="AC30" s="676"/>
      <c r="AD30" s="767"/>
      <c r="AE30" s="616"/>
      <c r="AF30" s="676"/>
      <c r="AG30" s="767"/>
      <c r="AH30" s="767"/>
      <c r="AI30" s="767"/>
      <c r="AJ30" s="767"/>
      <c r="AK30" s="617"/>
      <c r="AL30" s="609"/>
      <c r="AM30" s="767"/>
      <c r="AN30" s="616"/>
      <c r="AO30" s="676"/>
      <c r="AP30" s="767"/>
      <c r="AQ30" s="616"/>
      <c r="AR30" s="676"/>
      <c r="AS30" s="767"/>
      <c r="AT30" s="616"/>
      <c r="AU30" s="676"/>
      <c r="AV30" s="767"/>
      <c r="AW30" s="1057"/>
    </row>
    <row r="31" ht="57" customHeight="1" spans="1:49">
      <c r="A31" s="629"/>
      <c r="B31" s="606"/>
      <c r="C31" s="607" t="s">
        <v>146</v>
      </c>
      <c r="D31" s="766"/>
      <c r="E31" s="767"/>
      <c r="F31" s="842"/>
      <c r="G31" s="616"/>
      <c r="H31" s="618"/>
      <c r="I31" s="767"/>
      <c r="J31" s="616"/>
      <c r="K31" s="676"/>
      <c r="L31" s="767"/>
      <c r="M31" s="616"/>
      <c r="N31" s="676"/>
      <c r="O31" s="767"/>
      <c r="P31" s="616"/>
      <c r="Q31" s="676"/>
      <c r="R31" s="789"/>
      <c r="S31" s="766"/>
      <c r="T31" s="767"/>
      <c r="U31" s="767"/>
      <c r="V31" s="616"/>
      <c r="W31" s="618">
        <v>73.32864</v>
      </c>
      <c r="X31" s="437"/>
      <c r="Y31" s="616"/>
      <c r="Z31" s="676"/>
      <c r="AA31" s="767"/>
      <c r="AB31" s="616"/>
      <c r="AC31" s="676"/>
      <c r="AD31" s="767"/>
      <c r="AE31" s="616"/>
      <c r="AF31" s="676"/>
      <c r="AG31" s="767"/>
      <c r="AH31" s="767"/>
      <c r="AI31" s="767"/>
      <c r="AJ31" s="767"/>
      <c r="AK31" s="617"/>
      <c r="AL31" s="609">
        <f>W31+H31</f>
        <v>73.32864</v>
      </c>
      <c r="AM31" s="767"/>
      <c r="AN31" s="616"/>
      <c r="AO31" s="676"/>
      <c r="AP31" s="767"/>
      <c r="AQ31" s="616"/>
      <c r="AR31" s="676"/>
      <c r="AS31" s="767"/>
      <c r="AT31" s="616"/>
      <c r="AU31" s="676"/>
      <c r="AV31" s="767"/>
      <c r="AW31" s="1057"/>
    </row>
    <row r="32" ht="54" customHeight="1" spans="1:49">
      <c r="A32" s="629"/>
      <c r="B32" s="606"/>
      <c r="C32" s="607" t="s">
        <v>22</v>
      </c>
      <c r="D32" s="675"/>
      <c r="E32" s="770"/>
      <c r="F32" s="622"/>
      <c r="G32" s="616"/>
      <c r="H32" s="618"/>
      <c r="I32" s="770"/>
      <c r="J32" s="616"/>
      <c r="K32" s="676"/>
      <c r="L32" s="770"/>
      <c r="M32" s="616"/>
      <c r="N32" s="676"/>
      <c r="O32" s="770"/>
      <c r="P32" s="616"/>
      <c r="Q32" s="676"/>
      <c r="R32" s="782"/>
      <c r="S32" s="675"/>
      <c r="T32" s="770"/>
      <c r="U32" s="770"/>
      <c r="V32" s="616"/>
      <c r="W32" s="609"/>
      <c r="X32" s="482"/>
      <c r="Y32" s="616"/>
      <c r="Z32" s="676"/>
      <c r="AA32" s="770"/>
      <c r="AB32" s="616"/>
      <c r="AC32" s="676"/>
      <c r="AD32" s="770"/>
      <c r="AE32" s="616"/>
      <c r="AF32" s="676"/>
      <c r="AG32" s="770"/>
      <c r="AH32" s="770"/>
      <c r="AI32" s="770"/>
      <c r="AJ32" s="770"/>
      <c r="AK32" s="616"/>
      <c r="AL32" s="676"/>
      <c r="AM32" s="770"/>
      <c r="AN32" s="616"/>
      <c r="AO32" s="676"/>
      <c r="AP32" s="770"/>
      <c r="AQ32" s="616"/>
      <c r="AR32" s="676"/>
      <c r="AS32" s="770"/>
      <c r="AT32" s="616"/>
      <c r="AU32" s="676"/>
      <c r="AV32" s="770"/>
      <c r="AW32" s="1058"/>
    </row>
    <row r="33" ht="72.75" customHeight="1" spans="1:49">
      <c r="A33" s="629"/>
      <c r="B33" s="606" t="s">
        <v>111</v>
      </c>
      <c r="C33" s="607" t="s">
        <v>13</v>
      </c>
      <c r="D33" s="608">
        <f>E33+F33+I33+L33+O33+R33</f>
        <v>93454.3261</v>
      </c>
      <c r="E33" s="11">
        <v>14453.77807</v>
      </c>
      <c r="F33" s="11">
        <v>15132.86728</v>
      </c>
      <c r="G33" s="11">
        <f>'21'!I34</f>
        <v>16281.51539</v>
      </c>
      <c r="H33" s="609"/>
      <c r="I33" s="11">
        <f>G33+H33</f>
        <v>16281.51539</v>
      </c>
      <c r="J33" s="11">
        <v>14703.65735</v>
      </c>
      <c r="K33" s="609"/>
      <c r="L33" s="11">
        <f>J33+K33</f>
        <v>14703.65735</v>
      </c>
      <c r="M33" s="11">
        <v>14536.16018</v>
      </c>
      <c r="N33" s="609"/>
      <c r="O33" s="11">
        <f>M33+N33</f>
        <v>14536.16018</v>
      </c>
      <c r="P33" s="11">
        <v>18346.34783</v>
      </c>
      <c r="Q33" s="609"/>
      <c r="R33" s="787">
        <f>P33+Q33</f>
        <v>18346.34783</v>
      </c>
      <c r="S33" s="608">
        <f>T33+U33+X33+AA33+AD33+AG33</f>
        <v>1976.24059</v>
      </c>
      <c r="T33" s="11">
        <v>799.8962</v>
      </c>
      <c r="U33" s="11">
        <v>0</v>
      </c>
      <c r="V33" s="11">
        <v>0</v>
      </c>
      <c r="W33" s="609">
        <f>W34</f>
        <v>1176.34439</v>
      </c>
      <c r="X33" s="358">
        <f>V33+W33</f>
        <v>1176.34439</v>
      </c>
      <c r="Y33" s="11">
        <v>0</v>
      </c>
      <c r="Z33" s="609"/>
      <c r="AA33" s="11">
        <v>0</v>
      </c>
      <c r="AB33" s="11">
        <v>0</v>
      </c>
      <c r="AC33" s="609"/>
      <c r="AD33" s="11">
        <v>0</v>
      </c>
      <c r="AE33" s="11">
        <v>0</v>
      </c>
      <c r="AF33" s="609"/>
      <c r="AG33" s="787">
        <v>0</v>
      </c>
      <c r="AH33" s="608">
        <f>AI33+AJ33+AM33+AP33+AS33+AV33</f>
        <v>95430.56669</v>
      </c>
      <c r="AI33" s="11">
        <f>E33+T33</f>
        <v>15253.67427</v>
      </c>
      <c r="AJ33" s="11">
        <f>F33+U33</f>
        <v>15132.86728</v>
      </c>
      <c r="AK33" s="11">
        <f>G33+V33</f>
        <v>16281.51539</v>
      </c>
      <c r="AL33" s="609">
        <f>H33+W33</f>
        <v>1176.34439</v>
      </c>
      <c r="AM33" s="11">
        <f>AK33+AL33</f>
        <v>17457.85978</v>
      </c>
      <c r="AN33" s="11">
        <f>J33+Y33</f>
        <v>14703.65735</v>
      </c>
      <c r="AO33" s="609">
        <f>K33+Z33</f>
        <v>0</v>
      </c>
      <c r="AP33" s="11">
        <f>AN33+AO33</f>
        <v>14703.65735</v>
      </c>
      <c r="AQ33" s="11">
        <f>M33+AB33</f>
        <v>14536.16018</v>
      </c>
      <c r="AR33" s="609">
        <f>N33+AC33</f>
        <v>0</v>
      </c>
      <c r="AS33" s="11">
        <f>AQ33+AR33</f>
        <v>14536.16018</v>
      </c>
      <c r="AT33" s="11">
        <f>P33+AE33</f>
        <v>18346.34783</v>
      </c>
      <c r="AU33" s="609">
        <f>Q33+AF33</f>
        <v>0</v>
      </c>
      <c r="AV33" s="745">
        <f>AT33+AU33</f>
        <v>18346.34783</v>
      </c>
      <c r="AW33" s="1075" t="s">
        <v>209</v>
      </c>
    </row>
    <row r="34" ht="57.75" customHeight="1" spans="1:49">
      <c r="A34" s="629"/>
      <c r="B34" s="606"/>
      <c r="C34" s="607" t="s">
        <v>39</v>
      </c>
      <c r="D34" s="608"/>
      <c r="E34" s="11"/>
      <c r="F34" s="11"/>
      <c r="G34" s="11">
        <f>'21'!I35</f>
        <v>0</v>
      </c>
      <c r="H34" s="609"/>
      <c r="I34" s="11"/>
      <c r="J34" s="11"/>
      <c r="K34" s="609"/>
      <c r="L34" s="11"/>
      <c r="M34" s="11"/>
      <c r="N34" s="609"/>
      <c r="O34" s="11"/>
      <c r="P34" s="11"/>
      <c r="Q34" s="609"/>
      <c r="R34" s="787"/>
      <c r="S34" s="608"/>
      <c r="T34" s="11"/>
      <c r="U34" s="11"/>
      <c r="V34" s="11"/>
      <c r="W34" s="618">
        <v>1176.34439</v>
      </c>
      <c r="X34" s="358"/>
      <c r="Y34" s="11"/>
      <c r="Z34" s="609"/>
      <c r="AA34" s="11"/>
      <c r="AB34" s="11"/>
      <c r="AC34" s="609"/>
      <c r="AD34" s="11"/>
      <c r="AE34" s="11"/>
      <c r="AF34" s="609"/>
      <c r="AG34" s="787"/>
      <c r="AH34" s="608"/>
      <c r="AI34" s="11"/>
      <c r="AJ34" s="11"/>
      <c r="AK34" s="11"/>
      <c r="AL34" s="609"/>
      <c r="AM34" s="11"/>
      <c r="AN34" s="24"/>
      <c r="AO34" s="609"/>
      <c r="AP34" s="24"/>
      <c r="AQ34" s="24"/>
      <c r="AR34" s="792"/>
      <c r="AS34" s="24"/>
      <c r="AT34" s="24"/>
      <c r="AU34" s="792"/>
      <c r="AV34" s="805"/>
      <c r="AW34" s="1076"/>
    </row>
    <row r="35" ht="53.25" hidden="1" customHeight="1" outlineLevel="1" spans="1:49">
      <c r="A35" s="629"/>
      <c r="B35" s="628" t="s">
        <v>152</v>
      </c>
      <c r="C35" s="607" t="s">
        <v>13</v>
      </c>
      <c r="D35" s="608">
        <f>D36</f>
        <v>0</v>
      </c>
      <c r="E35" s="11">
        <f t="shared" ref="E35:S35" si="2">E36</f>
        <v>0</v>
      </c>
      <c r="F35" s="11">
        <f t="shared" si="2"/>
        <v>0</v>
      </c>
      <c r="G35" s="11">
        <f>'21'!I36</f>
        <v>0</v>
      </c>
      <c r="H35" s="609">
        <f t="shared" si="2"/>
        <v>0</v>
      </c>
      <c r="I35" s="11">
        <f t="shared" si="2"/>
        <v>0</v>
      </c>
      <c r="J35" s="11">
        <f t="shared" si="2"/>
        <v>0</v>
      </c>
      <c r="K35" s="609">
        <f t="shared" si="2"/>
        <v>0</v>
      </c>
      <c r="L35" s="11">
        <f t="shared" si="2"/>
        <v>0</v>
      </c>
      <c r="M35" s="11">
        <f t="shared" si="2"/>
        <v>0</v>
      </c>
      <c r="N35" s="609">
        <f t="shared" si="2"/>
        <v>0</v>
      </c>
      <c r="O35" s="11">
        <f t="shared" si="2"/>
        <v>0</v>
      </c>
      <c r="P35" s="11">
        <f t="shared" si="2"/>
        <v>0</v>
      </c>
      <c r="Q35" s="609">
        <f t="shared" si="2"/>
        <v>0</v>
      </c>
      <c r="R35" s="787">
        <f t="shared" si="2"/>
        <v>0</v>
      </c>
      <c r="S35" s="608">
        <f t="shared" si="2"/>
        <v>0</v>
      </c>
      <c r="T35" s="11">
        <f t="shared" ref="T35:AV35" si="3">T36</f>
        <v>0</v>
      </c>
      <c r="U35" s="11">
        <f t="shared" si="3"/>
        <v>0</v>
      </c>
      <c r="V35" s="11">
        <f t="shared" si="3"/>
        <v>0</v>
      </c>
      <c r="W35" s="609">
        <f t="shared" si="3"/>
        <v>0</v>
      </c>
      <c r="X35" s="358">
        <f t="shared" si="3"/>
        <v>0</v>
      </c>
      <c r="Y35" s="11">
        <f t="shared" si="3"/>
        <v>0</v>
      </c>
      <c r="Z35" s="609">
        <f t="shared" si="3"/>
        <v>0</v>
      </c>
      <c r="AA35" s="11">
        <f t="shared" si="3"/>
        <v>0</v>
      </c>
      <c r="AB35" s="11">
        <f t="shared" si="3"/>
        <v>0</v>
      </c>
      <c r="AC35" s="609">
        <f t="shared" si="3"/>
        <v>0</v>
      </c>
      <c r="AD35" s="11">
        <f t="shared" si="3"/>
        <v>0</v>
      </c>
      <c r="AE35" s="11">
        <f t="shared" si="3"/>
        <v>0</v>
      </c>
      <c r="AF35" s="609">
        <f t="shared" si="3"/>
        <v>0</v>
      </c>
      <c r="AG35" s="787">
        <f t="shared" si="3"/>
        <v>0</v>
      </c>
      <c r="AH35" s="608">
        <f t="shared" si="3"/>
        <v>0</v>
      </c>
      <c r="AI35" s="10">
        <f t="shared" si="3"/>
        <v>0</v>
      </c>
      <c r="AJ35" s="10">
        <f t="shared" si="3"/>
        <v>0</v>
      </c>
      <c r="AK35" s="10">
        <f t="shared" si="3"/>
        <v>0</v>
      </c>
      <c r="AL35" s="676">
        <f t="shared" si="3"/>
        <v>0</v>
      </c>
      <c r="AM35" s="10">
        <f t="shared" si="3"/>
        <v>0</v>
      </c>
      <c r="AN35" s="10">
        <f t="shared" si="3"/>
        <v>0</v>
      </c>
      <c r="AO35" s="10">
        <f t="shared" si="3"/>
        <v>0</v>
      </c>
      <c r="AP35" s="10">
        <f t="shared" si="3"/>
        <v>0</v>
      </c>
      <c r="AQ35" s="10">
        <f t="shared" si="3"/>
        <v>0</v>
      </c>
      <c r="AR35" s="10">
        <f t="shared" si="3"/>
        <v>0</v>
      </c>
      <c r="AS35" s="10">
        <f t="shared" si="3"/>
        <v>0</v>
      </c>
      <c r="AT35" s="10">
        <f t="shared" si="3"/>
        <v>0</v>
      </c>
      <c r="AU35" s="10">
        <f t="shared" si="3"/>
        <v>0</v>
      </c>
      <c r="AV35" s="748">
        <f t="shared" si="3"/>
        <v>0</v>
      </c>
      <c r="AW35" s="1075"/>
    </row>
    <row r="36" ht="63" hidden="1" customHeight="1" outlineLevel="1" spans="1:49">
      <c r="A36" s="629"/>
      <c r="B36" s="628" t="s">
        <v>153</v>
      </c>
      <c r="C36" s="607" t="s">
        <v>13</v>
      </c>
      <c r="D36" s="631">
        <v>0</v>
      </c>
      <c r="E36" s="632">
        <v>0</v>
      </c>
      <c r="F36" s="632">
        <v>0</v>
      </c>
      <c r="G36" s="11">
        <f>'21'!I37</f>
        <v>0</v>
      </c>
      <c r="H36" s="633"/>
      <c r="I36" s="632">
        <v>0</v>
      </c>
      <c r="J36" s="632">
        <v>0</v>
      </c>
      <c r="K36" s="633"/>
      <c r="L36" s="632">
        <v>0</v>
      </c>
      <c r="M36" s="632">
        <v>0</v>
      </c>
      <c r="N36" s="633"/>
      <c r="O36" s="632">
        <v>0</v>
      </c>
      <c r="P36" s="632">
        <v>0</v>
      </c>
      <c r="Q36" s="633"/>
      <c r="R36" s="1068">
        <v>0</v>
      </c>
      <c r="S36" s="608">
        <f>T36+U36+X36+AA36+AD36+AG36</f>
        <v>0</v>
      </c>
      <c r="T36" s="11">
        <v>0</v>
      </c>
      <c r="U36" s="11">
        <v>0</v>
      </c>
      <c r="V36" s="11">
        <v>0</v>
      </c>
      <c r="W36" s="609">
        <v>0</v>
      </c>
      <c r="X36" s="358">
        <f>V36+W36</f>
        <v>0</v>
      </c>
      <c r="Y36" s="11">
        <v>0</v>
      </c>
      <c r="Z36" s="609">
        <v>0</v>
      </c>
      <c r="AA36" s="11">
        <f>Y36+Z36</f>
        <v>0</v>
      </c>
      <c r="AB36" s="11">
        <v>0</v>
      </c>
      <c r="AC36" s="609">
        <v>0</v>
      </c>
      <c r="AD36" s="11">
        <f>AB36+AC36</f>
        <v>0</v>
      </c>
      <c r="AE36" s="11">
        <v>0</v>
      </c>
      <c r="AF36" s="609">
        <v>0</v>
      </c>
      <c r="AG36" s="787">
        <f>AE36+AF36</f>
        <v>0</v>
      </c>
      <c r="AH36" s="608">
        <f>AI36+AJ36+AM36+AP36+AS36+AV36</f>
        <v>0</v>
      </c>
      <c r="AI36" s="11">
        <f>E36+T36</f>
        <v>0</v>
      </c>
      <c r="AJ36" s="11">
        <f>F36+U36</f>
        <v>0</v>
      </c>
      <c r="AK36" s="11">
        <f>G36+V36</f>
        <v>0</v>
      </c>
      <c r="AL36" s="609">
        <f>H36+W36</f>
        <v>0</v>
      </c>
      <c r="AM36" s="11">
        <f>AK36+AL36</f>
        <v>0</v>
      </c>
      <c r="AN36" s="11">
        <f>J36+Y36</f>
        <v>0</v>
      </c>
      <c r="AO36" s="609">
        <f>K36+Z36</f>
        <v>0</v>
      </c>
      <c r="AP36" s="11">
        <f>AN36+AO36</f>
        <v>0</v>
      </c>
      <c r="AQ36" s="11">
        <f>M36+AB36</f>
        <v>0</v>
      </c>
      <c r="AR36" s="609">
        <f>N36+AC36</f>
        <v>0</v>
      </c>
      <c r="AS36" s="11">
        <f>AQ36+AR36</f>
        <v>0</v>
      </c>
      <c r="AT36" s="11">
        <f>P36+AE36</f>
        <v>0</v>
      </c>
      <c r="AU36" s="609">
        <f>Q36+AF36</f>
        <v>0</v>
      </c>
      <c r="AV36" s="745">
        <f>AT36+AU36</f>
        <v>0</v>
      </c>
      <c r="AW36" s="1077"/>
    </row>
    <row r="37" ht="47.25" hidden="1" customHeight="1" outlineLevel="1" spans="1:49">
      <c r="A37" s="629"/>
      <c r="B37" s="628"/>
      <c r="C37" s="607" t="s">
        <v>146</v>
      </c>
      <c r="D37" s="608"/>
      <c r="E37" s="10"/>
      <c r="F37" s="10"/>
      <c r="G37" s="11"/>
      <c r="H37" s="676"/>
      <c r="I37" s="10"/>
      <c r="J37" s="10"/>
      <c r="K37" s="676"/>
      <c r="L37" s="10"/>
      <c r="M37" s="10"/>
      <c r="N37" s="676"/>
      <c r="O37" s="10"/>
      <c r="P37" s="10"/>
      <c r="Q37" s="676"/>
      <c r="R37" s="738"/>
      <c r="S37" s="608"/>
      <c r="T37" s="10"/>
      <c r="U37" s="10"/>
      <c r="V37" s="10"/>
      <c r="W37" s="676"/>
      <c r="X37" s="361"/>
      <c r="Y37" s="10"/>
      <c r="Z37" s="676"/>
      <c r="AA37" s="10"/>
      <c r="AB37" s="10"/>
      <c r="AC37" s="676"/>
      <c r="AD37" s="10"/>
      <c r="AE37" s="10"/>
      <c r="AF37" s="676"/>
      <c r="AG37" s="738"/>
      <c r="AH37" s="608"/>
      <c r="AI37" s="10"/>
      <c r="AJ37" s="10"/>
      <c r="AK37" s="10"/>
      <c r="AL37" s="676"/>
      <c r="AM37" s="10"/>
      <c r="AN37" s="10"/>
      <c r="AO37" s="676"/>
      <c r="AP37" s="10"/>
      <c r="AQ37" s="10"/>
      <c r="AR37" s="676"/>
      <c r="AS37" s="10"/>
      <c r="AT37" s="10"/>
      <c r="AU37" s="676"/>
      <c r="AV37" s="748"/>
      <c r="AW37" s="1076"/>
    </row>
    <row r="38" ht="76.5" customHeight="1" collapsed="1" spans="1:49">
      <c r="A38" s="16" t="s">
        <v>187</v>
      </c>
      <c r="B38" s="606" t="s">
        <v>188</v>
      </c>
      <c r="C38" s="607" t="s">
        <v>13</v>
      </c>
      <c r="D38" s="608">
        <f>E38+F38+I38+L38+O38+R38</f>
        <v>31760.45131</v>
      </c>
      <c r="E38" s="11">
        <v>0</v>
      </c>
      <c r="F38" s="11">
        <v>0</v>
      </c>
      <c r="G38" s="11">
        <f>'21'!I39</f>
        <v>6426.50718</v>
      </c>
      <c r="H38" s="609">
        <f>H39</f>
        <v>0</v>
      </c>
      <c r="I38" s="11">
        <f>G38+H38</f>
        <v>6426.50718</v>
      </c>
      <c r="J38" s="11">
        <v>8445.01471</v>
      </c>
      <c r="K38" s="609"/>
      <c r="L38" s="11">
        <f>J38+K38</f>
        <v>8445.01471</v>
      </c>
      <c r="M38" s="11">
        <v>8444.46471</v>
      </c>
      <c r="N38" s="609"/>
      <c r="O38" s="11">
        <f>M38+N38</f>
        <v>8444.46471</v>
      </c>
      <c r="P38" s="11">
        <v>8444.46471</v>
      </c>
      <c r="Q38" s="609"/>
      <c r="R38" s="787">
        <f>P38+Q38</f>
        <v>8444.46471</v>
      </c>
      <c r="S38" s="608">
        <f>T38+U38+X38+AA38+AD38+AG38</f>
        <v>190.37563</v>
      </c>
      <c r="T38" s="11">
        <v>0</v>
      </c>
      <c r="U38" s="11">
        <v>0</v>
      </c>
      <c r="V38" s="11">
        <v>0</v>
      </c>
      <c r="W38" s="609">
        <f>W39</f>
        <v>190.37563</v>
      </c>
      <c r="X38" s="358">
        <f>V38+W38</f>
        <v>190.37563</v>
      </c>
      <c r="Y38" s="11">
        <v>0</v>
      </c>
      <c r="Z38" s="609"/>
      <c r="AA38" s="11">
        <v>0</v>
      </c>
      <c r="AB38" s="11">
        <v>0</v>
      </c>
      <c r="AC38" s="609"/>
      <c r="AD38" s="11">
        <v>0</v>
      </c>
      <c r="AE38" s="11">
        <v>0</v>
      </c>
      <c r="AF38" s="609"/>
      <c r="AG38" s="787">
        <v>0</v>
      </c>
      <c r="AH38" s="608">
        <f>AI38+AJ38+AM38+AP38+AS38+AV38</f>
        <v>31950.82694</v>
      </c>
      <c r="AI38" s="11">
        <f>E38+T38</f>
        <v>0</v>
      </c>
      <c r="AJ38" s="11">
        <f>F38+U38</f>
        <v>0</v>
      </c>
      <c r="AK38" s="11">
        <f>G38+V38</f>
        <v>6426.50718</v>
      </c>
      <c r="AL38" s="609">
        <f>H38+W38</f>
        <v>190.37563</v>
      </c>
      <c r="AM38" s="11">
        <f>AK38+AL38</f>
        <v>6616.88281</v>
      </c>
      <c r="AN38" s="11">
        <f>J38+Y38</f>
        <v>8445.01471</v>
      </c>
      <c r="AO38" s="609">
        <f>K38+Z38</f>
        <v>0</v>
      </c>
      <c r="AP38" s="11">
        <f>AN38+AO38</f>
        <v>8445.01471</v>
      </c>
      <c r="AQ38" s="11">
        <f>M38+AB38</f>
        <v>8444.46471</v>
      </c>
      <c r="AR38" s="609">
        <f>N38+AC38</f>
        <v>0</v>
      </c>
      <c r="AS38" s="11">
        <f>AQ38+AR38</f>
        <v>8444.46471</v>
      </c>
      <c r="AT38" s="11">
        <f>P38+AE38</f>
        <v>8444.46471</v>
      </c>
      <c r="AU38" s="609">
        <f>Q38+AF38</f>
        <v>0</v>
      </c>
      <c r="AV38" s="745">
        <f>AT38+AU38</f>
        <v>8444.46471</v>
      </c>
      <c r="AW38" s="1075" t="s">
        <v>210</v>
      </c>
    </row>
    <row r="39" ht="59.25" customHeight="1" spans="1:49">
      <c r="A39" s="16"/>
      <c r="B39" s="606"/>
      <c r="C39" s="607" t="s">
        <v>157</v>
      </c>
      <c r="D39" s="608"/>
      <c r="E39" s="11"/>
      <c r="F39" s="11"/>
      <c r="G39" s="11"/>
      <c r="H39" s="609"/>
      <c r="I39" s="11"/>
      <c r="J39" s="11"/>
      <c r="K39" s="609"/>
      <c r="L39" s="11"/>
      <c r="M39" s="11"/>
      <c r="N39" s="609"/>
      <c r="O39" s="11"/>
      <c r="P39" s="11"/>
      <c r="Q39" s="609"/>
      <c r="R39" s="787"/>
      <c r="S39" s="608"/>
      <c r="T39" s="11"/>
      <c r="U39" s="11"/>
      <c r="V39" s="11"/>
      <c r="W39" s="609">
        <v>190.37563</v>
      </c>
      <c r="X39" s="358"/>
      <c r="Y39" s="11"/>
      <c r="Z39" s="609"/>
      <c r="AA39" s="11"/>
      <c r="AB39" s="11"/>
      <c r="AC39" s="609"/>
      <c r="AD39" s="11"/>
      <c r="AE39" s="11"/>
      <c r="AF39" s="609"/>
      <c r="AG39" s="787"/>
      <c r="AH39" s="608"/>
      <c r="AI39" s="11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745"/>
      <c r="AW39" s="1076"/>
    </row>
    <row r="40" s="27" customFormat="1" ht="72.8" spans="1:49">
      <c r="A40" s="19"/>
      <c r="B40" s="832" t="s">
        <v>189</v>
      </c>
      <c r="C40" s="958"/>
      <c r="D40" s="608">
        <f>E40+F40+I40+L40+O40+R40</f>
        <v>465226.14127</v>
      </c>
      <c r="E40" s="10">
        <f t="shared" ref="E40:R40" si="4">E38+E27+E23+E22+E19+E16+E12</f>
        <v>68854.353</v>
      </c>
      <c r="F40" s="10">
        <f t="shared" si="4"/>
        <v>62669.96004</v>
      </c>
      <c r="G40" s="10">
        <f t="shared" si="4"/>
        <v>66732.54299</v>
      </c>
      <c r="H40" s="676">
        <f t="shared" si="4"/>
        <v>-182.6987</v>
      </c>
      <c r="I40" s="10">
        <f t="shared" si="4"/>
        <v>66549.84429</v>
      </c>
      <c r="J40" s="10">
        <f t="shared" si="4"/>
        <v>61357.67842</v>
      </c>
      <c r="K40" s="10">
        <f t="shared" si="4"/>
        <v>0</v>
      </c>
      <c r="L40" s="10">
        <f t="shared" si="4"/>
        <v>61357.67842</v>
      </c>
      <c r="M40" s="10">
        <f t="shared" si="4"/>
        <v>61357.67842</v>
      </c>
      <c r="N40" s="10">
        <f t="shared" si="4"/>
        <v>0</v>
      </c>
      <c r="O40" s="10">
        <f t="shared" si="4"/>
        <v>61357.67842</v>
      </c>
      <c r="P40" s="10">
        <f t="shared" si="4"/>
        <v>144436.6271</v>
      </c>
      <c r="Q40" s="10">
        <f t="shared" si="4"/>
        <v>0</v>
      </c>
      <c r="R40" s="738">
        <f t="shared" si="4"/>
        <v>144436.6271</v>
      </c>
      <c r="S40" s="608">
        <f>T40+U40+X40+AA40+AD40+AG40</f>
        <v>6021.47819</v>
      </c>
      <c r="T40" s="10">
        <f t="shared" ref="T40:AG40" si="5">T38+T27+T23+T22+T19+T16+T12</f>
        <v>4170.09794</v>
      </c>
      <c r="U40" s="10">
        <f t="shared" si="5"/>
        <v>0</v>
      </c>
      <c r="V40" s="10">
        <f t="shared" si="5"/>
        <v>0</v>
      </c>
      <c r="W40" s="676">
        <f t="shared" si="5"/>
        <v>1851.38025</v>
      </c>
      <c r="X40" s="361">
        <f t="shared" si="5"/>
        <v>1851.38025</v>
      </c>
      <c r="Y40" s="10">
        <f t="shared" si="5"/>
        <v>0</v>
      </c>
      <c r="Z40" s="10">
        <f t="shared" si="5"/>
        <v>0</v>
      </c>
      <c r="AA40" s="10">
        <f t="shared" si="5"/>
        <v>0</v>
      </c>
      <c r="AB40" s="10">
        <f t="shared" si="5"/>
        <v>0</v>
      </c>
      <c r="AC40" s="10">
        <f t="shared" si="5"/>
        <v>0</v>
      </c>
      <c r="AD40" s="10">
        <f t="shared" si="5"/>
        <v>0</v>
      </c>
      <c r="AE40" s="10">
        <f t="shared" si="5"/>
        <v>0</v>
      </c>
      <c r="AF40" s="10">
        <f t="shared" si="5"/>
        <v>0</v>
      </c>
      <c r="AG40" s="738">
        <f t="shared" si="5"/>
        <v>0</v>
      </c>
      <c r="AH40" s="608">
        <f>AI40+AJ40+AM40+AP40+AS40+AV40</f>
        <v>471247.61946</v>
      </c>
      <c r="AI40" s="11">
        <f>E40+T40</f>
        <v>73024.45094</v>
      </c>
      <c r="AJ40" s="11">
        <f>F40+U40</f>
        <v>62669.96004</v>
      </c>
      <c r="AK40" s="11">
        <f>G40+V40</f>
        <v>66732.54299</v>
      </c>
      <c r="AL40" s="609">
        <f>H40+W40</f>
        <v>1668.68155</v>
      </c>
      <c r="AM40" s="11">
        <f>AK40+AL40</f>
        <v>68401.22454</v>
      </c>
      <c r="AN40" s="11">
        <f>J40+Y40</f>
        <v>61357.67842</v>
      </c>
      <c r="AO40" s="11">
        <f>K40+Z40</f>
        <v>0</v>
      </c>
      <c r="AP40" s="11">
        <f>AN40+AO40</f>
        <v>61357.67842</v>
      </c>
      <c r="AQ40" s="11">
        <f>M40+AB40</f>
        <v>61357.67842</v>
      </c>
      <c r="AR40" s="11">
        <f>N40+AC40</f>
        <v>0</v>
      </c>
      <c r="AS40" s="11">
        <f>AQ40+AR40</f>
        <v>61357.67842</v>
      </c>
      <c r="AT40" s="11">
        <f>P40+AE40</f>
        <v>144436.6271</v>
      </c>
      <c r="AU40" s="11">
        <f>Q40+AF40</f>
        <v>0</v>
      </c>
      <c r="AV40" s="745">
        <f>AT40+AU40</f>
        <v>144436.6271</v>
      </c>
      <c r="AW40" s="1078"/>
    </row>
    <row r="41" s="27" customFormat="1" spans="1:49">
      <c r="A41" s="7" t="s">
        <v>113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1078"/>
    </row>
    <row r="42" s="27" customFormat="1" spans="1:49">
      <c r="A42" s="7" t="s">
        <v>190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1078"/>
    </row>
    <row r="43" s="27" customFormat="1" ht="66.8" spans="1:49">
      <c r="A43" s="15" t="s">
        <v>44</v>
      </c>
      <c r="B43" s="606" t="s">
        <v>158</v>
      </c>
      <c r="C43" s="607" t="s">
        <v>13</v>
      </c>
      <c r="D43" s="608">
        <f>E43+F43+I43+L43+O43+R43</f>
        <v>38279.08851</v>
      </c>
      <c r="E43" s="11">
        <v>4728.52027</v>
      </c>
      <c r="F43" s="11">
        <v>5368.03887</v>
      </c>
      <c r="G43" s="11">
        <v>6395.55905</v>
      </c>
      <c r="H43" s="609">
        <v>137.54074</v>
      </c>
      <c r="I43" s="11">
        <f>G43+H43</f>
        <v>6533.09979</v>
      </c>
      <c r="J43" s="11">
        <v>6395.55905</v>
      </c>
      <c r="K43" s="11"/>
      <c r="L43" s="11">
        <f>J43+K43</f>
        <v>6395.55905</v>
      </c>
      <c r="M43" s="11">
        <v>6395.55905</v>
      </c>
      <c r="N43" s="11"/>
      <c r="O43" s="11">
        <f>M43+N43</f>
        <v>6395.55905</v>
      </c>
      <c r="P43" s="11">
        <v>8858.31148</v>
      </c>
      <c r="Q43" s="11"/>
      <c r="R43" s="787">
        <f>P43+Q43</f>
        <v>8858.31148</v>
      </c>
      <c r="S43" s="608">
        <f>T43+U43+X43+AA43+AD43+AG43</f>
        <v>0</v>
      </c>
      <c r="T43" s="11">
        <v>0</v>
      </c>
      <c r="U43" s="11">
        <v>0</v>
      </c>
      <c r="V43" s="11">
        <v>0</v>
      </c>
      <c r="W43" s="609"/>
      <c r="X43" s="358">
        <v>0</v>
      </c>
      <c r="Y43" s="11">
        <v>0</v>
      </c>
      <c r="Z43" s="11"/>
      <c r="AA43" s="11">
        <v>0</v>
      </c>
      <c r="AB43" s="11">
        <v>0</v>
      </c>
      <c r="AC43" s="11"/>
      <c r="AD43" s="11">
        <v>0</v>
      </c>
      <c r="AE43" s="11">
        <v>0</v>
      </c>
      <c r="AF43" s="11"/>
      <c r="AG43" s="787">
        <v>0</v>
      </c>
      <c r="AH43" s="608">
        <f>AI43+AJ43+AM43+AP43+AS43+AV43</f>
        <v>38279.08851</v>
      </c>
      <c r="AI43" s="11">
        <f>E43+T43</f>
        <v>4728.52027</v>
      </c>
      <c r="AJ43" s="11">
        <f>F43+U43</f>
        <v>5368.03887</v>
      </c>
      <c r="AK43" s="11">
        <f>G43+V43</f>
        <v>6395.55905</v>
      </c>
      <c r="AL43" s="609">
        <f>H43+W43</f>
        <v>137.54074</v>
      </c>
      <c r="AM43" s="11">
        <f>AK43+AL43</f>
        <v>6533.09979</v>
      </c>
      <c r="AN43" s="11">
        <f>J43+Y43</f>
        <v>6395.55905</v>
      </c>
      <c r="AO43" s="11">
        <f>K43+Z43</f>
        <v>0</v>
      </c>
      <c r="AP43" s="11">
        <f>AN43+AO43</f>
        <v>6395.55905</v>
      </c>
      <c r="AQ43" s="11">
        <f>M43+AB43</f>
        <v>6395.55905</v>
      </c>
      <c r="AR43" s="11">
        <f>N43+AC43</f>
        <v>0</v>
      </c>
      <c r="AS43" s="11">
        <f>AQ43+AR43</f>
        <v>6395.55905</v>
      </c>
      <c r="AT43" s="11">
        <f>P43+AE43</f>
        <v>8858.31148</v>
      </c>
      <c r="AU43" s="11">
        <f>Q43+AF43</f>
        <v>0</v>
      </c>
      <c r="AV43" s="745">
        <f>AT43+AU43</f>
        <v>8858.31148</v>
      </c>
      <c r="AW43" s="1078" t="s">
        <v>211</v>
      </c>
    </row>
    <row r="44" s="27" customFormat="1" ht="66.8" spans="1:49">
      <c r="A44" s="19"/>
      <c r="B44" s="832" t="s">
        <v>159</v>
      </c>
      <c r="C44" s="959"/>
      <c r="D44" s="608">
        <f>E44+F44+I44+L44+O44+R44</f>
        <v>38279.08851</v>
      </c>
      <c r="E44" s="10">
        <f>E43</f>
        <v>4728.52027</v>
      </c>
      <c r="F44" s="10">
        <f t="shared" ref="F44:AV44" si="6">F43</f>
        <v>5368.03887</v>
      </c>
      <c r="G44" s="10">
        <f t="shared" si="6"/>
        <v>6395.55905</v>
      </c>
      <c r="H44" s="676">
        <f t="shared" si="6"/>
        <v>137.54074</v>
      </c>
      <c r="I44" s="10">
        <f t="shared" si="6"/>
        <v>6533.09979</v>
      </c>
      <c r="J44" s="10">
        <f t="shared" si="6"/>
        <v>6395.55905</v>
      </c>
      <c r="K44" s="10">
        <f t="shared" si="6"/>
        <v>0</v>
      </c>
      <c r="L44" s="10">
        <f t="shared" si="6"/>
        <v>6395.55905</v>
      </c>
      <c r="M44" s="10">
        <f t="shared" si="6"/>
        <v>6395.55905</v>
      </c>
      <c r="N44" s="10">
        <f t="shared" si="6"/>
        <v>0</v>
      </c>
      <c r="O44" s="10">
        <f t="shared" si="6"/>
        <v>6395.55905</v>
      </c>
      <c r="P44" s="10">
        <f t="shared" si="6"/>
        <v>8858.31148</v>
      </c>
      <c r="Q44" s="10">
        <f t="shared" si="6"/>
        <v>0</v>
      </c>
      <c r="R44" s="738">
        <f t="shared" si="6"/>
        <v>8858.31148</v>
      </c>
      <c r="S44" s="608">
        <f t="shared" si="6"/>
        <v>0</v>
      </c>
      <c r="T44" s="10">
        <f t="shared" si="6"/>
        <v>0</v>
      </c>
      <c r="U44" s="10">
        <f t="shared" si="6"/>
        <v>0</v>
      </c>
      <c r="V44" s="10">
        <f t="shared" si="6"/>
        <v>0</v>
      </c>
      <c r="W44" s="676">
        <f t="shared" si="6"/>
        <v>0</v>
      </c>
      <c r="X44" s="361">
        <f t="shared" si="6"/>
        <v>0</v>
      </c>
      <c r="Y44" s="10">
        <f t="shared" si="6"/>
        <v>0</v>
      </c>
      <c r="Z44" s="10">
        <f t="shared" si="6"/>
        <v>0</v>
      </c>
      <c r="AA44" s="10">
        <f t="shared" si="6"/>
        <v>0</v>
      </c>
      <c r="AB44" s="10">
        <f t="shared" si="6"/>
        <v>0</v>
      </c>
      <c r="AC44" s="10">
        <f t="shared" si="6"/>
        <v>0</v>
      </c>
      <c r="AD44" s="10">
        <f t="shared" si="6"/>
        <v>0</v>
      </c>
      <c r="AE44" s="10">
        <f t="shared" si="6"/>
        <v>0</v>
      </c>
      <c r="AF44" s="10">
        <f t="shared" si="6"/>
        <v>0</v>
      </c>
      <c r="AG44" s="738">
        <f t="shared" si="6"/>
        <v>0</v>
      </c>
      <c r="AH44" s="608">
        <f t="shared" si="6"/>
        <v>38279.08851</v>
      </c>
      <c r="AI44" s="10">
        <f t="shared" si="6"/>
        <v>4728.52027</v>
      </c>
      <c r="AJ44" s="10">
        <f t="shared" si="6"/>
        <v>5368.03887</v>
      </c>
      <c r="AK44" s="10">
        <f t="shared" si="6"/>
        <v>6395.55905</v>
      </c>
      <c r="AL44" s="676">
        <f t="shared" si="6"/>
        <v>137.54074</v>
      </c>
      <c r="AM44" s="10">
        <f t="shared" si="6"/>
        <v>6533.09979</v>
      </c>
      <c r="AN44" s="10">
        <f t="shared" si="6"/>
        <v>6395.55905</v>
      </c>
      <c r="AO44" s="10">
        <f t="shared" si="6"/>
        <v>0</v>
      </c>
      <c r="AP44" s="10">
        <f t="shared" si="6"/>
        <v>6395.55905</v>
      </c>
      <c r="AQ44" s="10">
        <f t="shared" si="6"/>
        <v>6395.55905</v>
      </c>
      <c r="AR44" s="10">
        <f t="shared" si="6"/>
        <v>0</v>
      </c>
      <c r="AS44" s="10">
        <f t="shared" si="6"/>
        <v>6395.55905</v>
      </c>
      <c r="AT44" s="10">
        <f t="shared" si="6"/>
        <v>8858.31148</v>
      </c>
      <c r="AU44" s="10">
        <f t="shared" si="6"/>
        <v>0</v>
      </c>
      <c r="AV44" s="748">
        <f t="shared" si="6"/>
        <v>8858.31148</v>
      </c>
      <c r="AW44" s="1078"/>
    </row>
    <row r="45" s="27" customFormat="1" spans="1:49">
      <c r="A45" s="7" t="s">
        <v>117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1078"/>
    </row>
    <row r="46" s="27" customFormat="1" spans="1:49">
      <c r="A46" s="7" t="s">
        <v>191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1078"/>
    </row>
    <row r="47" ht="66.8" spans="1:49">
      <c r="A47" s="15" t="s">
        <v>118</v>
      </c>
      <c r="B47" s="606" t="s">
        <v>160</v>
      </c>
      <c r="C47" s="607" t="s">
        <v>13</v>
      </c>
      <c r="D47" s="608">
        <f>E47+F47+I47+L47+O47+R47</f>
        <v>12113.39</v>
      </c>
      <c r="E47" s="11">
        <v>0</v>
      </c>
      <c r="F47" s="11">
        <v>0</v>
      </c>
      <c r="G47" s="11">
        <v>1521.73</v>
      </c>
      <c r="H47" s="609"/>
      <c r="I47" s="11">
        <v>1521.73</v>
      </c>
      <c r="J47" s="11">
        <v>0</v>
      </c>
      <c r="K47" s="609"/>
      <c r="L47" s="11">
        <v>0</v>
      </c>
      <c r="M47" s="11">
        <v>0</v>
      </c>
      <c r="N47" s="609"/>
      <c r="O47" s="11">
        <v>0</v>
      </c>
      <c r="P47" s="11">
        <v>10591.66</v>
      </c>
      <c r="Q47" s="609"/>
      <c r="R47" s="787">
        <v>10591.66</v>
      </c>
      <c r="S47" s="608">
        <f>T47+U47+X47+AA47+AD47+AG47</f>
        <v>0</v>
      </c>
      <c r="T47" s="11">
        <v>0</v>
      </c>
      <c r="U47" s="11">
        <v>0</v>
      </c>
      <c r="V47" s="11">
        <v>0</v>
      </c>
      <c r="W47" s="609"/>
      <c r="X47" s="358">
        <v>0</v>
      </c>
      <c r="Y47" s="11">
        <v>0</v>
      </c>
      <c r="Z47" s="609"/>
      <c r="AA47" s="11">
        <v>0</v>
      </c>
      <c r="AB47" s="11">
        <v>0</v>
      </c>
      <c r="AC47" s="609"/>
      <c r="AD47" s="11">
        <v>0</v>
      </c>
      <c r="AE47" s="11">
        <v>0</v>
      </c>
      <c r="AF47" s="609"/>
      <c r="AG47" s="787">
        <v>0</v>
      </c>
      <c r="AH47" s="608">
        <f>AI47+AJ47+AM47+AP47+AS47+AV47</f>
        <v>12113.39</v>
      </c>
      <c r="AI47" s="11">
        <f>E47+T47</f>
        <v>0</v>
      </c>
      <c r="AJ47" s="11">
        <f>F47+U47</f>
        <v>0</v>
      </c>
      <c r="AK47" s="11">
        <f>G47+V47</f>
        <v>1521.73</v>
      </c>
      <c r="AL47" s="609">
        <f>H47+W47</f>
        <v>0</v>
      </c>
      <c r="AM47" s="11">
        <f>AK47+AL47</f>
        <v>1521.73</v>
      </c>
      <c r="AN47" s="11">
        <f>J47+Y47</f>
        <v>0</v>
      </c>
      <c r="AO47" s="609">
        <f>K47+Z47</f>
        <v>0</v>
      </c>
      <c r="AP47" s="11">
        <f>AN47+AO47</f>
        <v>0</v>
      </c>
      <c r="AQ47" s="11">
        <f>M47+AB47</f>
        <v>0</v>
      </c>
      <c r="AR47" s="609">
        <f>N47+AC47</f>
        <v>0</v>
      </c>
      <c r="AS47" s="11">
        <f>AQ47+AR47</f>
        <v>0</v>
      </c>
      <c r="AT47" s="11">
        <f>P47+AE47</f>
        <v>10591.66</v>
      </c>
      <c r="AU47" s="609">
        <f>Q47+AF47</f>
        <v>0</v>
      </c>
      <c r="AV47" s="745">
        <f>AT47+AU47</f>
        <v>10591.66</v>
      </c>
      <c r="AW47" s="1072"/>
    </row>
    <row r="48" spans="1:49">
      <c r="A48" s="15"/>
      <c r="B48" s="606"/>
      <c r="C48" s="607" t="s">
        <v>91</v>
      </c>
      <c r="D48" s="608"/>
      <c r="E48" s="10"/>
      <c r="F48" s="10"/>
      <c r="G48" s="10"/>
      <c r="H48" s="676"/>
      <c r="I48" s="10"/>
      <c r="J48" s="10"/>
      <c r="K48" s="676"/>
      <c r="L48" s="10"/>
      <c r="M48" s="10"/>
      <c r="N48" s="676"/>
      <c r="O48" s="10"/>
      <c r="P48" s="10"/>
      <c r="Q48" s="676"/>
      <c r="R48" s="738"/>
      <c r="S48" s="608"/>
      <c r="T48" s="10"/>
      <c r="U48" s="10"/>
      <c r="V48" s="10"/>
      <c r="W48" s="676"/>
      <c r="X48" s="361"/>
      <c r="Y48" s="10"/>
      <c r="Z48" s="676"/>
      <c r="AA48" s="10"/>
      <c r="AB48" s="10"/>
      <c r="AC48" s="676"/>
      <c r="AD48" s="10"/>
      <c r="AE48" s="10"/>
      <c r="AF48" s="676"/>
      <c r="AG48" s="738"/>
      <c r="AH48" s="608"/>
      <c r="AI48" s="10"/>
      <c r="AJ48" s="10"/>
      <c r="AK48" s="10"/>
      <c r="AL48" s="676"/>
      <c r="AM48" s="10"/>
      <c r="AN48" s="10"/>
      <c r="AO48" s="676"/>
      <c r="AP48" s="10"/>
      <c r="AQ48" s="10"/>
      <c r="AR48" s="676"/>
      <c r="AS48" s="10"/>
      <c r="AT48" s="10"/>
      <c r="AU48" s="676"/>
      <c r="AV48" s="748"/>
      <c r="AW48" s="1072"/>
    </row>
    <row r="49" ht="33.75" spans="1:49">
      <c r="A49" s="15"/>
      <c r="B49" s="606"/>
      <c r="C49" s="607" t="s">
        <v>146</v>
      </c>
      <c r="D49" s="608"/>
      <c r="E49" s="10"/>
      <c r="F49" s="10"/>
      <c r="G49" s="10"/>
      <c r="H49" s="676"/>
      <c r="I49" s="10"/>
      <c r="J49" s="10"/>
      <c r="K49" s="676"/>
      <c r="L49" s="10"/>
      <c r="M49" s="10"/>
      <c r="N49" s="676"/>
      <c r="O49" s="10"/>
      <c r="P49" s="10"/>
      <c r="Q49" s="676"/>
      <c r="R49" s="738"/>
      <c r="S49" s="608"/>
      <c r="T49" s="10"/>
      <c r="U49" s="10"/>
      <c r="V49" s="10"/>
      <c r="W49" s="676"/>
      <c r="X49" s="361"/>
      <c r="Y49" s="10"/>
      <c r="Z49" s="676"/>
      <c r="AA49" s="10"/>
      <c r="AB49" s="10"/>
      <c r="AC49" s="676"/>
      <c r="AD49" s="10"/>
      <c r="AE49" s="10"/>
      <c r="AF49" s="676"/>
      <c r="AG49" s="738"/>
      <c r="AH49" s="608"/>
      <c r="AI49" s="10"/>
      <c r="AJ49" s="10"/>
      <c r="AK49" s="10"/>
      <c r="AL49" s="676"/>
      <c r="AM49" s="10"/>
      <c r="AN49" s="10"/>
      <c r="AO49" s="676"/>
      <c r="AP49" s="10"/>
      <c r="AQ49" s="10"/>
      <c r="AR49" s="676"/>
      <c r="AS49" s="10"/>
      <c r="AT49" s="10"/>
      <c r="AU49" s="676"/>
      <c r="AV49" s="748"/>
      <c r="AW49" s="1072"/>
    </row>
    <row r="50" ht="22.5" spans="1:49">
      <c r="A50" s="15"/>
      <c r="B50" s="606"/>
      <c r="C50" s="607" t="s">
        <v>39</v>
      </c>
      <c r="D50" s="608"/>
      <c r="E50" s="10"/>
      <c r="F50" s="10"/>
      <c r="G50" s="10"/>
      <c r="H50" s="676"/>
      <c r="I50" s="10"/>
      <c r="J50" s="10"/>
      <c r="K50" s="676"/>
      <c r="L50" s="10"/>
      <c r="M50" s="10"/>
      <c r="N50" s="676"/>
      <c r="O50" s="10"/>
      <c r="P50" s="10"/>
      <c r="Q50" s="676"/>
      <c r="R50" s="738"/>
      <c r="S50" s="608"/>
      <c r="T50" s="10"/>
      <c r="U50" s="10"/>
      <c r="V50" s="10"/>
      <c r="W50" s="676"/>
      <c r="X50" s="361"/>
      <c r="Y50" s="10"/>
      <c r="Z50" s="676"/>
      <c r="AA50" s="10"/>
      <c r="AB50" s="10"/>
      <c r="AC50" s="676"/>
      <c r="AD50" s="10"/>
      <c r="AE50" s="10"/>
      <c r="AF50" s="676"/>
      <c r="AG50" s="738"/>
      <c r="AH50" s="608"/>
      <c r="AI50" s="10"/>
      <c r="AJ50" s="10"/>
      <c r="AK50" s="10"/>
      <c r="AL50" s="676"/>
      <c r="AM50" s="10"/>
      <c r="AN50" s="10"/>
      <c r="AO50" s="676"/>
      <c r="AP50" s="10"/>
      <c r="AQ50" s="10"/>
      <c r="AR50" s="676"/>
      <c r="AS50" s="10"/>
      <c r="AT50" s="10"/>
      <c r="AU50" s="676"/>
      <c r="AV50" s="748"/>
      <c r="AW50" s="1072"/>
    </row>
    <row r="51" s="30" customFormat="1" ht="66.8" spans="1:49">
      <c r="A51" s="19"/>
      <c r="B51" s="832" t="s">
        <v>159</v>
      </c>
      <c r="C51" s="959"/>
      <c r="D51" s="608">
        <f>D47</f>
        <v>12113.39</v>
      </c>
      <c r="E51" s="10">
        <f>E47</f>
        <v>0</v>
      </c>
      <c r="F51" s="10">
        <f t="shared" ref="F51:AG51" si="7">F47</f>
        <v>0</v>
      </c>
      <c r="G51" s="10">
        <f t="shared" si="7"/>
        <v>1521.73</v>
      </c>
      <c r="H51" s="676">
        <f t="shared" si="7"/>
        <v>0</v>
      </c>
      <c r="I51" s="10">
        <f t="shared" si="7"/>
        <v>1521.73</v>
      </c>
      <c r="J51" s="10">
        <f t="shared" si="7"/>
        <v>0</v>
      </c>
      <c r="K51" s="10">
        <f t="shared" si="7"/>
        <v>0</v>
      </c>
      <c r="L51" s="10">
        <f t="shared" si="7"/>
        <v>0</v>
      </c>
      <c r="M51" s="10">
        <f t="shared" si="7"/>
        <v>0</v>
      </c>
      <c r="N51" s="10">
        <f t="shared" si="7"/>
        <v>0</v>
      </c>
      <c r="O51" s="10">
        <f t="shared" si="7"/>
        <v>0</v>
      </c>
      <c r="P51" s="10">
        <f t="shared" si="7"/>
        <v>10591.66</v>
      </c>
      <c r="Q51" s="10">
        <f t="shared" si="7"/>
        <v>0</v>
      </c>
      <c r="R51" s="738">
        <f t="shared" si="7"/>
        <v>10591.66</v>
      </c>
      <c r="S51" s="608">
        <f t="shared" si="7"/>
        <v>0</v>
      </c>
      <c r="T51" s="10">
        <f t="shared" si="7"/>
        <v>0</v>
      </c>
      <c r="U51" s="10">
        <f t="shared" si="7"/>
        <v>0</v>
      </c>
      <c r="V51" s="10">
        <f t="shared" si="7"/>
        <v>0</v>
      </c>
      <c r="W51" s="676">
        <f t="shared" si="7"/>
        <v>0</v>
      </c>
      <c r="X51" s="361">
        <f t="shared" si="7"/>
        <v>0</v>
      </c>
      <c r="Y51" s="10">
        <f t="shared" si="7"/>
        <v>0</v>
      </c>
      <c r="Z51" s="10">
        <f t="shared" si="7"/>
        <v>0</v>
      </c>
      <c r="AA51" s="10">
        <f t="shared" si="7"/>
        <v>0</v>
      </c>
      <c r="AB51" s="10">
        <f t="shared" si="7"/>
        <v>0</v>
      </c>
      <c r="AC51" s="10">
        <f t="shared" si="7"/>
        <v>0</v>
      </c>
      <c r="AD51" s="10">
        <f t="shared" si="7"/>
        <v>0</v>
      </c>
      <c r="AE51" s="10">
        <f t="shared" si="7"/>
        <v>0</v>
      </c>
      <c r="AF51" s="10">
        <f t="shared" si="7"/>
        <v>0</v>
      </c>
      <c r="AG51" s="738">
        <f t="shared" si="7"/>
        <v>0</v>
      </c>
      <c r="AH51" s="608">
        <f>AI51+AJ51+AM51+AP51+AS51+AV51</f>
        <v>12113.39</v>
      </c>
      <c r="AI51" s="10">
        <f>E51+T51</f>
        <v>0</v>
      </c>
      <c r="AJ51" s="10">
        <f>F51+U51</f>
        <v>0</v>
      </c>
      <c r="AK51" s="10">
        <f>G51+V51</f>
        <v>1521.73</v>
      </c>
      <c r="AL51" s="676">
        <f>H51+W51</f>
        <v>0</v>
      </c>
      <c r="AM51" s="10">
        <f>AK51+AL51</f>
        <v>1521.73</v>
      </c>
      <c r="AN51" s="10">
        <f>J51+Y51</f>
        <v>0</v>
      </c>
      <c r="AO51" s="10">
        <f>K51+Z51</f>
        <v>0</v>
      </c>
      <c r="AP51" s="10">
        <f>AN51+AO51</f>
        <v>0</v>
      </c>
      <c r="AQ51" s="10">
        <f>M51+AB51</f>
        <v>0</v>
      </c>
      <c r="AR51" s="10">
        <f>N51+AC51</f>
        <v>0</v>
      </c>
      <c r="AS51" s="10">
        <f>AQ51+AR51</f>
        <v>0</v>
      </c>
      <c r="AT51" s="10">
        <f>P51+AE51</f>
        <v>10591.66</v>
      </c>
      <c r="AU51" s="10">
        <f>Q51+AF51</f>
        <v>0</v>
      </c>
      <c r="AV51" s="748">
        <f>AT51+AU51</f>
        <v>10591.66</v>
      </c>
      <c r="AW51" s="1086"/>
    </row>
    <row r="52" spans="1:49">
      <c r="A52" s="7" t="s">
        <v>121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1072"/>
    </row>
    <row r="53" spans="1:49">
      <c r="A53" s="7" t="s">
        <v>192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1072"/>
    </row>
    <row r="54" ht="66.8" spans="1:49">
      <c r="A54" s="15" t="s">
        <v>122</v>
      </c>
      <c r="B54" s="611" t="s">
        <v>123</v>
      </c>
      <c r="C54" s="923" t="s">
        <v>13</v>
      </c>
      <c r="D54" s="608">
        <f>E54+F54+I54+L54+O54+R54</f>
        <v>19064.33</v>
      </c>
      <c r="E54" s="11">
        <v>0</v>
      </c>
      <c r="F54" s="11">
        <v>0</v>
      </c>
      <c r="G54" s="11">
        <v>0</v>
      </c>
      <c r="H54" s="609"/>
      <c r="I54" s="11">
        <v>0</v>
      </c>
      <c r="J54" s="11">
        <v>0</v>
      </c>
      <c r="K54" s="609"/>
      <c r="L54" s="11">
        <v>0</v>
      </c>
      <c r="M54" s="11">
        <v>0</v>
      </c>
      <c r="N54" s="609"/>
      <c r="O54" s="11">
        <v>0</v>
      </c>
      <c r="P54" s="11">
        <v>19064.33</v>
      </c>
      <c r="Q54" s="609"/>
      <c r="R54" s="787">
        <v>19064.33</v>
      </c>
      <c r="S54" s="608">
        <f>T54+U54+X54+AA54+AD54+AG54</f>
        <v>0</v>
      </c>
      <c r="T54" s="11">
        <v>0</v>
      </c>
      <c r="U54" s="11">
        <v>0</v>
      </c>
      <c r="V54" s="11">
        <v>0</v>
      </c>
      <c r="W54" s="609"/>
      <c r="X54" s="358">
        <v>0</v>
      </c>
      <c r="Y54" s="11">
        <v>0</v>
      </c>
      <c r="Z54" s="609"/>
      <c r="AA54" s="11">
        <v>0</v>
      </c>
      <c r="AB54" s="11">
        <v>0</v>
      </c>
      <c r="AC54" s="609"/>
      <c r="AD54" s="11">
        <v>0</v>
      </c>
      <c r="AE54" s="11">
        <v>0</v>
      </c>
      <c r="AF54" s="609"/>
      <c r="AG54" s="787">
        <v>0</v>
      </c>
      <c r="AH54" s="608">
        <f>AI54+AJ54+AM54+AP54+AS54+AV54</f>
        <v>19064.33</v>
      </c>
      <c r="AI54" s="11">
        <f>E54+T54</f>
        <v>0</v>
      </c>
      <c r="AJ54" s="11">
        <f>F54+U54</f>
        <v>0</v>
      </c>
      <c r="AK54" s="11">
        <f>G54+V54</f>
        <v>0</v>
      </c>
      <c r="AL54" s="609">
        <f>H54+W54</f>
        <v>0</v>
      </c>
      <c r="AM54" s="11">
        <f>AK54+AL54</f>
        <v>0</v>
      </c>
      <c r="AN54" s="11">
        <f>J54+Y54</f>
        <v>0</v>
      </c>
      <c r="AO54" s="609">
        <f>K54+Z54</f>
        <v>0</v>
      </c>
      <c r="AP54" s="11">
        <f>AN54+AO54</f>
        <v>0</v>
      </c>
      <c r="AQ54" s="11">
        <f>M54+AB54</f>
        <v>0</v>
      </c>
      <c r="AR54" s="609">
        <f>N54+AC54</f>
        <v>0</v>
      </c>
      <c r="AS54" s="11">
        <f>AQ54+AR54</f>
        <v>0</v>
      </c>
      <c r="AT54" s="11">
        <f>P54+AE54</f>
        <v>19064.33</v>
      </c>
      <c r="AU54" s="609">
        <f>Q54+AF54</f>
        <v>0</v>
      </c>
      <c r="AV54" s="745">
        <f>AT54+AU54</f>
        <v>19064.33</v>
      </c>
      <c r="AW54" s="1072"/>
    </row>
    <row r="55" spans="1:49">
      <c r="A55" s="15"/>
      <c r="B55" s="918"/>
      <c r="C55" s="607" t="s">
        <v>91</v>
      </c>
      <c r="D55" s="608"/>
      <c r="E55" s="10"/>
      <c r="F55" s="10"/>
      <c r="G55" s="760"/>
      <c r="H55" s="676"/>
      <c r="I55" s="10"/>
      <c r="J55" s="10"/>
      <c r="K55" s="676"/>
      <c r="L55" s="10"/>
      <c r="M55" s="10"/>
      <c r="N55" s="676"/>
      <c r="O55" s="10"/>
      <c r="P55" s="760"/>
      <c r="Q55" s="676"/>
      <c r="R55" s="738"/>
      <c r="S55" s="608"/>
      <c r="T55" s="11"/>
      <c r="U55" s="11"/>
      <c r="V55" s="11"/>
      <c r="W55" s="609"/>
      <c r="X55" s="358"/>
      <c r="Y55" s="11"/>
      <c r="Z55" s="609"/>
      <c r="AA55" s="11"/>
      <c r="AB55" s="11"/>
      <c r="AC55" s="609"/>
      <c r="AD55" s="11"/>
      <c r="AE55" s="10"/>
      <c r="AF55" s="609"/>
      <c r="AG55" s="738"/>
      <c r="AH55" s="608"/>
      <c r="AI55" s="10"/>
      <c r="AJ55" s="10"/>
      <c r="AK55" s="10"/>
      <c r="AL55" s="676"/>
      <c r="AM55" s="10"/>
      <c r="AN55" s="10"/>
      <c r="AO55" s="676"/>
      <c r="AP55" s="10"/>
      <c r="AQ55" s="10"/>
      <c r="AR55" s="676"/>
      <c r="AS55" s="10"/>
      <c r="AT55" s="10"/>
      <c r="AU55" s="676"/>
      <c r="AV55" s="748"/>
      <c r="AW55" s="1072"/>
    </row>
    <row r="56" ht="33.75" spans="1:49">
      <c r="A56" s="15"/>
      <c r="B56" s="918"/>
      <c r="C56" s="607" t="s">
        <v>146</v>
      </c>
      <c r="D56" s="608"/>
      <c r="E56" s="10"/>
      <c r="F56" s="10"/>
      <c r="G56" s="767"/>
      <c r="H56" s="676"/>
      <c r="I56" s="10"/>
      <c r="J56" s="10"/>
      <c r="K56" s="676"/>
      <c r="L56" s="10"/>
      <c r="M56" s="10"/>
      <c r="N56" s="676"/>
      <c r="O56" s="10"/>
      <c r="P56" s="767"/>
      <c r="Q56" s="676"/>
      <c r="R56" s="738"/>
      <c r="S56" s="608"/>
      <c r="T56" s="11"/>
      <c r="U56" s="11"/>
      <c r="V56" s="11"/>
      <c r="W56" s="609"/>
      <c r="X56" s="358"/>
      <c r="Y56" s="11"/>
      <c r="Z56" s="609"/>
      <c r="AA56" s="11"/>
      <c r="AB56" s="11"/>
      <c r="AC56" s="609"/>
      <c r="AD56" s="11"/>
      <c r="AE56" s="10"/>
      <c r="AF56" s="609"/>
      <c r="AG56" s="738"/>
      <c r="AH56" s="608"/>
      <c r="AI56" s="10"/>
      <c r="AJ56" s="10"/>
      <c r="AK56" s="10"/>
      <c r="AL56" s="676"/>
      <c r="AM56" s="10"/>
      <c r="AN56" s="10"/>
      <c r="AO56" s="676"/>
      <c r="AP56" s="10"/>
      <c r="AQ56" s="10"/>
      <c r="AR56" s="676"/>
      <c r="AS56" s="10"/>
      <c r="AT56" s="10"/>
      <c r="AU56" s="676"/>
      <c r="AV56" s="748"/>
      <c r="AW56" s="1072"/>
    </row>
    <row r="57" ht="22.5" spans="1:49">
      <c r="A57" s="15"/>
      <c r="B57" s="918"/>
      <c r="C57" s="607" t="s">
        <v>161</v>
      </c>
      <c r="D57" s="608"/>
      <c r="E57" s="10"/>
      <c r="F57" s="10"/>
      <c r="G57" s="767"/>
      <c r="H57" s="676"/>
      <c r="I57" s="10"/>
      <c r="J57" s="10"/>
      <c r="K57" s="676"/>
      <c r="L57" s="10"/>
      <c r="M57" s="10"/>
      <c r="N57" s="676"/>
      <c r="O57" s="10"/>
      <c r="P57" s="767"/>
      <c r="Q57" s="676"/>
      <c r="R57" s="738"/>
      <c r="S57" s="608"/>
      <c r="T57" s="11"/>
      <c r="U57" s="11"/>
      <c r="V57" s="11"/>
      <c r="W57" s="609"/>
      <c r="X57" s="358"/>
      <c r="Y57" s="11"/>
      <c r="Z57" s="609"/>
      <c r="AA57" s="11"/>
      <c r="AB57" s="11"/>
      <c r="AC57" s="609"/>
      <c r="AD57" s="11"/>
      <c r="AE57" s="10"/>
      <c r="AF57" s="609"/>
      <c r="AG57" s="738"/>
      <c r="AH57" s="608"/>
      <c r="AI57" s="10"/>
      <c r="AJ57" s="10"/>
      <c r="AK57" s="10"/>
      <c r="AL57" s="676"/>
      <c r="AM57" s="10"/>
      <c r="AN57" s="10"/>
      <c r="AO57" s="676"/>
      <c r="AP57" s="10"/>
      <c r="AQ57" s="10"/>
      <c r="AR57" s="676"/>
      <c r="AS57" s="10"/>
      <c r="AT57" s="10"/>
      <c r="AU57" s="676"/>
      <c r="AV57" s="748"/>
      <c r="AW57" s="1072"/>
    </row>
    <row r="58" ht="22.5" spans="1:49">
      <c r="A58" s="15"/>
      <c r="B58" s="918"/>
      <c r="C58" s="607" t="s">
        <v>39</v>
      </c>
      <c r="D58" s="608"/>
      <c r="E58" s="10"/>
      <c r="F58" s="10"/>
      <c r="G58" s="770"/>
      <c r="H58" s="676"/>
      <c r="I58" s="10"/>
      <c r="J58" s="10"/>
      <c r="K58" s="676"/>
      <c r="L58" s="10"/>
      <c r="M58" s="10"/>
      <c r="N58" s="676"/>
      <c r="O58" s="10"/>
      <c r="P58" s="770"/>
      <c r="Q58" s="676"/>
      <c r="R58" s="738"/>
      <c r="S58" s="608"/>
      <c r="T58" s="11"/>
      <c r="U58" s="11"/>
      <c r="V58" s="11"/>
      <c r="W58" s="609"/>
      <c r="X58" s="358"/>
      <c r="Y58" s="11"/>
      <c r="Z58" s="609"/>
      <c r="AA58" s="11"/>
      <c r="AB58" s="11"/>
      <c r="AC58" s="609"/>
      <c r="AD58" s="11"/>
      <c r="AE58" s="10"/>
      <c r="AF58" s="609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1072"/>
    </row>
    <row r="59" ht="66.8" spans="1:49">
      <c r="A59" s="15" t="s">
        <v>125</v>
      </c>
      <c r="B59" s="611" t="s">
        <v>126</v>
      </c>
      <c r="C59" s="607" t="s">
        <v>13</v>
      </c>
      <c r="D59" s="608">
        <f>E59+F59+I59+L59+O59+R59</f>
        <v>10888.018</v>
      </c>
      <c r="E59" s="11">
        <v>0</v>
      </c>
      <c r="F59" s="11">
        <v>0</v>
      </c>
      <c r="G59" s="11">
        <v>0</v>
      </c>
      <c r="H59" s="609"/>
      <c r="I59" s="11">
        <v>0</v>
      </c>
      <c r="J59" s="11">
        <v>0</v>
      </c>
      <c r="K59" s="609"/>
      <c r="L59" s="11">
        <v>0</v>
      </c>
      <c r="M59" s="11">
        <v>0</v>
      </c>
      <c r="N59" s="609"/>
      <c r="O59" s="11">
        <v>0</v>
      </c>
      <c r="P59" s="11">
        <v>10888.018</v>
      </c>
      <c r="Q59" s="609"/>
      <c r="R59" s="787">
        <v>10888.018</v>
      </c>
      <c r="S59" s="608">
        <f>T59+U59+X59+AA59+AD59+AG59</f>
        <v>0</v>
      </c>
      <c r="T59" s="11">
        <v>0</v>
      </c>
      <c r="U59" s="11">
        <v>0</v>
      </c>
      <c r="V59" s="11">
        <v>0</v>
      </c>
      <c r="W59" s="609"/>
      <c r="X59" s="358">
        <v>0</v>
      </c>
      <c r="Y59" s="11">
        <v>0</v>
      </c>
      <c r="Z59" s="609"/>
      <c r="AA59" s="11">
        <v>0</v>
      </c>
      <c r="AB59" s="11">
        <v>0</v>
      </c>
      <c r="AC59" s="609"/>
      <c r="AD59" s="11">
        <v>0</v>
      </c>
      <c r="AE59" s="11">
        <v>0</v>
      </c>
      <c r="AF59" s="609"/>
      <c r="AG59" s="787">
        <v>0</v>
      </c>
      <c r="AH59" s="608">
        <f>AI59+AJ59+AM59+AP59+AS59+AV59</f>
        <v>10888.018</v>
      </c>
      <c r="AI59" s="11">
        <f>E59+T59</f>
        <v>0</v>
      </c>
      <c r="AJ59" s="11">
        <f>F59+U59</f>
        <v>0</v>
      </c>
      <c r="AK59" s="11">
        <f>G59+V59</f>
        <v>0</v>
      </c>
      <c r="AL59" s="609">
        <f>H59+W59</f>
        <v>0</v>
      </c>
      <c r="AM59" s="11">
        <f>AK59+AL59</f>
        <v>0</v>
      </c>
      <c r="AN59" s="11">
        <f>J59+Y59</f>
        <v>0</v>
      </c>
      <c r="AO59" s="609">
        <f>K59+Z59</f>
        <v>0</v>
      </c>
      <c r="AP59" s="11">
        <f>AN59+AO59</f>
        <v>0</v>
      </c>
      <c r="AQ59" s="11">
        <f>M59+AB59</f>
        <v>0</v>
      </c>
      <c r="AR59" s="609">
        <f>N59+AC59</f>
        <v>0</v>
      </c>
      <c r="AS59" s="11">
        <f>AQ59+AR59</f>
        <v>0</v>
      </c>
      <c r="AT59" s="11">
        <f>P59+AE59</f>
        <v>10888.018</v>
      </c>
      <c r="AU59" s="609">
        <f>Q59+AF59</f>
        <v>0</v>
      </c>
      <c r="AV59" s="745">
        <f>AT59+AU59</f>
        <v>10888.018</v>
      </c>
      <c r="AW59" s="1072"/>
    </row>
    <row r="60" spans="1:49">
      <c r="A60" s="15"/>
      <c r="B60" s="832"/>
      <c r="C60" s="607" t="s">
        <v>91</v>
      </c>
      <c r="D60" s="608"/>
      <c r="E60" s="11"/>
      <c r="F60" s="11"/>
      <c r="G60" s="641"/>
      <c r="H60" s="609"/>
      <c r="I60" s="11"/>
      <c r="J60" s="11"/>
      <c r="K60" s="609"/>
      <c r="L60" s="11"/>
      <c r="M60" s="11"/>
      <c r="N60" s="609"/>
      <c r="O60" s="11"/>
      <c r="P60" s="641"/>
      <c r="Q60" s="609"/>
      <c r="R60" s="787"/>
      <c r="S60" s="608"/>
      <c r="T60" s="11"/>
      <c r="U60" s="11"/>
      <c r="V60" s="11"/>
      <c r="W60" s="609"/>
      <c r="X60" s="358"/>
      <c r="Y60" s="11"/>
      <c r="Z60" s="609"/>
      <c r="AA60" s="11"/>
      <c r="AB60" s="11"/>
      <c r="AC60" s="609"/>
      <c r="AD60" s="11"/>
      <c r="AE60" s="10"/>
      <c r="AF60" s="609"/>
      <c r="AG60" s="738"/>
      <c r="AH60" s="608"/>
      <c r="AI60" s="10"/>
      <c r="AJ60" s="10"/>
      <c r="AK60" s="10"/>
      <c r="AL60" s="676"/>
      <c r="AM60" s="10"/>
      <c r="AN60" s="10"/>
      <c r="AO60" s="676"/>
      <c r="AP60" s="10"/>
      <c r="AQ60" s="10"/>
      <c r="AR60" s="676"/>
      <c r="AS60" s="10"/>
      <c r="AT60" s="10"/>
      <c r="AU60" s="676"/>
      <c r="AV60" s="748"/>
      <c r="AW60" s="1072"/>
    </row>
    <row r="61" ht="33.75" spans="1:49">
      <c r="A61" s="15"/>
      <c r="B61" s="832"/>
      <c r="C61" s="607" t="s">
        <v>146</v>
      </c>
      <c r="D61" s="608"/>
      <c r="E61" s="11"/>
      <c r="F61" s="11"/>
      <c r="G61" s="842"/>
      <c r="H61" s="609"/>
      <c r="I61" s="11"/>
      <c r="J61" s="11"/>
      <c r="K61" s="609"/>
      <c r="L61" s="11"/>
      <c r="M61" s="11"/>
      <c r="N61" s="609"/>
      <c r="O61" s="11"/>
      <c r="P61" s="842"/>
      <c r="Q61" s="609"/>
      <c r="R61" s="787"/>
      <c r="S61" s="608"/>
      <c r="T61" s="11"/>
      <c r="U61" s="11"/>
      <c r="V61" s="11"/>
      <c r="W61" s="609"/>
      <c r="X61" s="358"/>
      <c r="Y61" s="11"/>
      <c r="Z61" s="609"/>
      <c r="AA61" s="11"/>
      <c r="AB61" s="11"/>
      <c r="AC61" s="609"/>
      <c r="AD61" s="11"/>
      <c r="AE61" s="10"/>
      <c r="AF61" s="609"/>
      <c r="AG61" s="738"/>
      <c r="AH61" s="608"/>
      <c r="AI61" s="10"/>
      <c r="AJ61" s="10"/>
      <c r="AK61" s="10"/>
      <c r="AL61" s="676"/>
      <c r="AM61" s="10"/>
      <c r="AN61" s="10"/>
      <c r="AO61" s="676"/>
      <c r="AP61" s="10"/>
      <c r="AQ61" s="10"/>
      <c r="AR61" s="676"/>
      <c r="AS61" s="10"/>
      <c r="AT61" s="10"/>
      <c r="AU61" s="676"/>
      <c r="AV61" s="748"/>
      <c r="AW61" s="1072"/>
    </row>
    <row r="62" ht="22.5" spans="1:49">
      <c r="A62" s="15"/>
      <c r="B62" s="832"/>
      <c r="C62" s="607" t="s">
        <v>161</v>
      </c>
      <c r="D62" s="608"/>
      <c r="E62" s="11"/>
      <c r="F62" s="11"/>
      <c r="G62" s="842"/>
      <c r="H62" s="609"/>
      <c r="I62" s="11"/>
      <c r="J62" s="11"/>
      <c r="K62" s="609"/>
      <c r="L62" s="11"/>
      <c r="M62" s="11"/>
      <c r="N62" s="609"/>
      <c r="O62" s="11"/>
      <c r="P62" s="842"/>
      <c r="Q62" s="609"/>
      <c r="R62" s="787"/>
      <c r="S62" s="608"/>
      <c r="T62" s="11"/>
      <c r="U62" s="11"/>
      <c r="V62" s="11"/>
      <c r="W62" s="609"/>
      <c r="X62" s="358"/>
      <c r="Y62" s="11"/>
      <c r="Z62" s="609"/>
      <c r="AA62" s="11"/>
      <c r="AB62" s="11"/>
      <c r="AC62" s="609"/>
      <c r="AD62" s="11"/>
      <c r="AE62" s="10"/>
      <c r="AF62" s="609"/>
      <c r="AG62" s="738"/>
      <c r="AH62" s="608"/>
      <c r="AI62" s="10"/>
      <c r="AJ62" s="10"/>
      <c r="AK62" s="10"/>
      <c r="AL62" s="676"/>
      <c r="AM62" s="10"/>
      <c r="AN62" s="10"/>
      <c r="AO62" s="676"/>
      <c r="AP62" s="10"/>
      <c r="AQ62" s="10"/>
      <c r="AR62" s="676"/>
      <c r="AS62" s="10"/>
      <c r="AT62" s="10"/>
      <c r="AU62" s="676"/>
      <c r="AV62" s="748"/>
      <c r="AW62" s="1072"/>
    </row>
    <row r="63" ht="22.5" spans="1:49">
      <c r="A63" s="15"/>
      <c r="B63" s="832"/>
      <c r="C63" s="607" t="s">
        <v>39</v>
      </c>
      <c r="D63" s="608"/>
      <c r="E63" s="11"/>
      <c r="F63" s="11"/>
      <c r="G63" s="622"/>
      <c r="H63" s="609"/>
      <c r="I63" s="11"/>
      <c r="J63" s="11"/>
      <c r="K63" s="609"/>
      <c r="L63" s="11"/>
      <c r="M63" s="11"/>
      <c r="N63" s="609"/>
      <c r="O63" s="11"/>
      <c r="P63" s="622"/>
      <c r="Q63" s="609"/>
      <c r="R63" s="787"/>
      <c r="S63" s="608"/>
      <c r="T63" s="11"/>
      <c r="U63" s="11"/>
      <c r="V63" s="11"/>
      <c r="W63" s="609"/>
      <c r="X63" s="358"/>
      <c r="Y63" s="11"/>
      <c r="Z63" s="609"/>
      <c r="AA63" s="11"/>
      <c r="AB63" s="11"/>
      <c r="AC63" s="609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1072"/>
    </row>
    <row r="64" s="27" customFormat="1" ht="87.75" customHeight="1" spans="1:49">
      <c r="A64" s="19"/>
      <c r="B64" s="832" t="s">
        <v>159</v>
      </c>
      <c r="C64" s="923"/>
      <c r="D64" s="608">
        <f>E64+F64+I64+L64+O64+R64</f>
        <v>29952.348</v>
      </c>
      <c r="E64" s="10">
        <f>E59+E54</f>
        <v>0</v>
      </c>
      <c r="F64" s="10">
        <f t="shared" ref="F64:AG64" si="8">F59+F54</f>
        <v>0</v>
      </c>
      <c r="G64" s="10">
        <f t="shared" si="8"/>
        <v>0</v>
      </c>
      <c r="H64" s="676">
        <f t="shared" si="8"/>
        <v>0</v>
      </c>
      <c r="I64" s="10">
        <f t="shared" si="8"/>
        <v>0</v>
      </c>
      <c r="J64" s="10">
        <f t="shared" si="8"/>
        <v>0</v>
      </c>
      <c r="K64" s="10">
        <f t="shared" si="8"/>
        <v>0</v>
      </c>
      <c r="L64" s="10">
        <f t="shared" si="8"/>
        <v>0</v>
      </c>
      <c r="M64" s="10">
        <f t="shared" si="8"/>
        <v>0</v>
      </c>
      <c r="N64" s="10">
        <f t="shared" si="8"/>
        <v>0</v>
      </c>
      <c r="O64" s="10">
        <f t="shared" si="8"/>
        <v>0</v>
      </c>
      <c r="P64" s="10">
        <f t="shared" si="8"/>
        <v>29952.348</v>
      </c>
      <c r="Q64" s="10">
        <f t="shared" si="8"/>
        <v>0</v>
      </c>
      <c r="R64" s="738">
        <f t="shared" si="8"/>
        <v>29952.348</v>
      </c>
      <c r="S64" s="608">
        <f>T64+U64+X64+AA64+AD64+AG64</f>
        <v>0</v>
      </c>
      <c r="T64" s="10">
        <f t="shared" si="8"/>
        <v>0</v>
      </c>
      <c r="U64" s="10">
        <f t="shared" si="8"/>
        <v>0</v>
      </c>
      <c r="V64" s="10">
        <f t="shared" si="8"/>
        <v>0</v>
      </c>
      <c r="W64" s="676">
        <f t="shared" si="8"/>
        <v>0</v>
      </c>
      <c r="X64" s="361">
        <f t="shared" si="8"/>
        <v>0</v>
      </c>
      <c r="Y64" s="10">
        <f t="shared" si="8"/>
        <v>0</v>
      </c>
      <c r="Z64" s="10">
        <f t="shared" si="8"/>
        <v>0</v>
      </c>
      <c r="AA64" s="10">
        <f t="shared" si="8"/>
        <v>0</v>
      </c>
      <c r="AB64" s="10">
        <f t="shared" si="8"/>
        <v>0</v>
      </c>
      <c r="AC64" s="10">
        <f t="shared" si="8"/>
        <v>0</v>
      </c>
      <c r="AD64" s="10">
        <f t="shared" si="8"/>
        <v>0</v>
      </c>
      <c r="AE64" s="10">
        <f t="shared" si="8"/>
        <v>0</v>
      </c>
      <c r="AF64" s="10">
        <f t="shared" si="8"/>
        <v>0</v>
      </c>
      <c r="AG64" s="738">
        <f t="shared" si="8"/>
        <v>0</v>
      </c>
      <c r="AH64" s="608">
        <f>AI64+AJ64+AM64+AP64+AS64+AV64</f>
        <v>29952.348</v>
      </c>
      <c r="AI64" s="10">
        <f t="shared" ref="AI64:AL65" si="9">E64+T64</f>
        <v>0</v>
      </c>
      <c r="AJ64" s="10">
        <f t="shared" si="9"/>
        <v>0</v>
      </c>
      <c r="AK64" s="10">
        <f t="shared" si="9"/>
        <v>0</v>
      </c>
      <c r="AL64" s="676">
        <f t="shared" si="9"/>
        <v>0</v>
      </c>
      <c r="AM64" s="10">
        <f>AK64+AL64</f>
        <v>0</v>
      </c>
      <c r="AN64" s="10">
        <f>J64+Y64</f>
        <v>0</v>
      </c>
      <c r="AO64" s="10">
        <f>K64+Z64</f>
        <v>0</v>
      </c>
      <c r="AP64" s="10">
        <f>AN64+AO64</f>
        <v>0</v>
      </c>
      <c r="AQ64" s="10">
        <f>M64+AB64</f>
        <v>0</v>
      </c>
      <c r="AR64" s="10">
        <f>N64+AC64</f>
        <v>0</v>
      </c>
      <c r="AS64" s="10">
        <f>AQ64+AR64</f>
        <v>0</v>
      </c>
      <c r="AT64" s="10">
        <f>P64+AE64</f>
        <v>29952.348</v>
      </c>
      <c r="AU64" s="10">
        <f>Q64+AF64</f>
        <v>0</v>
      </c>
      <c r="AV64" s="748">
        <f>AT64+AU64</f>
        <v>29952.348</v>
      </c>
      <c r="AW64" s="1078"/>
    </row>
    <row r="65" s="27" customFormat="1" ht="72.8" spans="1:49">
      <c r="A65" s="1059"/>
      <c r="B65" s="839" t="s">
        <v>162</v>
      </c>
      <c r="C65" s="1060"/>
      <c r="D65" s="640">
        <f>E65+F65+I65+L65+O65+R65</f>
        <v>545570.96778</v>
      </c>
      <c r="E65" s="760">
        <f>E64+E51+E44+E40</f>
        <v>73582.87327</v>
      </c>
      <c r="F65" s="760">
        <f>F64+F51+F44+F40</f>
        <v>68037.99891</v>
      </c>
      <c r="G65" s="760">
        <f>G64+G51+G44+G40</f>
        <v>74649.83204</v>
      </c>
      <c r="H65" s="739">
        <f t="shared" ref="H65:R65" si="10">H64+H51+H44+H40</f>
        <v>-45.15796</v>
      </c>
      <c r="I65" s="760">
        <f t="shared" si="10"/>
        <v>74604.67408</v>
      </c>
      <c r="J65" s="760">
        <f t="shared" si="10"/>
        <v>67753.23747</v>
      </c>
      <c r="K65" s="760">
        <f t="shared" si="10"/>
        <v>0</v>
      </c>
      <c r="L65" s="760">
        <f t="shared" si="10"/>
        <v>67753.23747</v>
      </c>
      <c r="M65" s="760">
        <f t="shared" si="10"/>
        <v>67753.23747</v>
      </c>
      <c r="N65" s="760">
        <f t="shared" si="10"/>
        <v>0</v>
      </c>
      <c r="O65" s="760">
        <f t="shared" si="10"/>
        <v>67753.23747</v>
      </c>
      <c r="P65" s="760">
        <f t="shared" si="10"/>
        <v>193838.94658</v>
      </c>
      <c r="Q65" s="760">
        <f t="shared" si="10"/>
        <v>0</v>
      </c>
      <c r="R65" s="866">
        <f t="shared" si="10"/>
        <v>193838.94658</v>
      </c>
      <c r="S65" s="640">
        <f>T65+U65+X65+AA65+AD65+AG65</f>
        <v>6021.47819</v>
      </c>
      <c r="T65" s="760">
        <f>T64+T51+T44+T40</f>
        <v>4170.09794</v>
      </c>
      <c r="U65" s="760">
        <f t="shared" ref="U65:AG65" si="11">U64+U51+U44+U40</f>
        <v>0</v>
      </c>
      <c r="V65" s="760">
        <f t="shared" si="11"/>
        <v>0</v>
      </c>
      <c r="W65" s="739">
        <f t="shared" si="11"/>
        <v>1851.38025</v>
      </c>
      <c r="X65" s="435">
        <f t="shared" si="11"/>
        <v>1851.38025</v>
      </c>
      <c r="Y65" s="760">
        <f t="shared" si="11"/>
        <v>0</v>
      </c>
      <c r="Z65" s="760">
        <f t="shared" si="11"/>
        <v>0</v>
      </c>
      <c r="AA65" s="760">
        <f t="shared" si="11"/>
        <v>0</v>
      </c>
      <c r="AB65" s="760">
        <f t="shared" si="11"/>
        <v>0</v>
      </c>
      <c r="AC65" s="760">
        <f t="shared" si="11"/>
        <v>0</v>
      </c>
      <c r="AD65" s="760">
        <f t="shared" si="11"/>
        <v>0</v>
      </c>
      <c r="AE65" s="760">
        <f t="shared" si="11"/>
        <v>0</v>
      </c>
      <c r="AF65" s="760">
        <f t="shared" si="11"/>
        <v>0</v>
      </c>
      <c r="AG65" s="866">
        <f t="shared" si="11"/>
        <v>0</v>
      </c>
      <c r="AH65" s="640">
        <f>AI65+AJ65+AM65+AP65+AS65+AV65</f>
        <v>551592.44597</v>
      </c>
      <c r="AI65" s="760">
        <f t="shared" si="9"/>
        <v>77752.97121</v>
      </c>
      <c r="AJ65" s="760">
        <f t="shared" si="9"/>
        <v>68037.99891</v>
      </c>
      <c r="AK65" s="760">
        <f t="shared" si="9"/>
        <v>74649.83204</v>
      </c>
      <c r="AL65" s="739">
        <f>H65+W65</f>
        <v>1806.22229</v>
      </c>
      <c r="AM65" s="760">
        <f>AK65+AL65</f>
        <v>76456.05433</v>
      </c>
      <c r="AN65" s="760">
        <f>J65+Y65</f>
        <v>67753.23747</v>
      </c>
      <c r="AO65" s="760">
        <f>K65+Z65</f>
        <v>0</v>
      </c>
      <c r="AP65" s="760">
        <f>AN65+AO65</f>
        <v>67753.23747</v>
      </c>
      <c r="AQ65" s="760">
        <f>M65+AB65</f>
        <v>67753.23747</v>
      </c>
      <c r="AR65" s="760">
        <f>N65+AC65</f>
        <v>0</v>
      </c>
      <c r="AS65" s="760">
        <f>AQ65+AR65</f>
        <v>67753.23747</v>
      </c>
      <c r="AT65" s="760">
        <f>P65+AE65</f>
        <v>193838.94658</v>
      </c>
      <c r="AU65" s="760">
        <f>Q65+AF65</f>
        <v>0</v>
      </c>
      <c r="AV65" s="783">
        <f>AT65+AU65</f>
        <v>193838.94658</v>
      </c>
      <c r="AW65" s="1082"/>
    </row>
    <row r="66" ht="25.5" hidden="1" customHeight="1" outlineLevel="1" spans="1:49">
      <c r="A66" s="1039"/>
      <c r="B66" s="1040"/>
      <c r="C66" s="1040"/>
      <c r="D66" s="38"/>
      <c r="E66" s="1041"/>
      <c r="F66" s="38"/>
      <c r="I66" s="1045"/>
      <c r="K66" s="38"/>
      <c r="N66" s="1041"/>
      <c r="Q66" s="38"/>
      <c r="S66" s="298"/>
      <c r="T66" s="299"/>
      <c r="U66" s="38"/>
      <c r="V66" s="1041"/>
      <c r="X66" s="298"/>
      <c r="Y66" s="1041"/>
      <c r="Z66" s="1041"/>
      <c r="AA66" s="1041"/>
      <c r="AB66" s="1046"/>
      <c r="AC66" s="38"/>
      <c r="AD66" s="1046"/>
      <c r="AE66" s="868"/>
      <c r="AF66" s="1046"/>
      <c r="AG66" s="868"/>
      <c r="AH66" s="868"/>
      <c r="AI66" s="868"/>
      <c r="AJ66" s="868"/>
      <c r="AK66" s="868"/>
      <c r="AM66" s="868"/>
      <c r="AN66" s="868"/>
      <c r="AO66" s="868"/>
      <c r="AP66" s="868"/>
      <c r="AQ66" s="868"/>
      <c r="AR66" s="868"/>
      <c r="AS66" s="868"/>
      <c r="AT66" s="868"/>
      <c r="AU66" s="868"/>
      <c r="AV66" s="868"/>
      <c r="AW66" s="1084"/>
    </row>
    <row r="67" ht="25.5" hidden="1" customHeight="1" outlineLevel="1" spans="1:49">
      <c r="A67" s="1039"/>
      <c r="B67" s="1040"/>
      <c r="C67" s="1040"/>
      <c r="D67" s="38"/>
      <c r="E67" s="1041"/>
      <c r="F67" s="38"/>
      <c r="I67" s="1045"/>
      <c r="K67" s="38"/>
      <c r="N67" s="1041"/>
      <c r="Q67" s="38"/>
      <c r="S67" s="298"/>
      <c r="T67" s="299"/>
      <c r="U67" s="38"/>
      <c r="V67" s="1041"/>
      <c r="X67" s="298"/>
      <c r="Y67" s="1041"/>
      <c r="Z67" s="1041"/>
      <c r="AA67" s="1041"/>
      <c r="AB67" s="1046"/>
      <c r="AC67" s="38"/>
      <c r="AD67" s="1046"/>
      <c r="AE67" s="868"/>
      <c r="AF67" s="1046"/>
      <c r="AG67" s="868"/>
      <c r="AH67" s="868"/>
      <c r="AI67" s="868"/>
      <c r="AJ67" s="868"/>
      <c r="AK67" s="868"/>
      <c r="AM67" s="868"/>
      <c r="AN67" s="868"/>
      <c r="AO67" s="868"/>
      <c r="AP67" s="868"/>
      <c r="AQ67" s="868"/>
      <c r="AR67" s="868"/>
      <c r="AS67" s="868"/>
      <c r="AT67" s="868"/>
      <c r="AU67" s="868"/>
      <c r="AV67" s="868"/>
      <c r="AW67" s="1084"/>
    </row>
    <row r="68" ht="17.25" hidden="1" customHeight="1" outlineLevel="1" spans="1:49">
      <c r="A68" s="1042" t="s">
        <v>163</v>
      </c>
      <c r="B68" s="1042"/>
      <c r="C68" s="1042"/>
      <c r="D68" s="1042"/>
      <c r="E68" s="1042"/>
      <c r="F68" s="1042"/>
      <c r="G68" s="1042"/>
      <c r="H68" s="1042"/>
      <c r="I68" s="1042"/>
      <c r="J68" s="1042"/>
      <c r="K68" s="1042"/>
      <c r="L68" s="1042"/>
      <c r="M68" s="1042"/>
      <c r="N68" s="1042"/>
      <c r="O68" s="1042"/>
      <c r="P68" s="1042"/>
      <c r="Q68" s="1042"/>
      <c r="R68" s="1042"/>
      <c r="S68" s="1042"/>
      <c r="T68" s="1042"/>
      <c r="U68" s="1042"/>
      <c r="V68" s="1042"/>
      <c r="W68" s="1042"/>
      <c r="X68" s="1042"/>
      <c r="Y68" s="1042"/>
      <c r="Z68" s="1042"/>
      <c r="AA68" s="1042"/>
      <c r="AB68" s="1042"/>
      <c r="AC68" s="1042"/>
      <c r="AD68" s="1042"/>
      <c r="AE68" s="1042"/>
      <c r="AF68" s="1042"/>
      <c r="AG68" s="1042"/>
      <c r="AH68" s="1042"/>
      <c r="AI68" s="1042"/>
      <c r="AJ68" s="1042"/>
      <c r="AK68" s="1042"/>
      <c r="AL68" s="1042"/>
      <c r="AM68" s="1042"/>
      <c r="AN68" s="1042"/>
      <c r="AO68" s="1042"/>
      <c r="AP68" s="1042"/>
      <c r="AQ68" s="1042"/>
      <c r="AR68" s="1042"/>
      <c r="AS68" s="1042"/>
      <c r="AT68" s="1042"/>
      <c r="AU68" s="1042"/>
      <c r="AV68" s="1042"/>
      <c r="AW68" s="1084"/>
    </row>
    <row r="69" collapsed="1" spans="1:49">
      <c r="A69" s="1043"/>
      <c r="B69" s="544"/>
      <c r="C69" s="544"/>
      <c r="D69" s="299"/>
      <c r="E69" s="298"/>
      <c r="F69" s="38"/>
      <c r="I69" s="299"/>
      <c r="J69" s="298"/>
      <c r="K69" s="299"/>
      <c r="L69" s="298"/>
      <c r="N69" s="298"/>
      <c r="Q69" s="38"/>
      <c r="S69" s="298"/>
      <c r="T69" s="299"/>
      <c r="U69" s="299"/>
      <c r="V69" s="298"/>
      <c r="W69" s="546"/>
      <c r="X69" s="298"/>
      <c r="Y69" s="298"/>
      <c r="Z69" s="298"/>
      <c r="AA69" s="298"/>
      <c r="AB69" s="1046"/>
      <c r="AC69" s="38"/>
      <c r="AD69" s="1046"/>
      <c r="AE69" s="868"/>
      <c r="AF69" s="1046"/>
      <c r="AG69" s="868"/>
      <c r="AH69" s="868"/>
      <c r="AI69" s="868"/>
      <c r="AJ69" s="868"/>
      <c r="AK69" s="868"/>
      <c r="AM69" s="868"/>
      <c r="AN69" s="868"/>
      <c r="AO69" s="868"/>
      <c r="AP69" s="868"/>
      <c r="AQ69" s="868"/>
      <c r="AR69" s="868"/>
      <c r="AS69" s="868"/>
      <c r="AT69" s="868"/>
      <c r="AU69" s="868"/>
      <c r="AV69" s="868"/>
      <c r="AW69" s="1084"/>
    </row>
    <row r="70" ht="2.25" customHeight="1" spans="1:49">
      <c r="A70" s="1043"/>
      <c r="B70" s="544"/>
      <c r="C70" s="544"/>
      <c r="D70" s="299"/>
      <c r="E70" s="298"/>
      <c r="F70" s="38"/>
      <c r="I70" s="299"/>
      <c r="J70" s="298"/>
      <c r="K70" s="299"/>
      <c r="L70" s="298"/>
      <c r="N70" s="298"/>
      <c r="Q70" s="38"/>
      <c r="S70" s="298"/>
      <c r="T70" s="299"/>
      <c r="U70" s="299"/>
      <c r="V70" s="298"/>
      <c r="W70" s="546"/>
      <c r="X70" s="298"/>
      <c r="Y70" s="298"/>
      <c r="Z70" s="298"/>
      <c r="AA70" s="298"/>
      <c r="AB70" s="1046"/>
      <c r="AC70" s="38"/>
      <c r="AD70" s="1046"/>
      <c r="AE70" s="868"/>
      <c r="AF70" s="1046"/>
      <c r="AG70" s="868"/>
      <c r="AH70" s="868"/>
      <c r="AI70" s="868"/>
      <c r="AJ70" s="868"/>
      <c r="AK70" s="868"/>
      <c r="AM70" s="868"/>
      <c r="AN70" s="868"/>
      <c r="AO70" s="868"/>
      <c r="AP70" s="868"/>
      <c r="AQ70" s="868"/>
      <c r="AR70" s="868"/>
      <c r="AS70" s="868"/>
      <c r="AT70" s="868"/>
      <c r="AU70" s="868"/>
      <c r="AV70" s="868"/>
      <c r="AW70" s="1084"/>
    </row>
    <row r="71" ht="18.75" spans="1:49">
      <c r="A71" s="543" t="s">
        <v>86</v>
      </c>
      <c r="B71" s="544"/>
      <c r="C71" s="544"/>
      <c r="D71" s="545"/>
      <c r="E71" s="298"/>
      <c r="F71" s="38"/>
      <c r="I71" s="545"/>
      <c r="J71" s="298"/>
      <c r="K71" s="545"/>
      <c r="L71" s="298"/>
      <c r="N71" s="298"/>
      <c r="Q71" s="38"/>
      <c r="R71" s="545"/>
      <c r="S71" s="298"/>
      <c r="T71" s="299"/>
      <c r="U71" s="545"/>
      <c r="V71" s="298"/>
      <c r="W71" s="557"/>
      <c r="X71" s="298"/>
      <c r="Y71" s="298"/>
      <c r="Z71" s="298"/>
      <c r="AA71" s="298"/>
      <c r="AB71" s="543"/>
      <c r="AC71" s="38"/>
      <c r="AD71" s="543" t="s">
        <v>193</v>
      </c>
      <c r="AE71" s="868"/>
      <c r="AF71" s="543"/>
      <c r="AG71" s="868"/>
      <c r="AH71" s="868"/>
      <c r="AI71" s="868"/>
      <c r="AJ71" s="868"/>
      <c r="AK71" s="868"/>
      <c r="AM71" s="868"/>
      <c r="AN71" s="868"/>
      <c r="AO71" s="868"/>
      <c r="AP71" s="868"/>
      <c r="AQ71" s="868"/>
      <c r="AR71" s="868"/>
      <c r="AS71" s="868"/>
      <c r="AT71" s="868"/>
      <c r="AU71" s="868"/>
      <c r="AV71" s="868"/>
      <c r="AW71" s="1084"/>
    </row>
    <row r="72" spans="1:49">
      <c r="A72" s="1039"/>
      <c r="B72" s="1040"/>
      <c r="C72" s="1040"/>
      <c r="D72" s="38"/>
      <c r="E72" s="1041"/>
      <c r="F72" s="38"/>
      <c r="K72" s="38"/>
      <c r="N72" s="1041"/>
      <c r="Q72" s="38"/>
      <c r="S72" s="298"/>
      <c r="T72" s="299"/>
      <c r="U72" s="38"/>
      <c r="V72" s="1041"/>
      <c r="X72" s="298"/>
      <c r="Y72" s="1041"/>
      <c r="Z72" s="1041"/>
      <c r="AA72" s="1041"/>
      <c r="AB72" s="1046"/>
      <c r="AC72" s="38"/>
      <c r="AD72" s="1046"/>
      <c r="AE72" s="868"/>
      <c r="AF72" s="1046"/>
      <c r="AG72" s="868"/>
      <c r="AH72" s="868"/>
      <c r="AI72" s="868"/>
      <c r="AJ72" s="868"/>
      <c r="AK72" s="868"/>
      <c r="AM72" s="868"/>
      <c r="AN72" s="868"/>
      <c r="AO72" s="868"/>
      <c r="AP72" s="868"/>
      <c r="AQ72" s="868"/>
      <c r="AR72" s="868"/>
      <c r="AS72" s="868"/>
      <c r="AT72" s="868"/>
      <c r="AU72" s="868"/>
      <c r="AV72" s="868"/>
      <c r="AW72" s="1084"/>
    </row>
    <row r="74" ht="36" customHeight="1" spans="34:34">
      <c r="AH74" s="1010"/>
    </row>
  </sheetData>
  <mergeCells count="195">
    <mergeCell ref="A1:AW1"/>
    <mergeCell ref="A2:AW2"/>
    <mergeCell ref="A3:AW3"/>
    <mergeCell ref="A4:AW4"/>
    <mergeCell ref="A5:AW5"/>
    <mergeCell ref="A6:AW6"/>
    <mergeCell ref="D7:R7"/>
    <mergeCell ref="S7:AG7"/>
    <mergeCell ref="AH7:AV7"/>
    <mergeCell ref="G8:I8"/>
    <mergeCell ref="J8:L8"/>
    <mergeCell ref="M8:O8"/>
    <mergeCell ref="P8:R8"/>
    <mergeCell ref="V8:X8"/>
    <mergeCell ref="Y8:AA8"/>
    <mergeCell ref="AB8:AD8"/>
    <mergeCell ref="AE8:AG8"/>
    <mergeCell ref="AK8:AM8"/>
    <mergeCell ref="AN8:AP8"/>
    <mergeCell ref="AQ8:AS8"/>
    <mergeCell ref="AT8:AV8"/>
    <mergeCell ref="G10:I10"/>
    <mergeCell ref="M10:O10"/>
    <mergeCell ref="P10:R10"/>
    <mergeCell ref="V10:X10"/>
    <mergeCell ref="Y10:AA10"/>
    <mergeCell ref="AB10:AD10"/>
    <mergeCell ref="AE10:AG10"/>
    <mergeCell ref="AK10:AM10"/>
    <mergeCell ref="AN10:AP10"/>
    <mergeCell ref="AQ10:AS10"/>
    <mergeCell ref="AT10:AV10"/>
    <mergeCell ref="A11:AV11"/>
    <mergeCell ref="A41:AV41"/>
    <mergeCell ref="A42:AV42"/>
    <mergeCell ref="A45:AV45"/>
    <mergeCell ref="A46:AV46"/>
    <mergeCell ref="A52:AV52"/>
    <mergeCell ref="A53:AV53"/>
    <mergeCell ref="A68:AV68"/>
    <mergeCell ref="A7:A9"/>
    <mergeCell ref="A12:A15"/>
    <mergeCell ref="A16:A18"/>
    <mergeCell ref="A19:A21"/>
    <mergeCell ref="A23:A26"/>
    <mergeCell ref="A27:A37"/>
    <mergeCell ref="A47:A50"/>
    <mergeCell ref="A55:A58"/>
    <mergeCell ref="A60:A63"/>
    <mergeCell ref="B7:B9"/>
    <mergeCell ref="B12:B15"/>
    <mergeCell ref="B16:B18"/>
    <mergeCell ref="B19:B21"/>
    <mergeCell ref="B23:B26"/>
    <mergeCell ref="B28:B32"/>
    <mergeCell ref="B33:B34"/>
    <mergeCell ref="B36:B37"/>
    <mergeCell ref="B47:B50"/>
    <mergeCell ref="B55:B58"/>
    <mergeCell ref="B60:B63"/>
    <mergeCell ref="C7:C9"/>
    <mergeCell ref="D8:D9"/>
    <mergeCell ref="D29:D32"/>
    <mergeCell ref="D48:D50"/>
    <mergeCell ref="D55:D58"/>
    <mergeCell ref="D60:D63"/>
    <mergeCell ref="E8:E9"/>
    <mergeCell ref="E29:E32"/>
    <mergeCell ref="E48:E50"/>
    <mergeCell ref="E55:E58"/>
    <mergeCell ref="E60:E63"/>
    <mergeCell ref="F8:F9"/>
    <mergeCell ref="F29:F32"/>
    <mergeCell ref="F48:F50"/>
    <mergeCell ref="F55:F58"/>
    <mergeCell ref="F60:F63"/>
    <mergeCell ref="G55:G58"/>
    <mergeCell ref="G60:G63"/>
    <mergeCell ref="I29:I32"/>
    <mergeCell ref="I48:I50"/>
    <mergeCell ref="I55:I58"/>
    <mergeCell ref="I60:I63"/>
    <mergeCell ref="J48:J50"/>
    <mergeCell ref="J55:J58"/>
    <mergeCell ref="J60:J63"/>
    <mergeCell ref="L29:L32"/>
    <mergeCell ref="L48:L50"/>
    <mergeCell ref="L55:L58"/>
    <mergeCell ref="L60:L63"/>
    <mergeCell ref="M48:M50"/>
    <mergeCell ref="M55:M58"/>
    <mergeCell ref="M60:M63"/>
    <mergeCell ref="O29:O32"/>
    <mergeCell ref="O48:O50"/>
    <mergeCell ref="O55:O58"/>
    <mergeCell ref="O60:O63"/>
    <mergeCell ref="P55:P58"/>
    <mergeCell ref="P60:P63"/>
    <mergeCell ref="R29:R32"/>
    <mergeCell ref="R48:R50"/>
    <mergeCell ref="R55:R58"/>
    <mergeCell ref="R60:R63"/>
    <mergeCell ref="S8:S9"/>
    <mergeCell ref="S29:S32"/>
    <mergeCell ref="S48:S50"/>
    <mergeCell ref="S55:S58"/>
    <mergeCell ref="S60:S63"/>
    <mergeCell ref="T8:T9"/>
    <mergeCell ref="T29:T32"/>
    <mergeCell ref="T48:T50"/>
    <mergeCell ref="T55:T58"/>
    <mergeCell ref="T60:T63"/>
    <mergeCell ref="U8:U9"/>
    <mergeCell ref="U29:U32"/>
    <mergeCell ref="U48:U50"/>
    <mergeCell ref="U55:U58"/>
    <mergeCell ref="U60:U63"/>
    <mergeCell ref="V48:V50"/>
    <mergeCell ref="V55:V58"/>
    <mergeCell ref="V60:V63"/>
    <mergeCell ref="X29:X32"/>
    <mergeCell ref="X48:X50"/>
    <mergeCell ref="X55:X58"/>
    <mergeCell ref="X60:X63"/>
    <mergeCell ref="Y48:Y50"/>
    <mergeCell ref="Y55:Y58"/>
    <mergeCell ref="Y60:Y63"/>
    <mergeCell ref="AA29:AA32"/>
    <mergeCell ref="AA48:AA50"/>
    <mergeCell ref="AA55:AA58"/>
    <mergeCell ref="AA60:AA63"/>
    <mergeCell ref="AB48:AB50"/>
    <mergeCell ref="AB55:AB58"/>
    <mergeCell ref="AB60:AB63"/>
    <mergeCell ref="AD29:AD32"/>
    <mergeCell ref="AD48:AD50"/>
    <mergeCell ref="AD55:AD58"/>
    <mergeCell ref="AD60:AD63"/>
    <mergeCell ref="AE48:AE50"/>
    <mergeCell ref="AE55:AE58"/>
    <mergeCell ref="AE60:AE63"/>
    <mergeCell ref="AG29:AG32"/>
    <mergeCell ref="AG48:AG50"/>
    <mergeCell ref="AG55:AG58"/>
    <mergeCell ref="AG60:AG63"/>
    <mergeCell ref="AH8:AH9"/>
    <mergeCell ref="AH29:AH32"/>
    <mergeCell ref="AH48:AH50"/>
    <mergeCell ref="AH55:AH58"/>
    <mergeCell ref="AH60:AH63"/>
    <mergeCell ref="AI8:AI9"/>
    <mergeCell ref="AI29:AI32"/>
    <mergeCell ref="AI48:AI50"/>
    <mergeCell ref="AI55:AI58"/>
    <mergeCell ref="AI60:AI63"/>
    <mergeCell ref="AJ8:AJ9"/>
    <mergeCell ref="AJ29:AJ32"/>
    <mergeCell ref="AJ48:AJ50"/>
    <mergeCell ref="AJ55:AJ58"/>
    <mergeCell ref="AJ60:AJ63"/>
    <mergeCell ref="AK48:AK50"/>
    <mergeCell ref="AK55:AK58"/>
    <mergeCell ref="AK60:AK63"/>
    <mergeCell ref="AM29:AM32"/>
    <mergeCell ref="AM48:AM50"/>
    <mergeCell ref="AM55:AM58"/>
    <mergeCell ref="AM60:AM63"/>
    <mergeCell ref="AN48:AN50"/>
    <mergeCell ref="AN55:AN58"/>
    <mergeCell ref="AN60:AN63"/>
    <mergeCell ref="AP29:AP32"/>
    <mergeCell ref="AP48:AP50"/>
    <mergeCell ref="AP55:AP58"/>
    <mergeCell ref="AP60:AP63"/>
    <mergeCell ref="AQ48:AQ50"/>
    <mergeCell ref="AQ55:AQ58"/>
    <mergeCell ref="AQ60:AQ63"/>
    <mergeCell ref="AS29:AS32"/>
    <mergeCell ref="AS48:AS50"/>
    <mergeCell ref="AS55:AS58"/>
    <mergeCell ref="AS60:AS63"/>
    <mergeCell ref="AT48:AT50"/>
    <mergeCell ref="AT55:AT58"/>
    <mergeCell ref="AT60:AT63"/>
    <mergeCell ref="AV29:AV32"/>
    <mergeCell ref="AV48:AV50"/>
    <mergeCell ref="AV55:AV58"/>
    <mergeCell ref="AV60:AV63"/>
    <mergeCell ref="AW7:AW9"/>
    <mergeCell ref="AW12:AW15"/>
    <mergeCell ref="AW23:AW26"/>
    <mergeCell ref="AW29:AW32"/>
    <mergeCell ref="AW33:AW34"/>
    <mergeCell ref="AW35:AW37"/>
    <mergeCell ref="AW38:AW39"/>
  </mergeCells>
  <pageMargins left="0.7" right="0.7" top="0.75" bottom="0.75" header="0.3" footer="0.3"/>
  <pageSetup paperSize="9" scale="58" fitToHeight="0" orientation="landscape" horizontalDpi="600" vertic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76"/>
  <sheetViews>
    <sheetView view="pageBreakPreview" zoomScaleNormal="100" topLeftCell="A40" workbookViewId="0">
      <selection activeCell="AW49" sqref="AW49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customWidth="1" outlineLevel="1"/>
    <col min="8" max="8" width="3.28571428571429" style="37" customWidth="1" outlineLevel="1"/>
    <col min="9" max="9" width="3.28571428571429" style="38" customWidth="1"/>
    <col min="10" max="10" width="3.71428571428571" style="1041" customWidth="1" outlineLevel="1"/>
    <col min="11" max="11" width="3.71428571428571" style="37" customWidth="1" outlineLevel="1"/>
    <col min="12" max="12" width="3.71428571428571" style="1041"/>
    <col min="13" max="13" width="3.71428571428571" style="38" customWidth="1" outlineLevel="1"/>
    <col min="14" max="14" width="3.71428571428571" style="36" customWidth="1" outlineLevel="1"/>
    <col min="15" max="15" width="3.71428571428571" style="38"/>
    <col min="16" max="16" width="3.71428571428571" style="38" customWidth="1" outlineLevel="1"/>
    <col min="17" max="17" width="3.71428571428571" style="37" customWidth="1" outlineLevel="1"/>
    <col min="18" max="18" width="3.71428571428571" style="299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customWidth="1" outlineLevel="1"/>
    <col min="23" max="23" width="3.71428571428571" style="37" customWidth="1" outlineLevel="1"/>
    <col min="24" max="24" width="3" style="47" customWidth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42857142857143" style="51" customWidth="1"/>
    <col min="35" max="36" width="3.71428571428571" style="32" customWidth="1"/>
    <col min="37" max="37" width="3.71428571428571" style="32" customWidth="1" outlineLevel="1"/>
    <col min="38" max="38" width="3.71428571428571" style="52" customWidth="1" outlineLevel="1"/>
    <col min="39" max="39" width="3.71428571428571" style="32" customWidth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24.2857142857143" style="1069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39" customHeight="1" spans="1:49">
      <c r="A2" s="898" t="s">
        <v>170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s="25" customFormat="1" ht="17.25" customHeight="1" outlineLevel="1" spans="1:49">
      <c r="A3" s="898" t="s">
        <v>212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</row>
    <row r="4" s="25" customFormat="1" ht="58.5" customHeight="1" outlineLevel="1" spans="1:49">
      <c r="A4" s="1062" t="s">
        <v>204</v>
      </c>
      <c r="B4" s="1062"/>
      <c r="C4" s="1062"/>
      <c r="D4" s="1062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</row>
    <row r="5" s="25" customFormat="1" ht="31.5" customHeight="1" outlineLevel="1" spans="1:49">
      <c r="A5" s="1062" t="s">
        <v>205</v>
      </c>
      <c r="B5" s="1062"/>
      <c r="C5" s="1062"/>
      <c r="D5" s="1062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</row>
    <row r="6" s="25" customFormat="1" ht="31.5" customHeight="1" outlineLevel="1" spans="1:49">
      <c r="A6" s="898" t="s">
        <v>213</v>
      </c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  <c r="AK6" s="898"/>
      <c r="AL6" s="898"/>
      <c r="AM6" s="898"/>
      <c r="AN6" s="898"/>
      <c r="AO6" s="898"/>
      <c r="AP6" s="898"/>
      <c r="AQ6" s="898"/>
      <c r="AR6" s="898"/>
      <c r="AS6" s="898"/>
      <c r="AT6" s="898"/>
      <c r="AU6" s="898"/>
      <c r="AV6" s="898"/>
      <c r="AW6" s="898"/>
    </row>
    <row r="7" s="25" customFormat="1" ht="45.75" customHeight="1" outlineLevel="1" spans="1:49">
      <c r="A7" s="1062" t="s">
        <v>214</v>
      </c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062"/>
      <c r="O7" s="1062"/>
      <c r="P7" s="1062"/>
      <c r="Q7" s="1062"/>
      <c r="R7" s="1062"/>
      <c r="S7" s="1062"/>
      <c r="T7" s="1062"/>
      <c r="U7" s="1062"/>
      <c r="V7" s="1062"/>
      <c r="W7" s="1062"/>
      <c r="X7" s="1062"/>
      <c r="Y7" s="1062"/>
      <c r="Z7" s="1062"/>
      <c r="AA7" s="1062"/>
      <c r="AB7" s="1062"/>
      <c r="AC7" s="1062"/>
      <c r="AD7" s="1062"/>
      <c r="AE7" s="1062"/>
      <c r="AF7" s="1062"/>
      <c r="AG7" s="1062"/>
      <c r="AH7" s="1062"/>
      <c r="AI7" s="1062"/>
      <c r="AJ7" s="1062"/>
      <c r="AK7" s="1062"/>
      <c r="AL7" s="1062"/>
      <c r="AM7" s="1062"/>
      <c r="AN7" s="1062"/>
      <c r="AO7" s="1062"/>
      <c r="AP7" s="1062"/>
      <c r="AQ7" s="1062"/>
      <c r="AR7" s="1062"/>
      <c r="AS7" s="1062"/>
      <c r="AT7" s="1062"/>
      <c r="AU7" s="1062"/>
      <c r="AV7" s="1062"/>
      <c r="AW7" s="1062"/>
    </row>
    <row r="8" s="25" customFormat="1" ht="38.25" customHeight="1" outlineLevel="1" spans="1:49">
      <c r="A8" s="1062" t="s">
        <v>215</v>
      </c>
      <c r="B8" s="1062"/>
      <c r="C8" s="1062"/>
      <c r="D8" s="1062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1062"/>
      <c r="Q8" s="1062"/>
      <c r="R8" s="1062"/>
      <c r="S8" s="1062"/>
      <c r="T8" s="1062"/>
      <c r="U8" s="1062"/>
      <c r="V8" s="1062"/>
      <c r="W8" s="1062"/>
      <c r="X8" s="1062"/>
      <c r="Y8" s="1062"/>
      <c r="Z8" s="1062"/>
      <c r="AA8" s="1062"/>
      <c r="AB8" s="1062"/>
      <c r="AC8" s="1062"/>
      <c r="AD8" s="1062"/>
      <c r="AE8" s="1062"/>
      <c r="AF8" s="1062"/>
      <c r="AG8" s="1062"/>
      <c r="AH8" s="1062"/>
      <c r="AI8" s="1062"/>
      <c r="AJ8" s="1062"/>
      <c r="AK8" s="1062"/>
      <c r="AL8" s="1062"/>
      <c r="AM8" s="1062"/>
      <c r="AN8" s="1062"/>
      <c r="AO8" s="1062"/>
      <c r="AP8" s="1062"/>
      <c r="AQ8" s="1062"/>
      <c r="AR8" s="1062"/>
      <c r="AS8" s="1062"/>
      <c r="AT8" s="1062"/>
      <c r="AU8" s="1062"/>
      <c r="AV8" s="1062"/>
      <c r="AW8" s="1062"/>
    </row>
    <row r="9" s="28" customFormat="1" ht="12.75" spans="1:49">
      <c r="A9" s="945" t="s">
        <v>2</v>
      </c>
      <c r="B9" s="587" t="s">
        <v>3</v>
      </c>
      <c r="C9" s="588" t="s">
        <v>4</v>
      </c>
      <c r="D9" s="946" t="s">
        <v>174</v>
      </c>
      <c r="E9" s="947"/>
      <c r="F9" s="947"/>
      <c r="G9" s="947"/>
      <c r="H9" s="947"/>
      <c r="I9" s="947"/>
      <c r="J9" s="947"/>
      <c r="K9" s="947"/>
      <c r="L9" s="947"/>
      <c r="M9" s="947"/>
      <c r="N9" s="947"/>
      <c r="O9" s="947"/>
      <c r="P9" s="947"/>
      <c r="Q9" s="947"/>
      <c r="R9" s="969"/>
      <c r="S9" s="946" t="s">
        <v>175</v>
      </c>
      <c r="T9" s="947"/>
      <c r="U9" s="947"/>
      <c r="V9" s="947"/>
      <c r="W9" s="947"/>
      <c r="X9" s="947"/>
      <c r="Y9" s="947"/>
      <c r="Z9" s="947"/>
      <c r="AA9" s="947"/>
      <c r="AB9" s="947"/>
      <c r="AC9" s="947"/>
      <c r="AD9" s="947"/>
      <c r="AE9" s="947"/>
      <c r="AF9" s="947"/>
      <c r="AG9" s="969"/>
      <c r="AH9" s="1049" t="s">
        <v>176</v>
      </c>
      <c r="AI9" s="990"/>
      <c r="AJ9" s="990"/>
      <c r="AK9" s="990"/>
      <c r="AL9" s="990"/>
      <c r="AM9" s="990"/>
      <c r="AN9" s="990"/>
      <c r="AO9" s="990"/>
      <c r="AP9" s="990"/>
      <c r="AQ9" s="990"/>
      <c r="AR9" s="990"/>
      <c r="AS9" s="990"/>
      <c r="AT9" s="990"/>
      <c r="AU9" s="990"/>
      <c r="AV9" s="993"/>
      <c r="AW9" s="995" t="s">
        <v>177</v>
      </c>
    </row>
    <row r="10" s="25" customFormat="1" ht="16.5" customHeight="1" spans="1:49">
      <c r="A10" s="945"/>
      <c r="B10" s="587"/>
      <c r="C10" s="588"/>
      <c r="D10" s="948" t="s">
        <v>178</v>
      </c>
      <c r="E10" s="949">
        <v>2016</v>
      </c>
      <c r="F10" s="949">
        <v>2017</v>
      </c>
      <c r="G10" s="6" t="s">
        <v>140</v>
      </c>
      <c r="H10" s="6"/>
      <c r="I10" s="6"/>
      <c r="J10" s="6" t="s">
        <v>141</v>
      </c>
      <c r="K10" s="6"/>
      <c r="L10" s="6"/>
      <c r="M10" s="6" t="s">
        <v>142</v>
      </c>
      <c r="N10" s="6"/>
      <c r="O10" s="6"/>
      <c r="P10" s="6" t="s">
        <v>143</v>
      </c>
      <c r="Q10" s="6"/>
      <c r="R10" s="980"/>
      <c r="S10" s="971" t="s">
        <v>178</v>
      </c>
      <c r="T10" s="949">
        <v>2016</v>
      </c>
      <c r="U10" s="949">
        <v>2017</v>
      </c>
      <c r="V10" s="6" t="s">
        <v>140</v>
      </c>
      <c r="W10" s="6"/>
      <c r="X10" s="6"/>
      <c r="Y10" s="6" t="s">
        <v>141</v>
      </c>
      <c r="Z10" s="6"/>
      <c r="AA10" s="6"/>
      <c r="AB10" s="6" t="s">
        <v>142</v>
      </c>
      <c r="AC10" s="6"/>
      <c r="AD10" s="6"/>
      <c r="AE10" s="6" t="s">
        <v>143</v>
      </c>
      <c r="AF10" s="6"/>
      <c r="AG10" s="980"/>
      <c r="AH10" s="971" t="s">
        <v>178</v>
      </c>
      <c r="AI10" s="949">
        <v>2016</v>
      </c>
      <c r="AJ10" s="949">
        <v>2017</v>
      </c>
      <c r="AK10" s="6" t="s">
        <v>140</v>
      </c>
      <c r="AL10" s="6"/>
      <c r="AM10" s="6"/>
      <c r="AN10" s="6" t="s">
        <v>141</v>
      </c>
      <c r="AO10" s="6"/>
      <c r="AP10" s="6"/>
      <c r="AQ10" s="6" t="s">
        <v>142</v>
      </c>
      <c r="AR10" s="6"/>
      <c r="AS10" s="6"/>
      <c r="AT10" s="6" t="s">
        <v>143</v>
      </c>
      <c r="AU10" s="6"/>
      <c r="AV10" s="980"/>
      <c r="AW10" s="995"/>
    </row>
    <row r="11" s="25" customFormat="1" ht="51.75" customHeight="1" spans="1:49">
      <c r="A11" s="945"/>
      <c r="B11" s="587"/>
      <c r="C11" s="588"/>
      <c r="D11" s="948"/>
      <c r="E11" s="949"/>
      <c r="F11" s="949"/>
      <c r="G11" s="952" t="s">
        <v>179</v>
      </c>
      <c r="H11" s="953" t="s">
        <v>180</v>
      </c>
      <c r="I11" s="952" t="s">
        <v>181</v>
      </c>
      <c r="J11" s="952" t="s">
        <v>179</v>
      </c>
      <c r="K11" s="953" t="s">
        <v>180</v>
      </c>
      <c r="L11" s="952" t="s">
        <v>181</v>
      </c>
      <c r="M11" s="952" t="s">
        <v>179</v>
      </c>
      <c r="N11" s="953" t="s">
        <v>180</v>
      </c>
      <c r="O11" s="952" t="s">
        <v>181</v>
      </c>
      <c r="P11" s="952" t="s">
        <v>179</v>
      </c>
      <c r="Q11" s="953" t="s">
        <v>180</v>
      </c>
      <c r="R11" s="1050" t="s">
        <v>181</v>
      </c>
      <c r="S11" s="971"/>
      <c r="T11" s="949"/>
      <c r="U11" s="949"/>
      <c r="V11" s="952" t="s">
        <v>179</v>
      </c>
      <c r="W11" s="953" t="s">
        <v>180</v>
      </c>
      <c r="X11" s="1055" t="s">
        <v>181</v>
      </c>
      <c r="Y11" s="952" t="s">
        <v>179</v>
      </c>
      <c r="Z11" s="953" t="s">
        <v>180</v>
      </c>
      <c r="AA11" s="952" t="s">
        <v>181</v>
      </c>
      <c r="AB11" s="952" t="s">
        <v>179</v>
      </c>
      <c r="AC11" s="953" t="s">
        <v>180</v>
      </c>
      <c r="AD11" s="952" t="s">
        <v>181</v>
      </c>
      <c r="AE11" s="952" t="s">
        <v>179</v>
      </c>
      <c r="AF11" s="953" t="s">
        <v>180</v>
      </c>
      <c r="AG11" s="1050" t="s">
        <v>181</v>
      </c>
      <c r="AH11" s="971"/>
      <c r="AI11" s="949"/>
      <c r="AJ11" s="949"/>
      <c r="AK11" s="952" t="s">
        <v>179</v>
      </c>
      <c r="AL11" s="953" t="s">
        <v>180</v>
      </c>
      <c r="AM11" s="952" t="s">
        <v>181</v>
      </c>
      <c r="AN11" s="952" t="s">
        <v>179</v>
      </c>
      <c r="AO11" s="953" t="s">
        <v>180</v>
      </c>
      <c r="AP11" s="952" t="s">
        <v>181</v>
      </c>
      <c r="AQ11" s="952" t="s">
        <v>179</v>
      </c>
      <c r="AR11" s="953" t="s">
        <v>180</v>
      </c>
      <c r="AS11" s="952" t="s">
        <v>181</v>
      </c>
      <c r="AT11" s="952" t="s">
        <v>179</v>
      </c>
      <c r="AU11" s="953" t="s">
        <v>180</v>
      </c>
      <c r="AV11" s="981" t="s">
        <v>181</v>
      </c>
      <c r="AW11" s="995"/>
    </row>
    <row r="12" spans="1:49">
      <c r="A12" s="4">
        <v>1</v>
      </c>
      <c r="B12" s="954">
        <v>2</v>
      </c>
      <c r="C12" s="955">
        <v>3</v>
      </c>
      <c r="D12" s="956">
        <v>4</v>
      </c>
      <c r="E12" s="4">
        <v>5</v>
      </c>
      <c r="F12" s="4">
        <v>6</v>
      </c>
      <c r="G12" s="4">
        <v>7</v>
      </c>
      <c r="H12" s="4"/>
      <c r="I12" s="4"/>
      <c r="J12" s="1065">
        <v>8</v>
      </c>
      <c r="K12" s="1066"/>
      <c r="L12" s="1067">
        <v>8</v>
      </c>
      <c r="M12" s="4">
        <v>9</v>
      </c>
      <c r="N12" s="4"/>
      <c r="O12" s="4"/>
      <c r="P12" s="4">
        <v>10</v>
      </c>
      <c r="Q12" s="4"/>
      <c r="R12" s="994"/>
      <c r="S12" s="956">
        <v>11</v>
      </c>
      <c r="T12" s="4">
        <v>12</v>
      </c>
      <c r="U12" s="4">
        <v>13</v>
      </c>
      <c r="V12" s="4">
        <v>14</v>
      </c>
      <c r="W12" s="4"/>
      <c r="X12" s="4"/>
      <c r="Y12" s="4">
        <v>15</v>
      </c>
      <c r="Z12" s="4"/>
      <c r="AA12" s="4"/>
      <c r="AB12" s="4">
        <v>16</v>
      </c>
      <c r="AC12" s="4"/>
      <c r="AD12" s="4"/>
      <c r="AE12" s="4">
        <v>17</v>
      </c>
      <c r="AF12" s="4"/>
      <c r="AG12" s="994"/>
      <c r="AH12" s="956">
        <v>18</v>
      </c>
      <c r="AI12" s="4">
        <v>19</v>
      </c>
      <c r="AJ12" s="4">
        <v>20</v>
      </c>
      <c r="AK12" s="4">
        <v>21</v>
      </c>
      <c r="AL12" s="4"/>
      <c r="AM12" s="4"/>
      <c r="AN12" s="4">
        <v>22</v>
      </c>
      <c r="AO12" s="4"/>
      <c r="AP12" s="4"/>
      <c r="AQ12" s="4">
        <v>23</v>
      </c>
      <c r="AR12" s="4"/>
      <c r="AS12" s="4"/>
      <c r="AT12" s="4">
        <v>24</v>
      </c>
      <c r="AU12" s="4"/>
      <c r="AV12" s="994"/>
      <c r="AW12" s="995">
        <v>25</v>
      </c>
    </row>
    <row r="13" spans="1:49">
      <c r="A13" s="7" t="s">
        <v>182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1072"/>
    </row>
    <row r="14" ht="106.5" customHeight="1" spans="1:49">
      <c r="A14" s="6" t="s">
        <v>11</v>
      </c>
      <c r="B14" s="606" t="s">
        <v>97</v>
      </c>
      <c r="C14" s="607" t="s">
        <v>13</v>
      </c>
      <c r="D14" s="608">
        <f>E14+F14+I14+L14+O14+R14</f>
        <v>25859.86357</v>
      </c>
      <c r="E14" s="11">
        <v>2471.01488</v>
      </c>
      <c r="F14" s="11">
        <v>2404.56093</v>
      </c>
      <c r="G14" s="11">
        <f>'21'!I13</f>
        <v>2913.84703</v>
      </c>
      <c r="H14" s="609">
        <f>H16+H17+H15</f>
        <v>-227.65548</v>
      </c>
      <c r="I14" s="11">
        <f>G14+H14</f>
        <v>2686.19155</v>
      </c>
      <c r="J14" s="11">
        <v>2499.01451</v>
      </c>
      <c r="K14" s="609"/>
      <c r="L14" s="11">
        <f>J14+K14</f>
        <v>2499.01451</v>
      </c>
      <c r="M14" s="11">
        <v>2488.76168</v>
      </c>
      <c r="N14" s="609"/>
      <c r="O14" s="11">
        <f>M14+N14</f>
        <v>2488.76168</v>
      </c>
      <c r="P14" s="11">
        <v>13310.32002</v>
      </c>
      <c r="Q14" s="609"/>
      <c r="R14" s="787">
        <f>P14+Q14</f>
        <v>13310.32002</v>
      </c>
      <c r="S14" s="608">
        <f>T14+U14+X14+AA14+AD14+AG14</f>
        <v>0</v>
      </c>
      <c r="T14" s="11">
        <v>0</v>
      </c>
      <c r="U14" s="11">
        <v>0</v>
      </c>
      <c r="V14" s="11">
        <v>0</v>
      </c>
      <c r="W14" s="609"/>
      <c r="X14" s="358">
        <f>V14+W14</f>
        <v>0</v>
      </c>
      <c r="Y14" s="11">
        <v>0</v>
      </c>
      <c r="Z14" s="609"/>
      <c r="AA14" s="11">
        <f>Y14+Z14</f>
        <v>0</v>
      </c>
      <c r="AB14" s="11">
        <v>0</v>
      </c>
      <c r="AC14" s="609"/>
      <c r="AD14" s="11">
        <f>AB14+AC14</f>
        <v>0</v>
      </c>
      <c r="AE14" s="11">
        <v>0</v>
      </c>
      <c r="AF14" s="609"/>
      <c r="AG14" s="787">
        <f>AE14+AF14</f>
        <v>0</v>
      </c>
      <c r="AH14" s="608">
        <f>AI14+AJ14+AM14+AP14+AS14+AV14</f>
        <v>25859.86357</v>
      </c>
      <c r="AI14" s="11">
        <f>E14+T14</f>
        <v>2471.01488</v>
      </c>
      <c r="AJ14" s="11">
        <f>F14+U14</f>
        <v>2404.56093</v>
      </c>
      <c r="AK14" s="11">
        <f>G14+V14</f>
        <v>2913.84703</v>
      </c>
      <c r="AL14" s="609">
        <f>H14+W14</f>
        <v>-227.65548</v>
      </c>
      <c r="AM14" s="11">
        <f>AK14+AL14</f>
        <v>2686.19155</v>
      </c>
      <c r="AN14" s="11">
        <f>J14+Y14</f>
        <v>2499.01451</v>
      </c>
      <c r="AO14" s="609">
        <f>K14+Z14</f>
        <v>0</v>
      </c>
      <c r="AP14" s="11">
        <f>AN14+AO14</f>
        <v>2499.01451</v>
      </c>
      <c r="AQ14" s="11">
        <f>M14+AB14</f>
        <v>2488.76168</v>
      </c>
      <c r="AR14" s="609">
        <f>N14+AC14</f>
        <v>0</v>
      </c>
      <c r="AS14" s="11">
        <f>AQ14+AR14</f>
        <v>2488.76168</v>
      </c>
      <c r="AT14" s="11">
        <f>P14+AE14</f>
        <v>13310.32002</v>
      </c>
      <c r="AU14" s="609">
        <f>Q14+AF14</f>
        <v>0</v>
      </c>
      <c r="AV14" s="745">
        <f>AT14+AU14</f>
        <v>13310.32002</v>
      </c>
      <c r="AW14" s="1073" t="s">
        <v>207</v>
      </c>
    </row>
    <row r="15" ht="66" customHeight="1" outlineLevel="1" spans="1:49">
      <c r="A15" s="6"/>
      <c r="B15" s="606"/>
      <c r="C15" s="607" t="s">
        <v>198</v>
      </c>
      <c r="D15" s="608"/>
      <c r="E15" s="11"/>
      <c r="F15" s="11"/>
      <c r="G15" s="11"/>
      <c r="H15" s="609">
        <f>-227.65548</f>
        <v>-227.65548</v>
      </c>
      <c r="I15" s="11"/>
      <c r="J15" s="11"/>
      <c r="K15" s="609"/>
      <c r="L15" s="11"/>
      <c r="M15" s="11"/>
      <c r="N15" s="609"/>
      <c r="O15" s="11"/>
      <c r="P15" s="11"/>
      <c r="Q15" s="609"/>
      <c r="R15" s="78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74"/>
    </row>
    <row r="16" ht="37.5" customHeight="1" spans="1:49">
      <c r="A16" s="6"/>
      <c r="B16" s="606"/>
      <c r="C16" s="607" t="s">
        <v>146</v>
      </c>
      <c r="D16" s="608"/>
      <c r="E16" s="11"/>
      <c r="F16" s="11"/>
      <c r="G16" s="11"/>
      <c r="H16" s="610">
        <v>0</v>
      </c>
      <c r="I16" s="11"/>
      <c r="J16" s="11"/>
      <c r="K16" s="609"/>
      <c r="L16" s="11"/>
      <c r="M16" s="11"/>
      <c r="N16" s="609"/>
      <c r="O16" s="11"/>
      <c r="P16" s="11"/>
      <c r="Q16" s="609"/>
      <c r="R16" s="78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87"/>
      <c r="AH16" s="608"/>
      <c r="AI16" s="11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745"/>
      <c r="AW16" s="1074"/>
    </row>
    <row r="17" ht="27" customHeight="1" spans="1:49">
      <c r="A17" s="6"/>
      <c r="B17" s="606"/>
      <c r="C17" s="607" t="s">
        <v>39</v>
      </c>
      <c r="D17" s="608"/>
      <c r="E17" s="11"/>
      <c r="F17" s="11"/>
      <c r="G17" s="11"/>
      <c r="H17" s="609"/>
      <c r="I17" s="11"/>
      <c r="J17" s="11"/>
      <c r="K17" s="609"/>
      <c r="L17" s="11"/>
      <c r="M17" s="11"/>
      <c r="N17" s="609"/>
      <c r="O17" s="11"/>
      <c r="P17" s="11"/>
      <c r="Q17" s="609"/>
      <c r="R17" s="78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87"/>
      <c r="AH17" s="608"/>
      <c r="AI17" s="11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745"/>
      <c r="AW17" s="1074"/>
    </row>
    <row r="18" ht="69" customHeight="1" spans="1:49">
      <c r="A18" s="6" t="s">
        <v>16</v>
      </c>
      <c r="B18" s="606" t="s">
        <v>184</v>
      </c>
      <c r="C18" s="607" t="s">
        <v>13</v>
      </c>
      <c r="D18" s="608">
        <f>E18+F18+I18+L18+O18+R18</f>
        <v>9695.93796</v>
      </c>
      <c r="E18" s="11">
        <v>1678.7525</v>
      </c>
      <c r="F18" s="11">
        <v>1552.56</v>
      </c>
      <c r="G18" s="11">
        <f>'21'!I17</f>
        <v>1110</v>
      </c>
      <c r="H18" s="609"/>
      <c r="I18" s="11">
        <f>G18+H18</f>
        <v>1110</v>
      </c>
      <c r="J18" s="11">
        <v>660</v>
      </c>
      <c r="K18" s="609"/>
      <c r="L18" s="11">
        <f>J18+K18</f>
        <v>660</v>
      </c>
      <c r="M18" s="11">
        <v>840</v>
      </c>
      <c r="N18" s="609"/>
      <c r="O18" s="11">
        <f>M18+N18</f>
        <v>840</v>
      </c>
      <c r="P18" s="11">
        <v>3854.62546</v>
      </c>
      <c r="Q18" s="609"/>
      <c r="R18" s="787">
        <f>P18+Q18</f>
        <v>3854.62546</v>
      </c>
      <c r="S18" s="608">
        <f>T18+U18+X18+AA18+AD18+AG18</f>
        <v>0</v>
      </c>
      <c r="T18" s="11">
        <v>0</v>
      </c>
      <c r="U18" s="11">
        <v>0</v>
      </c>
      <c r="V18" s="11">
        <v>0</v>
      </c>
      <c r="W18" s="609"/>
      <c r="X18" s="358">
        <f>V18+W18</f>
        <v>0</v>
      </c>
      <c r="Y18" s="11">
        <v>0</v>
      </c>
      <c r="Z18" s="609"/>
      <c r="AA18" s="11">
        <f>Y18+Z18</f>
        <v>0</v>
      </c>
      <c r="AB18" s="11">
        <v>0</v>
      </c>
      <c r="AC18" s="609"/>
      <c r="AD18" s="11">
        <f>AB18+AC18</f>
        <v>0</v>
      </c>
      <c r="AE18" s="11">
        <v>0</v>
      </c>
      <c r="AF18" s="609"/>
      <c r="AG18" s="787">
        <f>AE18+AF18</f>
        <v>0</v>
      </c>
      <c r="AH18" s="608">
        <f>AI18+AJ18+AM18+AP18+AS18+AV18</f>
        <v>9695.93796</v>
      </c>
      <c r="AI18" s="11">
        <f>E18+T18</f>
        <v>1678.7525</v>
      </c>
      <c r="AJ18" s="11">
        <f>F18+U18</f>
        <v>1552.56</v>
      </c>
      <c r="AK18" s="11">
        <f>G18+V18</f>
        <v>1110</v>
      </c>
      <c r="AL18" s="609">
        <f>H18+W18</f>
        <v>0</v>
      </c>
      <c r="AM18" s="11">
        <f>AK18+AL18</f>
        <v>1110</v>
      </c>
      <c r="AN18" s="11">
        <f>J18+Y18</f>
        <v>660</v>
      </c>
      <c r="AO18" s="609">
        <f>K18+Z18</f>
        <v>0</v>
      </c>
      <c r="AP18" s="11">
        <f>AN18+AO18</f>
        <v>660</v>
      </c>
      <c r="AQ18" s="11">
        <f>M18+AB18</f>
        <v>840</v>
      </c>
      <c r="AR18" s="609">
        <f>N18+AC18</f>
        <v>0</v>
      </c>
      <c r="AS18" s="11">
        <f>AQ18+AR18</f>
        <v>840</v>
      </c>
      <c r="AT18" s="11">
        <f>P18+AE18</f>
        <v>3854.62546</v>
      </c>
      <c r="AU18" s="609">
        <f>Q18+AF18</f>
        <v>0</v>
      </c>
      <c r="AV18" s="745">
        <f>AT18+AU18</f>
        <v>3854.62546</v>
      </c>
      <c r="AW18" s="1072"/>
    </row>
    <row r="19" spans="1:49">
      <c r="A19" s="6"/>
      <c r="B19" s="606"/>
      <c r="C19" s="607" t="s">
        <v>137</v>
      </c>
      <c r="D19" s="608"/>
      <c r="E19" s="10"/>
      <c r="F19" s="11"/>
      <c r="G19" s="11"/>
      <c r="H19" s="609"/>
      <c r="I19" s="10"/>
      <c r="J19" s="10"/>
      <c r="K19" s="676"/>
      <c r="L19" s="10"/>
      <c r="M19" s="10"/>
      <c r="N19" s="676"/>
      <c r="O19" s="10"/>
      <c r="P19" s="10"/>
      <c r="Q19" s="676"/>
      <c r="R19" s="738"/>
      <c r="S19" s="608"/>
      <c r="T19" s="10"/>
      <c r="U19" s="10"/>
      <c r="V19" s="10"/>
      <c r="W19" s="676"/>
      <c r="X19" s="361"/>
      <c r="Y19" s="10"/>
      <c r="Z19" s="676"/>
      <c r="AA19" s="10"/>
      <c r="AB19" s="10"/>
      <c r="AC19" s="676"/>
      <c r="AD19" s="10"/>
      <c r="AE19" s="10"/>
      <c r="AF19" s="676"/>
      <c r="AG19" s="738"/>
      <c r="AH19" s="608"/>
      <c r="AI19" s="10"/>
      <c r="AJ19" s="10"/>
      <c r="AK19" s="10"/>
      <c r="AL19" s="676"/>
      <c r="AM19" s="10"/>
      <c r="AN19" s="24"/>
      <c r="AO19" s="676"/>
      <c r="AP19" s="24"/>
      <c r="AQ19" s="24"/>
      <c r="AR19" s="792"/>
      <c r="AS19" s="24"/>
      <c r="AT19" s="24"/>
      <c r="AU19" s="792"/>
      <c r="AV19" s="805"/>
      <c r="AW19" s="1072"/>
    </row>
    <row r="20" ht="42" customHeight="1" spans="1:49">
      <c r="A20" s="6"/>
      <c r="B20" s="606"/>
      <c r="C20" s="607" t="s">
        <v>146</v>
      </c>
      <c r="D20" s="608"/>
      <c r="E20" s="10"/>
      <c r="F20" s="11"/>
      <c r="G20" s="11"/>
      <c r="H20" s="609"/>
      <c r="I20" s="10"/>
      <c r="J20" s="10"/>
      <c r="K20" s="676"/>
      <c r="L20" s="10"/>
      <c r="M20" s="10"/>
      <c r="N20" s="676"/>
      <c r="O20" s="10"/>
      <c r="P20" s="10"/>
      <c r="Q20" s="676"/>
      <c r="R20" s="738"/>
      <c r="S20" s="608"/>
      <c r="T20" s="10"/>
      <c r="U20" s="10"/>
      <c r="V20" s="10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38"/>
      <c r="AH20" s="608"/>
      <c r="AI20" s="10"/>
      <c r="AJ20" s="10"/>
      <c r="AK20" s="10"/>
      <c r="AL20" s="676"/>
      <c r="AM20" s="10"/>
      <c r="AN20" s="24"/>
      <c r="AO20" s="676"/>
      <c r="AP20" s="24"/>
      <c r="AQ20" s="24"/>
      <c r="AR20" s="792"/>
      <c r="AS20" s="24"/>
      <c r="AT20" s="24"/>
      <c r="AU20" s="792"/>
      <c r="AV20" s="805"/>
      <c r="AW20" s="1072"/>
    </row>
    <row r="21" ht="67.5" customHeight="1" spans="1:49">
      <c r="A21" s="15" t="s">
        <v>101</v>
      </c>
      <c r="B21" s="606" t="s">
        <v>102</v>
      </c>
      <c r="C21" s="607" t="s">
        <v>13</v>
      </c>
      <c r="D21" s="608">
        <f>E21+F21+I21+L21+O21+R21</f>
        <v>1073.8</v>
      </c>
      <c r="E21" s="11">
        <v>1073.8</v>
      </c>
      <c r="F21" s="11">
        <v>0</v>
      </c>
      <c r="G21" s="11">
        <f>'21'!I20</f>
        <v>0</v>
      </c>
      <c r="H21" s="609"/>
      <c r="I21" s="11">
        <v>0</v>
      </c>
      <c r="J21" s="11">
        <v>0</v>
      </c>
      <c r="K21" s="609"/>
      <c r="L21" s="11">
        <v>0</v>
      </c>
      <c r="M21" s="11">
        <v>0</v>
      </c>
      <c r="N21" s="609"/>
      <c r="O21" s="11">
        <v>0</v>
      </c>
      <c r="P21" s="11">
        <v>0</v>
      </c>
      <c r="Q21" s="609"/>
      <c r="R21" s="787">
        <v>0</v>
      </c>
      <c r="S21" s="608">
        <f>T21+U21+X21+AA21+AD21+AG21</f>
        <v>0</v>
      </c>
      <c r="T21" s="11">
        <v>0</v>
      </c>
      <c r="U21" s="11">
        <v>0</v>
      </c>
      <c r="V21" s="11">
        <v>0</v>
      </c>
      <c r="W21" s="609"/>
      <c r="X21" s="358">
        <f>V21+W21</f>
        <v>0</v>
      </c>
      <c r="Y21" s="11">
        <v>0</v>
      </c>
      <c r="Z21" s="609"/>
      <c r="AA21" s="11">
        <f>Y21+Z21</f>
        <v>0</v>
      </c>
      <c r="AB21" s="11">
        <v>0</v>
      </c>
      <c r="AC21" s="609"/>
      <c r="AD21" s="11">
        <f>AB21+AC21</f>
        <v>0</v>
      </c>
      <c r="AE21" s="11">
        <v>0</v>
      </c>
      <c r="AF21" s="609"/>
      <c r="AG21" s="787">
        <f>AE21+AF21</f>
        <v>0</v>
      </c>
      <c r="AH21" s="608">
        <f>AI21+AJ21+AM21+AP21+AS21+AV21</f>
        <v>1073.8</v>
      </c>
      <c r="AI21" s="11">
        <f>E21+T21</f>
        <v>1073.8</v>
      </c>
      <c r="AJ21" s="11">
        <f>F21+U21</f>
        <v>0</v>
      </c>
      <c r="AK21" s="11">
        <f>G21+V21</f>
        <v>0</v>
      </c>
      <c r="AL21" s="609">
        <f>H21+W21</f>
        <v>0</v>
      </c>
      <c r="AM21" s="11">
        <f>AK21+AL21</f>
        <v>0</v>
      </c>
      <c r="AN21" s="11">
        <f>J21+Y21</f>
        <v>0</v>
      </c>
      <c r="AO21" s="609">
        <f>K21+Z21</f>
        <v>0</v>
      </c>
      <c r="AP21" s="11">
        <f>AN21+AO21</f>
        <v>0</v>
      </c>
      <c r="AQ21" s="11">
        <f>M21+AB21</f>
        <v>0</v>
      </c>
      <c r="AR21" s="609">
        <f>N21+AC21</f>
        <v>0</v>
      </c>
      <c r="AS21" s="11">
        <f>AQ21+AR21</f>
        <v>0</v>
      </c>
      <c r="AT21" s="11">
        <f>P21+AE21</f>
        <v>0</v>
      </c>
      <c r="AU21" s="609">
        <f>Q21+AF21</f>
        <v>0</v>
      </c>
      <c r="AV21" s="745">
        <f>AT21+AU21</f>
        <v>0</v>
      </c>
      <c r="AW21" s="1072"/>
    </row>
    <row r="22" ht="22.5" spans="1:49">
      <c r="A22" s="15"/>
      <c r="B22" s="606"/>
      <c r="C22" s="607" t="s">
        <v>22</v>
      </c>
      <c r="D22" s="608"/>
      <c r="E22" s="11"/>
      <c r="F22" s="11"/>
      <c r="G22" s="11"/>
      <c r="H22" s="609"/>
      <c r="I22" s="11"/>
      <c r="J22" s="11"/>
      <c r="K22" s="609"/>
      <c r="L22" s="11"/>
      <c r="M22" s="11"/>
      <c r="N22" s="609"/>
      <c r="O22" s="11"/>
      <c r="P22" s="11"/>
      <c r="Q22" s="609"/>
      <c r="R22" s="787"/>
      <c r="S22" s="608"/>
      <c r="T22" s="11"/>
      <c r="U22" s="11"/>
      <c r="V22" s="11"/>
      <c r="W22" s="609"/>
      <c r="X22" s="358"/>
      <c r="Y22" s="11"/>
      <c r="Z22" s="609"/>
      <c r="AA22" s="11"/>
      <c r="AB22" s="11"/>
      <c r="AC22" s="609"/>
      <c r="AD22" s="11"/>
      <c r="AE22" s="11"/>
      <c r="AF22" s="609"/>
      <c r="AG22" s="787"/>
      <c r="AH22" s="608"/>
      <c r="AI22" s="11"/>
      <c r="AJ22" s="11"/>
      <c r="AK22" s="11"/>
      <c r="AL22" s="609"/>
      <c r="AM22" s="11"/>
      <c r="AN22" s="24"/>
      <c r="AO22" s="609"/>
      <c r="AP22" s="24"/>
      <c r="AQ22" s="24"/>
      <c r="AR22" s="792"/>
      <c r="AS22" s="24"/>
      <c r="AT22" s="24"/>
      <c r="AU22" s="792"/>
      <c r="AV22" s="805"/>
      <c r="AW22" s="1072"/>
    </row>
    <row r="23" ht="33.75" spans="1:49">
      <c r="A23" s="15"/>
      <c r="B23" s="606"/>
      <c r="C23" s="607" t="s">
        <v>146</v>
      </c>
      <c r="D23" s="608"/>
      <c r="E23" s="11"/>
      <c r="F23" s="11"/>
      <c r="G23" s="11"/>
      <c r="H23" s="609"/>
      <c r="I23" s="11"/>
      <c r="J23" s="11"/>
      <c r="K23" s="609"/>
      <c r="L23" s="11"/>
      <c r="M23" s="11"/>
      <c r="N23" s="609"/>
      <c r="O23" s="11"/>
      <c r="P23" s="11"/>
      <c r="Q23" s="609"/>
      <c r="R23" s="78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87"/>
      <c r="AH23" s="608"/>
      <c r="AI23" s="11"/>
      <c r="AJ23" s="11"/>
      <c r="AK23" s="11"/>
      <c r="AL23" s="609"/>
      <c r="AM23" s="11"/>
      <c r="AN23" s="24"/>
      <c r="AO23" s="609"/>
      <c r="AP23" s="24"/>
      <c r="AQ23" s="24"/>
      <c r="AR23" s="792"/>
      <c r="AS23" s="24"/>
      <c r="AT23" s="24"/>
      <c r="AU23" s="792"/>
      <c r="AV23" s="805"/>
      <c r="AW23" s="1072"/>
    </row>
    <row r="24" ht="90" spans="1:49">
      <c r="A24" s="15" t="s">
        <v>23</v>
      </c>
      <c r="B24" s="606" t="s">
        <v>103</v>
      </c>
      <c r="C24" s="607" t="s">
        <v>13</v>
      </c>
      <c r="D24" s="608">
        <f>E24+F24+I24+L24+O24+R24</f>
        <v>50</v>
      </c>
      <c r="E24" s="11">
        <v>0</v>
      </c>
      <c r="F24" s="11">
        <v>0</v>
      </c>
      <c r="G24" s="11">
        <f>'21'!I23</f>
        <v>0</v>
      </c>
      <c r="H24" s="609"/>
      <c r="I24" s="11">
        <v>0</v>
      </c>
      <c r="J24" s="11">
        <v>0</v>
      </c>
      <c r="K24" s="609"/>
      <c r="L24" s="11">
        <v>0</v>
      </c>
      <c r="M24" s="11">
        <v>0</v>
      </c>
      <c r="N24" s="609"/>
      <c r="O24" s="11">
        <v>0</v>
      </c>
      <c r="P24" s="11">
        <v>50</v>
      </c>
      <c r="Q24" s="609"/>
      <c r="R24" s="787">
        <v>50</v>
      </c>
      <c r="S24" s="608">
        <f>T24+U24+X24+AA24+AD24+AG24</f>
        <v>0</v>
      </c>
      <c r="T24" s="11">
        <v>0</v>
      </c>
      <c r="U24" s="11">
        <v>0</v>
      </c>
      <c r="V24" s="11">
        <v>0</v>
      </c>
      <c r="W24" s="609"/>
      <c r="X24" s="358">
        <f>V24+W24</f>
        <v>0</v>
      </c>
      <c r="Y24" s="11">
        <v>0</v>
      </c>
      <c r="Z24" s="609"/>
      <c r="AA24" s="11">
        <f>Y24+Z24</f>
        <v>0</v>
      </c>
      <c r="AB24" s="11">
        <v>0</v>
      </c>
      <c r="AC24" s="609"/>
      <c r="AD24" s="11">
        <f>AB24+AC24</f>
        <v>0</v>
      </c>
      <c r="AE24" s="11">
        <v>0</v>
      </c>
      <c r="AF24" s="609"/>
      <c r="AG24" s="787">
        <f>AE24+AF24</f>
        <v>0</v>
      </c>
      <c r="AH24" s="608">
        <f>AI24+AJ24+AM24+AP24+AS24+AV24</f>
        <v>50</v>
      </c>
      <c r="AI24" s="11">
        <f t="shared" ref="AI24:AL25" si="0">E24+T24</f>
        <v>0</v>
      </c>
      <c r="AJ24" s="11">
        <f t="shared" si="0"/>
        <v>0</v>
      </c>
      <c r="AK24" s="11">
        <f t="shared" si="0"/>
        <v>0</v>
      </c>
      <c r="AL24" s="609">
        <f t="shared" si="0"/>
        <v>0</v>
      </c>
      <c r="AM24" s="11">
        <f>AK24+AL24</f>
        <v>0</v>
      </c>
      <c r="AN24" s="11">
        <f>J24+Y24</f>
        <v>0</v>
      </c>
      <c r="AO24" s="609">
        <f>K24+Z24</f>
        <v>0</v>
      </c>
      <c r="AP24" s="11">
        <f>AN24+AO24</f>
        <v>0</v>
      </c>
      <c r="AQ24" s="11">
        <f>M24+AB24</f>
        <v>0</v>
      </c>
      <c r="AR24" s="609">
        <f>N24+AC24</f>
        <v>0</v>
      </c>
      <c r="AS24" s="11">
        <f>AQ24+AR24</f>
        <v>0</v>
      </c>
      <c r="AT24" s="11">
        <f>P24+AE24</f>
        <v>50</v>
      </c>
      <c r="AU24" s="609">
        <f>Q24+AF24</f>
        <v>0</v>
      </c>
      <c r="AV24" s="745">
        <f>AT24+AU24</f>
        <v>50</v>
      </c>
      <c r="AW24" s="1072"/>
    </row>
    <row r="25" ht="53.25" customHeight="1" spans="1:49">
      <c r="A25" s="6" t="s">
        <v>104</v>
      </c>
      <c r="B25" s="611" t="s">
        <v>26</v>
      </c>
      <c r="C25" s="607" t="s">
        <v>13</v>
      </c>
      <c r="D25" s="957">
        <f>E25+F25+I25+L25+O25+R25</f>
        <v>3500</v>
      </c>
      <c r="E25" s="749">
        <v>1500</v>
      </c>
      <c r="F25" s="749">
        <v>0</v>
      </c>
      <c r="G25" s="749">
        <f>'21'!I24</f>
        <v>2000</v>
      </c>
      <c r="H25" s="610">
        <f>H26+H27+H28</f>
        <v>0</v>
      </c>
      <c r="I25" s="749">
        <f>G25+H25</f>
        <v>2000</v>
      </c>
      <c r="J25" s="749">
        <v>0</v>
      </c>
      <c r="K25" s="610"/>
      <c r="L25" s="749">
        <f>J25+K25</f>
        <v>0</v>
      </c>
      <c r="M25" s="749">
        <v>0</v>
      </c>
      <c r="N25" s="610"/>
      <c r="O25" s="749">
        <f>M25+N25</f>
        <v>0</v>
      </c>
      <c r="P25" s="749">
        <v>0</v>
      </c>
      <c r="Q25" s="610"/>
      <c r="R25" s="1051">
        <f>P25+Q25</f>
        <v>0</v>
      </c>
      <c r="S25" s="957">
        <f>T25+U25+X25+AA25+AD25+AG25</f>
        <v>0</v>
      </c>
      <c r="T25" s="749">
        <v>0</v>
      </c>
      <c r="U25" s="749">
        <v>0</v>
      </c>
      <c r="V25" s="749">
        <v>0</v>
      </c>
      <c r="W25" s="610"/>
      <c r="X25" s="468">
        <f>V25+W25</f>
        <v>0</v>
      </c>
      <c r="Y25" s="749">
        <v>0</v>
      </c>
      <c r="Z25" s="610"/>
      <c r="AA25" s="749">
        <f>Y25+Z25</f>
        <v>0</v>
      </c>
      <c r="AB25" s="749">
        <v>0</v>
      </c>
      <c r="AC25" s="610"/>
      <c r="AD25" s="749">
        <f>AB25+AC25</f>
        <v>0</v>
      </c>
      <c r="AE25" s="749">
        <v>0</v>
      </c>
      <c r="AF25" s="610"/>
      <c r="AG25" s="1051">
        <f>AE25+AF25</f>
        <v>0</v>
      </c>
      <c r="AH25" s="957">
        <f>AI25+AJ25+AM25+AP25+AS25+AV25</f>
        <v>3500</v>
      </c>
      <c r="AI25" s="749">
        <f t="shared" si="0"/>
        <v>1500</v>
      </c>
      <c r="AJ25" s="749">
        <f t="shared" si="0"/>
        <v>0</v>
      </c>
      <c r="AK25" s="749">
        <f t="shared" si="0"/>
        <v>2000</v>
      </c>
      <c r="AL25" s="610">
        <f t="shared" si="0"/>
        <v>0</v>
      </c>
      <c r="AM25" s="749">
        <f>AK25+AL25</f>
        <v>2000</v>
      </c>
      <c r="AN25" s="749">
        <f>J25+Y25</f>
        <v>0</v>
      </c>
      <c r="AO25" s="610">
        <f>K25+Z25</f>
        <v>0</v>
      </c>
      <c r="AP25" s="749">
        <f>AN25+AO25</f>
        <v>0</v>
      </c>
      <c r="AQ25" s="749">
        <f>M25+AB25</f>
        <v>0</v>
      </c>
      <c r="AR25" s="610">
        <f>N25+AC25</f>
        <v>0</v>
      </c>
      <c r="AS25" s="749">
        <f>AQ25+AR25</f>
        <v>0</v>
      </c>
      <c r="AT25" s="749">
        <f>P25+AE25</f>
        <v>0</v>
      </c>
      <c r="AU25" s="610">
        <f>Q25+AF25</f>
        <v>0</v>
      </c>
      <c r="AV25" s="984">
        <f>AT25+AU25</f>
        <v>0</v>
      </c>
      <c r="AW25" s="997"/>
    </row>
    <row r="26" ht="33.75" spans="1:49">
      <c r="A26" s="6"/>
      <c r="B26" s="611"/>
      <c r="C26" s="607" t="s">
        <v>27</v>
      </c>
      <c r="D26" s="608"/>
      <c r="E26" s="10"/>
      <c r="F26" s="11"/>
      <c r="G26" s="11"/>
      <c r="H26" s="609"/>
      <c r="I26" s="10"/>
      <c r="J26" s="10"/>
      <c r="K26" s="676"/>
      <c r="L26" s="10"/>
      <c r="M26" s="10"/>
      <c r="N26" s="676"/>
      <c r="O26" s="10"/>
      <c r="P26" s="10"/>
      <c r="Q26" s="676"/>
      <c r="R26" s="738"/>
      <c r="S26" s="608"/>
      <c r="T26" s="10"/>
      <c r="U26" s="10"/>
      <c r="V26" s="10"/>
      <c r="W26" s="676"/>
      <c r="X26" s="361"/>
      <c r="Y26" s="10"/>
      <c r="Z26" s="676"/>
      <c r="AA26" s="10"/>
      <c r="AB26" s="10"/>
      <c r="AC26" s="676"/>
      <c r="AD26" s="10"/>
      <c r="AE26" s="10"/>
      <c r="AF26" s="676"/>
      <c r="AG26" s="738"/>
      <c r="AH26" s="608"/>
      <c r="AI26" s="10"/>
      <c r="AJ26" s="10"/>
      <c r="AK26" s="10"/>
      <c r="AL26" s="676"/>
      <c r="AM26" s="10"/>
      <c r="AN26" s="24"/>
      <c r="AO26" s="676"/>
      <c r="AP26" s="24"/>
      <c r="AQ26" s="24"/>
      <c r="AR26" s="792"/>
      <c r="AS26" s="24"/>
      <c r="AT26" s="24"/>
      <c r="AU26" s="792"/>
      <c r="AV26" s="805"/>
      <c r="AW26" s="998"/>
    </row>
    <row r="27" ht="33.75" spans="1:49">
      <c r="A27" s="6"/>
      <c r="B27" s="611"/>
      <c r="C27" s="607" t="s">
        <v>28</v>
      </c>
      <c r="D27" s="608"/>
      <c r="E27" s="10"/>
      <c r="F27" s="11"/>
      <c r="G27" s="11"/>
      <c r="H27" s="609"/>
      <c r="I27" s="10"/>
      <c r="J27" s="10"/>
      <c r="K27" s="676"/>
      <c r="L27" s="10"/>
      <c r="M27" s="10"/>
      <c r="N27" s="676"/>
      <c r="O27" s="10"/>
      <c r="P27" s="10"/>
      <c r="Q27" s="676"/>
      <c r="R27" s="738"/>
      <c r="S27" s="608"/>
      <c r="T27" s="10"/>
      <c r="U27" s="10"/>
      <c r="V27" s="10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38"/>
      <c r="AH27" s="608"/>
      <c r="AI27" s="10"/>
      <c r="AJ27" s="10"/>
      <c r="AK27" s="10"/>
      <c r="AL27" s="676"/>
      <c r="AM27" s="10"/>
      <c r="AN27" s="24"/>
      <c r="AO27" s="676"/>
      <c r="AP27" s="24"/>
      <c r="AQ27" s="24"/>
      <c r="AR27" s="792"/>
      <c r="AS27" s="24"/>
      <c r="AT27" s="24"/>
      <c r="AU27" s="792"/>
      <c r="AV27" s="805"/>
      <c r="AW27" s="998"/>
    </row>
    <row r="28" ht="35.25" customHeight="1" spans="1:49">
      <c r="A28" s="6"/>
      <c r="B28" s="611"/>
      <c r="C28" s="607" t="s">
        <v>199</v>
      </c>
      <c r="D28" s="608"/>
      <c r="E28" s="10"/>
      <c r="F28" s="11"/>
      <c r="G28" s="11"/>
      <c r="H28" s="609"/>
      <c r="I28" s="11"/>
      <c r="J28" s="10"/>
      <c r="K28" s="609"/>
      <c r="L28" s="10"/>
      <c r="M28" s="10"/>
      <c r="N28" s="676"/>
      <c r="O28" s="10"/>
      <c r="P28" s="10"/>
      <c r="Q28" s="676"/>
      <c r="R28" s="738"/>
      <c r="S28" s="608"/>
      <c r="T28" s="10"/>
      <c r="U28" s="10"/>
      <c r="V28" s="10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38"/>
      <c r="AH28" s="608"/>
      <c r="AI28" s="10"/>
      <c r="AJ28" s="10"/>
      <c r="AK28" s="10"/>
      <c r="AL28" s="676"/>
      <c r="AM28" s="10"/>
      <c r="AN28" s="24"/>
      <c r="AO28" s="676"/>
      <c r="AP28" s="24"/>
      <c r="AQ28" s="24"/>
      <c r="AR28" s="792"/>
      <c r="AS28" s="24"/>
      <c r="AT28" s="24"/>
      <c r="AU28" s="792"/>
      <c r="AV28" s="805"/>
      <c r="AW28" s="999"/>
    </row>
    <row r="29" ht="72.8" spans="1:49">
      <c r="A29" s="629" t="s">
        <v>105</v>
      </c>
      <c r="B29" s="606" t="s">
        <v>30</v>
      </c>
      <c r="C29" s="607" t="s">
        <v>13</v>
      </c>
      <c r="D29" s="608">
        <f>E29+F29+I29+L29+O29+R29</f>
        <v>394947.09305</v>
      </c>
      <c r="E29" s="11">
        <v>62130.78562</v>
      </c>
      <c r="F29" s="11">
        <v>58712.83911</v>
      </c>
      <c r="G29" s="11">
        <f>'21'!I28</f>
        <v>54282.18878</v>
      </c>
      <c r="H29" s="609">
        <f t="shared" ref="H29:AV29" si="1">H30+H35+H37</f>
        <v>1705.9614</v>
      </c>
      <c r="I29" s="11">
        <f t="shared" si="1"/>
        <v>55988.15018</v>
      </c>
      <c r="J29" s="11">
        <f t="shared" si="1"/>
        <v>49753.6492</v>
      </c>
      <c r="K29" s="609">
        <f t="shared" si="1"/>
        <v>0</v>
      </c>
      <c r="L29" s="11">
        <f t="shared" si="1"/>
        <v>49753.6492</v>
      </c>
      <c r="M29" s="11">
        <f t="shared" si="1"/>
        <v>49584.45203</v>
      </c>
      <c r="N29" s="609">
        <f t="shared" si="1"/>
        <v>0</v>
      </c>
      <c r="O29" s="11">
        <f t="shared" si="1"/>
        <v>49584.45203</v>
      </c>
      <c r="P29" s="11">
        <f t="shared" si="1"/>
        <v>118777.21691</v>
      </c>
      <c r="Q29" s="609">
        <f t="shared" si="1"/>
        <v>0</v>
      </c>
      <c r="R29" s="787">
        <f t="shared" si="1"/>
        <v>118777.21691</v>
      </c>
      <c r="S29" s="608">
        <f>T29+U29+X29+AA29+AD29+AG29</f>
        <v>4170.09794</v>
      </c>
      <c r="T29" s="11">
        <f t="shared" si="1"/>
        <v>4170.09794</v>
      </c>
      <c r="U29" s="11">
        <f t="shared" si="1"/>
        <v>0</v>
      </c>
      <c r="V29" s="11">
        <f t="shared" si="1"/>
        <v>0</v>
      </c>
      <c r="W29" s="609">
        <f t="shared" si="1"/>
        <v>0</v>
      </c>
      <c r="X29" s="358">
        <f t="shared" si="1"/>
        <v>0</v>
      </c>
      <c r="Y29" s="11">
        <v>0</v>
      </c>
      <c r="Z29" s="609">
        <f t="shared" si="1"/>
        <v>0</v>
      </c>
      <c r="AA29" s="11">
        <f t="shared" si="1"/>
        <v>0</v>
      </c>
      <c r="AB29" s="11">
        <f t="shared" si="1"/>
        <v>0</v>
      </c>
      <c r="AC29" s="609">
        <f t="shared" si="1"/>
        <v>0</v>
      </c>
      <c r="AD29" s="11">
        <f t="shared" si="1"/>
        <v>0</v>
      </c>
      <c r="AE29" s="11">
        <f t="shared" si="1"/>
        <v>0</v>
      </c>
      <c r="AF29" s="609">
        <f t="shared" si="1"/>
        <v>0</v>
      </c>
      <c r="AG29" s="787">
        <f t="shared" si="1"/>
        <v>0</v>
      </c>
      <c r="AH29" s="876">
        <f t="shared" si="1"/>
        <v>399117.19099</v>
      </c>
      <c r="AI29" s="11">
        <f t="shared" si="1"/>
        <v>66300.88356</v>
      </c>
      <c r="AJ29" s="11">
        <f t="shared" si="1"/>
        <v>58712.83911</v>
      </c>
      <c r="AK29" s="11">
        <f t="shared" si="1"/>
        <v>54282.18878</v>
      </c>
      <c r="AL29" s="609">
        <f t="shared" si="1"/>
        <v>1705.9614</v>
      </c>
      <c r="AM29" s="11">
        <f t="shared" si="1"/>
        <v>55988.15018</v>
      </c>
      <c r="AN29" s="11">
        <f t="shared" si="1"/>
        <v>49753.6492</v>
      </c>
      <c r="AO29" s="11">
        <f t="shared" si="1"/>
        <v>0</v>
      </c>
      <c r="AP29" s="11">
        <f t="shared" si="1"/>
        <v>49753.6492</v>
      </c>
      <c r="AQ29" s="11">
        <f t="shared" si="1"/>
        <v>49584.45203</v>
      </c>
      <c r="AR29" s="11">
        <f t="shared" si="1"/>
        <v>0</v>
      </c>
      <c r="AS29" s="11">
        <f t="shared" si="1"/>
        <v>49584.45203</v>
      </c>
      <c r="AT29" s="11">
        <f t="shared" si="1"/>
        <v>118777.21691</v>
      </c>
      <c r="AU29" s="11">
        <f t="shared" si="1"/>
        <v>0</v>
      </c>
      <c r="AV29" s="745">
        <f t="shared" si="1"/>
        <v>118777.21691</v>
      </c>
      <c r="AW29" s="1072"/>
    </row>
    <row r="30" ht="72.8" spans="1:49">
      <c r="A30" s="629"/>
      <c r="B30" s="606" t="s">
        <v>106</v>
      </c>
      <c r="C30" s="607" t="s">
        <v>13</v>
      </c>
      <c r="D30" s="608">
        <f>E30+F30+I30+L30+O30+R30</f>
        <v>300316.42256</v>
      </c>
      <c r="E30" s="11">
        <v>47677.00755</v>
      </c>
      <c r="F30" s="11">
        <v>43579.97183</v>
      </c>
      <c r="G30" s="11">
        <f>'21'!I29</f>
        <v>38000.67339</v>
      </c>
      <c r="H30" s="609">
        <f>H31+H32+H33+H34</f>
        <v>529.61701</v>
      </c>
      <c r="I30" s="11">
        <f>G30+H30</f>
        <v>38530.2904</v>
      </c>
      <c r="J30" s="11">
        <v>35049.99185</v>
      </c>
      <c r="K30" s="609"/>
      <c r="L30" s="11">
        <f>J30+K30</f>
        <v>35049.99185</v>
      </c>
      <c r="M30" s="11">
        <v>35048.29185</v>
      </c>
      <c r="N30" s="609"/>
      <c r="O30" s="11">
        <f>M30+N30</f>
        <v>35048.29185</v>
      </c>
      <c r="P30" s="11">
        <v>100430.86908</v>
      </c>
      <c r="Q30" s="609"/>
      <c r="R30" s="787">
        <f>P30+Q30</f>
        <v>100430.86908</v>
      </c>
      <c r="S30" s="608">
        <f>T30+U30+X30+AA30+AD30+AG30</f>
        <v>3370.20174</v>
      </c>
      <c r="T30" s="11">
        <v>3370.20174</v>
      </c>
      <c r="U30" s="11">
        <v>0</v>
      </c>
      <c r="V30" s="11">
        <v>0</v>
      </c>
      <c r="W30" s="609">
        <f>W31+W32+W33+W34</f>
        <v>0</v>
      </c>
      <c r="X30" s="358">
        <f>V30+W30</f>
        <v>0</v>
      </c>
      <c r="Y30" s="11">
        <v>0</v>
      </c>
      <c r="Z30" s="609"/>
      <c r="AA30" s="11">
        <v>0</v>
      </c>
      <c r="AB30" s="11">
        <v>0</v>
      </c>
      <c r="AC30" s="609"/>
      <c r="AD30" s="11">
        <v>0</v>
      </c>
      <c r="AE30" s="11">
        <v>0</v>
      </c>
      <c r="AF30" s="609"/>
      <c r="AG30" s="787">
        <v>0</v>
      </c>
      <c r="AH30" s="608">
        <f>AI30+AJ30+AM30+AP30+AS30+AV30</f>
        <v>303686.6243</v>
      </c>
      <c r="AI30" s="11">
        <f>E30+T30</f>
        <v>51047.20929</v>
      </c>
      <c r="AJ30" s="11">
        <f>F30+U30</f>
        <v>43579.97183</v>
      </c>
      <c r="AK30" s="11">
        <f>G30+V30</f>
        <v>38000.67339</v>
      </c>
      <c r="AL30" s="609">
        <f>H30+W30</f>
        <v>529.61701</v>
      </c>
      <c r="AM30" s="11">
        <f>AK30+AL30</f>
        <v>38530.2904</v>
      </c>
      <c r="AN30" s="11">
        <f>J30+Y30</f>
        <v>35049.99185</v>
      </c>
      <c r="AO30" s="609">
        <f>K30+Z30</f>
        <v>0</v>
      </c>
      <c r="AP30" s="11">
        <f>AN30+AO30</f>
        <v>35049.99185</v>
      </c>
      <c r="AQ30" s="11">
        <f>M30+AB30</f>
        <v>35048.29185</v>
      </c>
      <c r="AR30" s="609">
        <f>N30+AC30</f>
        <v>0</v>
      </c>
      <c r="AS30" s="11">
        <f>AQ30+AR30</f>
        <v>35048.29185</v>
      </c>
      <c r="AT30" s="11">
        <f>P30+AE30</f>
        <v>100430.86908</v>
      </c>
      <c r="AU30" s="609">
        <f>Q30+AF30</f>
        <v>0</v>
      </c>
      <c r="AV30" s="745">
        <f>AT30+AU30</f>
        <v>100430.86908</v>
      </c>
      <c r="AW30" s="1072"/>
    </row>
    <row r="31" ht="86.25" customHeight="1" spans="1:49">
      <c r="A31" s="629"/>
      <c r="B31" s="606"/>
      <c r="C31" s="607" t="s">
        <v>91</v>
      </c>
      <c r="D31" s="640"/>
      <c r="E31" s="760"/>
      <c r="F31" s="641"/>
      <c r="G31" s="616"/>
      <c r="H31" s="618">
        <f>-6.04322+51+411.33159</f>
        <v>456.28837</v>
      </c>
      <c r="I31" s="760"/>
      <c r="J31" s="616"/>
      <c r="K31" s="676"/>
      <c r="L31" s="760"/>
      <c r="M31" s="616"/>
      <c r="N31" s="676"/>
      <c r="O31" s="760"/>
      <c r="P31" s="616"/>
      <c r="Q31" s="676"/>
      <c r="R31" s="783"/>
      <c r="S31" s="640"/>
      <c r="T31" s="760"/>
      <c r="U31" s="760"/>
      <c r="V31" s="616"/>
      <c r="W31" s="618"/>
      <c r="X31" s="435"/>
      <c r="Y31" s="616"/>
      <c r="Z31" s="676"/>
      <c r="AA31" s="760"/>
      <c r="AB31" s="616"/>
      <c r="AC31" s="676"/>
      <c r="AD31" s="760"/>
      <c r="AE31" s="616"/>
      <c r="AF31" s="676"/>
      <c r="AG31" s="760"/>
      <c r="AH31" s="760"/>
      <c r="AI31" s="760"/>
      <c r="AJ31" s="760"/>
      <c r="AK31" s="617"/>
      <c r="AL31" s="609">
        <f>H31+W31</f>
        <v>456.28837</v>
      </c>
      <c r="AM31" s="760"/>
      <c r="AN31" s="616"/>
      <c r="AO31" s="676"/>
      <c r="AP31" s="760"/>
      <c r="AQ31" s="616"/>
      <c r="AR31" s="676"/>
      <c r="AS31" s="760"/>
      <c r="AT31" s="616"/>
      <c r="AU31" s="676"/>
      <c r="AV31" s="760"/>
      <c r="AW31" s="1034" t="s">
        <v>216</v>
      </c>
    </row>
    <row r="32" ht="66" customHeight="1" spans="1:49">
      <c r="A32" s="629"/>
      <c r="B32" s="606"/>
      <c r="C32" s="607" t="s">
        <v>186</v>
      </c>
      <c r="D32" s="766"/>
      <c r="E32" s="767"/>
      <c r="F32" s="842"/>
      <c r="G32" s="616"/>
      <c r="H32" s="618"/>
      <c r="I32" s="767"/>
      <c r="J32" s="616"/>
      <c r="K32" s="676"/>
      <c r="L32" s="767"/>
      <c r="M32" s="616"/>
      <c r="N32" s="676"/>
      <c r="O32" s="767"/>
      <c r="P32" s="616"/>
      <c r="Q32" s="676"/>
      <c r="R32" s="789"/>
      <c r="S32" s="766"/>
      <c r="T32" s="767"/>
      <c r="U32" s="767"/>
      <c r="V32" s="616"/>
      <c r="W32" s="618"/>
      <c r="X32" s="437"/>
      <c r="Y32" s="616"/>
      <c r="Z32" s="676"/>
      <c r="AA32" s="767"/>
      <c r="AB32" s="616"/>
      <c r="AC32" s="676"/>
      <c r="AD32" s="767"/>
      <c r="AE32" s="616"/>
      <c r="AF32" s="676"/>
      <c r="AG32" s="767"/>
      <c r="AH32" s="767"/>
      <c r="AI32" s="767"/>
      <c r="AJ32" s="767"/>
      <c r="AK32" s="617"/>
      <c r="AL32" s="609"/>
      <c r="AM32" s="767"/>
      <c r="AN32" s="616"/>
      <c r="AO32" s="676"/>
      <c r="AP32" s="767"/>
      <c r="AQ32" s="616"/>
      <c r="AR32" s="676"/>
      <c r="AS32" s="767"/>
      <c r="AT32" s="616"/>
      <c r="AU32" s="676"/>
      <c r="AV32" s="767"/>
      <c r="AW32" s="1057"/>
    </row>
    <row r="33" ht="57" customHeight="1" spans="1:49">
      <c r="A33" s="629"/>
      <c r="B33" s="606"/>
      <c r="C33" s="607" t="s">
        <v>146</v>
      </c>
      <c r="D33" s="766"/>
      <c r="E33" s="767"/>
      <c r="F33" s="842"/>
      <c r="G33" s="616"/>
      <c r="H33" s="618">
        <v>73.32864</v>
      </c>
      <c r="I33" s="767"/>
      <c r="J33" s="616"/>
      <c r="K33" s="676"/>
      <c r="L33" s="767"/>
      <c r="M33" s="616"/>
      <c r="N33" s="676"/>
      <c r="O33" s="767"/>
      <c r="P33" s="616"/>
      <c r="Q33" s="676"/>
      <c r="R33" s="789"/>
      <c r="S33" s="766"/>
      <c r="T33" s="767"/>
      <c r="U33" s="767"/>
      <c r="V33" s="616"/>
      <c r="W33" s="618"/>
      <c r="X33" s="437"/>
      <c r="Y33" s="616"/>
      <c r="Z33" s="676"/>
      <c r="AA33" s="767"/>
      <c r="AB33" s="616"/>
      <c r="AC33" s="676"/>
      <c r="AD33" s="767"/>
      <c r="AE33" s="616"/>
      <c r="AF33" s="676"/>
      <c r="AG33" s="767"/>
      <c r="AH33" s="767"/>
      <c r="AI33" s="767"/>
      <c r="AJ33" s="767"/>
      <c r="AK33" s="617"/>
      <c r="AL33" s="609">
        <f>W33+H33</f>
        <v>73.32864</v>
      </c>
      <c r="AM33" s="767"/>
      <c r="AN33" s="616"/>
      <c r="AO33" s="676"/>
      <c r="AP33" s="767"/>
      <c r="AQ33" s="616"/>
      <c r="AR33" s="676"/>
      <c r="AS33" s="767"/>
      <c r="AT33" s="616"/>
      <c r="AU33" s="676"/>
      <c r="AV33" s="767"/>
      <c r="AW33" s="1057"/>
    </row>
    <row r="34" ht="54" customHeight="1" spans="1:49">
      <c r="A34" s="629"/>
      <c r="B34" s="606"/>
      <c r="C34" s="607" t="s">
        <v>22</v>
      </c>
      <c r="D34" s="675"/>
      <c r="E34" s="770"/>
      <c r="F34" s="622"/>
      <c r="G34" s="616"/>
      <c r="H34" s="618"/>
      <c r="I34" s="770"/>
      <c r="J34" s="616"/>
      <c r="K34" s="676"/>
      <c r="L34" s="770"/>
      <c r="M34" s="616"/>
      <c r="N34" s="676"/>
      <c r="O34" s="770"/>
      <c r="P34" s="616"/>
      <c r="Q34" s="676"/>
      <c r="R34" s="782"/>
      <c r="S34" s="675"/>
      <c r="T34" s="770"/>
      <c r="U34" s="770"/>
      <c r="V34" s="616"/>
      <c r="W34" s="609"/>
      <c r="X34" s="482"/>
      <c r="Y34" s="616"/>
      <c r="Z34" s="676"/>
      <c r="AA34" s="770"/>
      <c r="AB34" s="616"/>
      <c r="AC34" s="676"/>
      <c r="AD34" s="770"/>
      <c r="AE34" s="616"/>
      <c r="AF34" s="676"/>
      <c r="AG34" s="770"/>
      <c r="AH34" s="770"/>
      <c r="AI34" s="770"/>
      <c r="AJ34" s="770"/>
      <c r="AK34" s="616"/>
      <c r="AL34" s="676"/>
      <c r="AM34" s="770"/>
      <c r="AN34" s="616"/>
      <c r="AO34" s="676"/>
      <c r="AP34" s="770"/>
      <c r="AQ34" s="616"/>
      <c r="AR34" s="676"/>
      <c r="AS34" s="770"/>
      <c r="AT34" s="616"/>
      <c r="AU34" s="676"/>
      <c r="AV34" s="770"/>
      <c r="AW34" s="1058"/>
    </row>
    <row r="35" ht="72.75" customHeight="1" spans="1:49">
      <c r="A35" s="629"/>
      <c r="B35" s="606" t="s">
        <v>111</v>
      </c>
      <c r="C35" s="607" t="s">
        <v>13</v>
      </c>
      <c r="D35" s="608">
        <f>E35+F35+I35+L35+O35+R35</f>
        <v>94630.67049</v>
      </c>
      <c r="E35" s="11">
        <v>14453.77807</v>
      </c>
      <c r="F35" s="11">
        <v>15132.86728</v>
      </c>
      <c r="G35" s="11">
        <f>'21'!I34</f>
        <v>16281.51539</v>
      </c>
      <c r="H35" s="609">
        <f>H36</f>
        <v>1176.34439</v>
      </c>
      <c r="I35" s="11">
        <f>G35+H35</f>
        <v>17457.85978</v>
      </c>
      <c r="J35" s="11">
        <v>14703.65735</v>
      </c>
      <c r="K35" s="609"/>
      <c r="L35" s="11">
        <f>J35+K35</f>
        <v>14703.65735</v>
      </c>
      <c r="M35" s="11">
        <v>14536.16018</v>
      </c>
      <c r="N35" s="609"/>
      <c r="O35" s="11">
        <f>M35+N35</f>
        <v>14536.16018</v>
      </c>
      <c r="P35" s="11">
        <v>18346.34783</v>
      </c>
      <c r="Q35" s="609"/>
      <c r="R35" s="787">
        <f>P35+Q35</f>
        <v>18346.34783</v>
      </c>
      <c r="S35" s="608">
        <f>T35+U35+X35+AA35+AD35+AG35</f>
        <v>799.8962</v>
      </c>
      <c r="T35" s="11">
        <v>799.8962</v>
      </c>
      <c r="U35" s="11">
        <v>0</v>
      </c>
      <c r="V35" s="11">
        <v>0</v>
      </c>
      <c r="W35" s="609">
        <f>W36</f>
        <v>0</v>
      </c>
      <c r="X35" s="358">
        <f>V35+W35</f>
        <v>0</v>
      </c>
      <c r="Y35" s="11">
        <v>0</v>
      </c>
      <c r="Z35" s="609"/>
      <c r="AA35" s="11">
        <v>0</v>
      </c>
      <c r="AB35" s="11">
        <v>0</v>
      </c>
      <c r="AC35" s="609"/>
      <c r="AD35" s="11">
        <v>0</v>
      </c>
      <c r="AE35" s="11">
        <v>0</v>
      </c>
      <c r="AF35" s="609"/>
      <c r="AG35" s="787">
        <v>0</v>
      </c>
      <c r="AH35" s="608">
        <f>AI35+AJ35+AM35+AP35+AS35+AV35</f>
        <v>95430.56669</v>
      </c>
      <c r="AI35" s="11">
        <f>E35+T35</f>
        <v>15253.67427</v>
      </c>
      <c r="AJ35" s="11">
        <f>F35+U35</f>
        <v>15132.86728</v>
      </c>
      <c r="AK35" s="11">
        <f>G35+V35</f>
        <v>16281.51539</v>
      </c>
      <c r="AL35" s="609">
        <f>H35+W35</f>
        <v>1176.34439</v>
      </c>
      <c r="AM35" s="11">
        <f>AK35+AL35</f>
        <v>17457.85978</v>
      </c>
      <c r="AN35" s="11">
        <f>J35+Y35</f>
        <v>14703.65735</v>
      </c>
      <c r="AO35" s="609">
        <f>K35+Z35</f>
        <v>0</v>
      </c>
      <c r="AP35" s="11">
        <f>AN35+AO35</f>
        <v>14703.65735</v>
      </c>
      <c r="AQ35" s="11">
        <f>M35+AB35</f>
        <v>14536.16018</v>
      </c>
      <c r="AR35" s="609">
        <f>N35+AC35</f>
        <v>0</v>
      </c>
      <c r="AS35" s="11">
        <f>AQ35+AR35</f>
        <v>14536.16018</v>
      </c>
      <c r="AT35" s="11">
        <f>P35+AE35</f>
        <v>18346.34783</v>
      </c>
      <c r="AU35" s="609">
        <f>Q35+AF35</f>
        <v>0</v>
      </c>
      <c r="AV35" s="745">
        <f>AT35+AU35</f>
        <v>18346.34783</v>
      </c>
      <c r="AW35" s="1075" t="s">
        <v>217</v>
      </c>
    </row>
    <row r="36" ht="57.75" customHeight="1" spans="1:49">
      <c r="A36" s="629"/>
      <c r="B36" s="606"/>
      <c r="C36" s="607" t="s">
        <v>39</v>
      </c>
      <c r="D36" s="608"/>
      <c r="E36" s="11"/>
      <c r="F36" s="11"/>
      <c r="G36" s="11"/>
      <c r="H36" s="618">
        <v>1176.34439</v>
      </c>
      <c r="I36" s="11"/>
      <c r="J36" s="11"/>
      <c r="K36" s="609"/>
      <c r="L36" s="11"/>
      <c r="M36" s="11"/>
      <c r="N36" s="609"/>
      <c r="O36" s="11"/>
      <c r="P36" s="11"/>
      <c r="Q36" s="609"/>
      <c r="R36" s="787"/>
      <c r="S36" s="608"/>
      <c r="T36" s="11"/>
      <c r="U36" s="11"/>
      <c r="V36" s="11"/>
      <c r="W36" s="618"/>
      <c r="X36" s="358"/>
      <c r="Y36" s="11"/>
      <c r="Z36" s="609"/>
      <c r="AA36" s="11"/>
      <c r="AB36" s="11"/>
      <c r="AC36" s="609"/>
      <c r="AD36" s="11"/>
      <c r="AE36" s="11"/>
      <c r="AF36" s="609"/>
      <c r="AG36" s="787"/>
      <c r="AH36" s="608"/>
      <c r="AI36" s="11"/>
      <c r="AJ36" s="11"/>
      <c r="AK36" s="11"/>
      <c r="AL36" s="609"/>
      <c r="AM36" s="11"/>
      <c r="AN36" s="24"/>
      <c r="AO36" s="609"/>
      <c r="AP36" s="24"/>
      <c r="AQ36" s="24"/>
      <c r="AR36" s="792"/>
      <c r="AS36" s="24"/>
      <c r="AT36" s="24"/>
      <c r="AU36" s="792"/>
      <c r="AV36" s="805"/>
      <c r="AW36" s="1076"/>
    </row>
    <row r="37" ht="53.25" customHeight="1" outlineLevel="1" spans="1:49">
      <c r="A37" s="629"/>
      <c r="B37" s="628" t="s">
        <v>152</v>
      </c>
      <c r="C37" s="607" t="s">
        <v>13</v>
      </c>
      <c r="D37" s="608">
        <f>D38</f>
        <v>0</v>
      </c>
      <c r="E37" s="11">
        <f t="shared" ref="E37:S37" si="2">E38</f>
        <v>0</v>
      </c>
      <c r="F37" s="11">
        <f t="shared" si="2"/>
        <v>0</v>
      </c>
      <c r="G37" s="11">
        <f>'21'!I36</f>
        <v>0</v>
      </c>
      <c r="H37" s="609">
        <f t="shared" si="2"/>
        <v>0</v>
      </c>
      <c r="I37" s="11">
        <f t="shared" si="2"/>
        <v>0</v>
      </c>
      <c r="J37" s="11">
        <f t="shared" si="2"/>
        <v>0</v>
      </c>
      <c r="K37" s="609">
        <f t="shared" si="2"/>
        <v>0</v>
      </c>
      <c r="L37" s="11">
        <f t="shared" si="2"/>
        <v>0</v>
      </c>
      <c r="M37" s="11">
        <f t="shared" si="2"/>
        <v>0</v>
      </c>
      <c r="N37" s="609">
        <f t="shared" si="2"/>
        <v>0</v>
      </c>
      <c r="O37" s="11">
        <f t="shared" si="2"/>
        <v>0</v>
      </c>
      <c r="P37" s="11">
        <f t="shared" si="2"/>
        <v>0</v>
      </c>
      <c r="Q37" s="609">
        <f t="shared" si="2"/>
        <v>0</v>
      </c>
      <c r="R37" s="787">
        <f t="shared" si="2"/>
        <v>0</v>
      </c>
      <c r="S37" s="608">
        <f t="shared" si="2"/>
        <v>0</v>
      </c>
      <c r="T37" s="11">
        <f t="shared" ref="T37:AV37" si="3">T38</f>
        <v>0</v>
      </c>
      <c r="U37" s="11">
        <f t="shared" si="3"/>
        <v>0</v>
      </c>
      <c r="V37" s="11">
        <f t="shared" si="3"/>
        <v>0</v>
      </c>
      <c r="W37" s="609">
        <f t="shared" si="3"/>
        <v>0</v>
      </c>
      <c r="X37" s="358">
        <f t="shared" si="3"/>
        <v>0</v>
      </c>
      <c r="Y37" s="11">
        <f t="shared" si="3"/>
        <v>0</v>
      </c>
      <c r="Z37" s="609">
        <f t="shared" si="3"/>
        <v>0</v>
      </c>
      <c r="AA37" s="11">
        <f t="shared" si="3"/>
        <v>0</v>
      </c>
      <c r="AB37" s="11">
        <f t="shared" si="3"/>
        <v>0</v>
      </c>
      <c r="AC37" s="609">
        <f t="shared" si="3"/>
        <v>0</v>
      </c>
      <c r="AD37" s="11">
        <f t="shared" si="3"/>
        <v>0</v>
      </c>
      <c r="AE37" s="11">
        <f t="shared" si="3"/>
        <v>0</v>
      </c>
      <c r="AF37" s="609">
        <f t="shared" si="3"/>
        <v>0</v>
      </c>
      <c r="AG37" s="787">
        <f t="shared" si="3"/>
        <v>0</v>
      </c>
      <c r="AH37" s="608">
        <f t="shared" si="3"/>
        <v>0</v>
      </c>
      <c r="AI37" s="10">
        <f t="shared" si="3"/>
        <v>0</v>
      </c>
      <c r="AJ37" s="10">
        <f t="shared" si="3"/>
        <v>0</v>
      </c>
      <c r="AK37" s="10">
        <f t="shared" si="3"/>
        <v>0</v>
      </c>
      <c r="AL37" s="676">
        <f t="shared" si="3"/>
        <v>0</v>
      </c>
      <c r="AM37" s="10">
        <f t="shared" si="3"/>
        <v>0</v>
      </c>
      <c r="AN37" s="10">
        <f t="shared" si="3"/>
        <v>0</v>
      </c>
      <c r="AO37" s="10">
        <f t="shared" si="3"/>
        <v>0</v>
      </c>
      <c r="AP37" s="10">
        <f t="shared" si="3"/>
        <v>0</v>
      </c>
      <c r="AQ37" s="10">
        <f t="shared" si="3"/>
        <v>0</v>
      </c>
      <c r="AR37" s="10">
        <f t="shared" si="3"/>
        <v>0</v>
      </c>
      <c r="AS37" s="10">
        <f t="shared" si="3"/>
        <v>0</v>
      </c>
      <c r="AT37" s="10">
        <f t="shared" si="3"/>
        <v>0</v>
      </c>
      <c r="AU37" s="10">
        <f t="shared" si="3"/>
        <v>0</v>
      </c>
      <c r="AV37" s="748">
        <f t="shared" si="3"/>
        <v>0</v>
      </c>
      <c r="AW37" s="1075"/>
    </row>
    <row r="38" ht="63" customHeight="1" outlineLevel="1" spans="1:49">
      <c r="A38" s="629"/>
      <c r="B38" s="628" t="s">
        <v>153</v>
      </c>
      <c r="C38" s="607" t="s">
        <v>13</v>
      </c>
      <c r="D38" s="631">
        <v>0</v>
      </c>
      <c r="E38" s="632">
        <v>0</v>
      </c>
      <c r="F38" s="632">
        <v>0</v>
      </c>
      <c r="G38" s="11">
        <f>'21'!I37</f>
        <v>0</v>
      </c>
      <c r="H38" s="633"/>
      <c r="I38" s="632">
        <v>0</v>
      </c>
      <c r="J38" s="632">
        <v>0</v>
      </c>
      <c r="K38" s="633"/>
      <c r="L38" s="632">
        <v>0</v>
      </c>
      <c r="M38" s="632">
        <v>0</v>
      </c>
      <c r="N38" s="633"/>
      <c r="O38" s="632">
        <v>0</v>
      </c>
      <c r="P38" s="632">
        <v>0</v>
      </c>
      <c r="Q38" s="633"/>
      <c r="R38" s="1068">
        <v>0</v>
      </c>
      <c r="S38" s="608">
        <f>T38+U38+X38+AA38+AD38+AG38</f>
        <v>0</v>
      </c>
      <c r="T38" s="11">
        <v>0</v>
      </c>
      <c r="U38" s="11">
        <v>0</v>
      </c>
      <c r="V38" s="11">
        <v>0</v>
      </c>
      <c r="W38" s="609">
        <v>0</v>
      </c>
      <c r="X38" s="358">
        <f>V38+W38</f>
        <v>0</v>
      </c>
      <c r="Y38" s="11">
        <v>0</v>
      </c>
      <c r="Z38" s="609">
        <v>0</v>
      </c>
      <c r="AA38" s="11">
        <f>Y38+Z38</f>
        <v>0</v>
      </c>
      <c r="AB38" s="11">
        <v>0</v>
      </c>
      <c r="AC38" s="609">
        <v>0</v>
      </c>
      <c r="AD38" s="11">
        <f>AB38+AC38</f>
        <v>0</v>
      </c>
      <c r="AE38" s="11">
        <v>0</v>
      </c>
      <c r="AF38" s="609">
        <v>0</v>
      </c>
      <c r="AG38" s="787">
        <f>AE38+AF38</f>
        <v>0</v>
      </c>
      <c r="AH38" s="608">
        <f>AI38+AJ38+AM38+AP38+AS38+AV38</f>
        <v>0</v>
      </c>
      <c r="AI38" s="11">
        <f>E38+T38</f>
        <v>0</v>
      </c>
      <c r="AJ38" s="11">
        <f>F38+U38</f>
        <v>0</v>
      </c>
      <c r="AK38" s="11">
        <f>G38+V38</f>
        <v>0</v>
      </c>
      <c r="AL38" s="609">
        <f>H38+W38</f>
        <v>0</v>
      </c>
      <c r="AM38" s="11">
        <f>AK38+AL38</f>
        <v>0</v>
      </c>
      <c r="AN38" s="11">
        <f>J38+Y38</f>
        <v>0</v>
      </c>
      <c r="AO38" s="609">
        <f>K38+Z38</f>
        <v>0</v>
      </c>
      <c r="AP38" s="11">
        <f>AN38+AO38</f>
        <v>0</v>
      </c>
      <c r="AQ38" s="11">
        <f>M38+AB38</f>
        <v>0</v>
      </c>
      <c r="AR38" s="609">
        <f>N38+AC38</f>
        <v>0</v>
      </c>
      <c r="AS38" s="11">
        <f>AQ38+AR38</f>
        <v>0</v>
      </c>
      <c r="AT38" s="11">
        <f>P38+AE38</f>
        <v>0</v>
      </c>
      <c r="AU38" s="609">
        <f>Q38+AF38</f>
        <v>0</v>
      </c>
      <c r="AV38" s="745">
        <f>AT38+AU38</f>
        <v>0</v>
      </c>
      <c r="AW38" s="1077"/>
    </row>
    <row r="39" ht="47.25" customHeight="1" outlineLevel="1" spans="1:49">
      <c r="A39" s="629"/>
      <c r="B39" s="628"/>
      <c r="C39" s="607" t="s">
        <v>146</v>
      </c>
      <c r="D39" s="608"/>
      <c r="E39" s="10"/>
      <c r="F39" s="10"/>
      <c r="G39" s="11"/>
      <c r="H39" s="676"/>
      <c r="I39" s="10"/>
      <c r="J39" s="10"/>
      <c r="K39" s="676"/>
      <c r="L39" s="10"/>
      <c r="M39" s="10"/>
      <c r="N39" s="676"/>
      <c r="O39" s="10"/>
      <c r="P39" s="10"/>
      <c r="Q39" s="676"/>
      <c r="R39" s="738"/>
      <c r="S39" s="608"/>
      <c r="T39" s="10"/>
      <c r="U39" s="10"/>
      <c r="V39" s="10"/>
      <c r="W39" s="676"/>
      <c r="X39" s="361"/>
      <c r="Y39" s="10"/>
      <c r="Z39" s="676"/>
      <c r="AA39" s="10"/>
      <c r="AB39" s="10"/>
      <c r="AC39" s="676"/>
      <c r="AD39" s="10"/>
      <c r="AE39" s="10"/>
      <c r="AF39" s="676"/>
      <c r="AG39" s="738"/>
      <c r="AH39" s="608"/>
      <c r="AI39" s="10"/>
      <c r="AJ39" s="10"/>
      <c r="AK39" s="10"/>
      <c r="AL39" s="676"/>
      <c r="AM39" s="10"/>
      <c r="AN39" s="10"/>
      <c r="AO39" s="676"/>
      <c r="AP39" s="10"/>
      <c r="AQ39" s="10"/>
      <c r="AR39" s="676"/>
      <c r="AS39" s="10"/>
      <c r="AT39" s="10"/>
      <c r="AU39" s="676"/>
      <c r="AV39" s="748"/>
      <c r="AW39" s="1076"/>
    </row>
    <row r="40" ht="76.5" customHeight="1" spans="1:49">
      <c r="A40" s="16" t="s">
        <v>187</v>
      </c>
      <c r="B40" s="606" t="s">
        <v>188</v>
      </c>
      <c r="C40" s="607" t="s">
        <v>13</v>
      </c>
      <c r="D40" s="608">
        <f>E40+F40+I40+L40+O40+R40</f>
        <v>31950.82694</v>
      </c>
      <c r="E40" s="11">
        <v>0</v>
      </c>
      <c r="F40" s="11">
        <v>0</v>
      </c>
      <c r="G40" s="11">
        <f>'21'!I39</f>
        <v>6426.50718</v>
      </c>
      <c r="H40" s="609">
        <f>H41</f>
        <v>190.37563</v>
      </c>
      <c r="I40" s="11">
        <f>G40+H40</f>
        <v>6616.88281</v>
      </c>
      <c r="J40" s="11">
        <v>8445.01471</v>
      </c>
      <c r="K40" s="609"/>
      <c r="L40" s="11">
        <f>J40+K40</f>
        <v>8445.01471</v>
      </c>
      <c r="M40" s="11">
        <v>8444.46471</v>
      </c>
      <c r="N40" s="609"/>
      <c r="O40" s="11">
        <f>M40+N40</f>
        <v>8444.46471</v>
      </c>
      <c r="P40" s="11">
        <v>8444.46471</v>
      </c>
      <c r="Q40" s="609"/>
      <c r="R40" s="787">
        <f>P40+Q40</f>
        <v>8444.46471</v>
      </c>
      <c r="S40" s="608">
        <f>T40+U40+X40+AA40+AD40+AG40</f>
        <v>0</v>
      </c>
      <c r="T40" s="11">
        <v>0</v>
      </c>
      <c r="U40" s="11">
        <v>0</v>
      </c>
      <c r="V40" s="11">
        <v>0</v>
      </c>
      <c r="W40" s="609">
        <f>W41</f>
        <v>0</v>
      </c>
      <c r="X40" s="358">
        <f>V40+W40</f>
        <v>0</v>
      </c>
      <c r="Y40" s="11">
        <v>0</v>
      </c>
      <c r="Z40" s="609"/>
      <c r="AA40" s="11">
        <v>0</v>
      </c>
      <c r="AB40" s="11">
        <v>0</v>
      </c>
      <c r="AC40" s="609"/>
      <c r="AD40" s="11">
        <v>0</v>
      </c>
      <c r="AE40" s="11">
        <v>0</v>
      </c>
      <c r="AF40" s="609"/>
      <c r="AG40" s="787">
        <v>0</v>
      </c>
      <c r="AH40" s="608">
        <f>AI40+AJ40+AM40+AP40+AS40+AV40</f>
        <v>31950.82694</v>
      </c>
      <c r="AI40" s="11">
        <f>E40+T40</f>
        <v>0</v>
      </c>
      <c r="AJ40" s="11">
        <f>F40+U40</f>
        <v>0</v>
      </c>
      <c r="AK40" s="11">
        <f>G40+V40</f>
        <v>6426.50718</v>
      </c>
      <c r="AL40" s="609">
        <f>H40+W40</f>
        <v>190.37563</v>
      </c>
      <c r="AM40" s="11">
        <f>AK40+AL40</f>
        <v>6616.88281</v>
      </c>
      <c r="AN40" s="11">
        <f>J40+Y40</f>
        <v>8445.01471</v>
      </c>
      <c r="AO40" s="609">
        <f>K40+Z40</f>
        <v>0</v>
      </c>
      <c r="AP40" s="11">
        <f>AN40+AO40</f>
        <v>8445.01471</v>
      </c>
      <c r="AQ40" s="11">
        <f>M40+AB40</f>
        <v>8444.46471</v>
      </c>
      <c r="AR40" s="609">
        <f>N40+AC40</f>
        <v>0</v>
      </c>
      <c r="AS40" s="11">
        <f>AQ40+AR40</f>
        <v>8444.46471</v>
      </c>
      <c r="AT40" s="11">
        <f>P40+AE40</f>
        <v>8444.46471</v>
      </c>
      <c r="AU40" s="609">
        <f>Q40+AF40</f>
        <v>0</v>
      </c>
      <c r="AV40" s="745">
        <f>AT40+AU40</f>
        <v>8444.46471</v>
      </c>
      <c r="AW40" s="1075" t="s">
        <v>218</v>
      </c>
    </row>
    <row r="41" ht="59.25" customHeight="1" spans="1:49">
      <c r="A41" s="16"/>
      <c r="B41" s="606"/>
      <c r="C41" s="607" t="s">
        <v>157</v>
      </c>
      <c r="D41" s="608"/>
      <c r="E41" s="11"/>
      <c r="F41" s="11"/>
      <c r="G41" s="11"/>
      <c r="H41" s="609">
        <v>190.37563</v>
      </c>
      <c r="I41" s="11"/>
      <c r="J41" s="11"/>
      <c r="K41" s="609"/>
      <c r="L41" s="11"/>
      <c r="M41" s="11"/>
      <c r="N41" s="609"/>
      <c r="O41" s="11"/>
      <c r="P41" s="11"/>
      <c r="Q41" s="609"/>
      <c r="R41" s="787"/>
      <c r="S41" s="608"/>
      <c r="T41" s="11"/>
      <c r="U41" s="11"/>
      <c r="V41" s="11"/>
      <c r="W41" s="609"/>
      <c r="X41" s="358"/>
      <c r="Y41" s="11"/>
      <c r="Z41" s="609"/>
      <c r="AA41" s="11"/>
      <c r="AB41" s="11"/>
      <c r="AC41" s="609"/>
      <c r="AD41" s="11"/>
      <c r="AE41" s="11"/>
      <c r="AF41" s="609"/>
      <c r="AG41" s="787"/>
      <c r="AH41" s="608"/>
      <c r="AI41" s="11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745"/>
      <c r="AW41" s="1076"/>
    </row>
    <row r="42" s="27" customFormat="1" ht="72.8" spans="1:49">
      <c r="A42" s="19"/>
      <c r="B42" s="832" t="s">
        <v>189</v>
      </c>
      <c r="C42" s="958"/>
      <c r="D42" s="608">
        <f>E42+F42+I42+L42+O42+R42</f>
        <v>467077.52152</v>
      </c>
      <c r="E42" s="10">
        <f t="shared" ref="E42:R42" si="4">E40+E29+E25+E24+E21+E18+E14</f>
        <v>68854.353</v>
      </c>
      <c r="F42" s="10">
        <f t="shared" si="4"/>
        <v>62669.96004</v>
      </c>
      <c r="G42" s="10">
        <f t="shared" si="4"/>
        <v>66732.54299</v>
      </c>
      <c r="H42" s="676">
        <f t="shared" si="4"/>
        <v>1668.68155</v>
      </c>
      <c r="I42" s="10">
        <f t="shared" si="4"/>
        <v>68401.22454</v>
      </c>
      <c r="J42" s="10">
        <f t="shared" si="4"/>
        <v>61357.67842</v>
      </c>
      <c r="K42" s="10">
        <f t="shared" si="4"/>
        <v>0</v>
      </c>
      <c r="L42" s="10">
        <f t="shared" si="4"/>
        <v>61357.67842</v>
      </c>
      <c r="M42" s="10">
        <f t="shared" si="4"/>
        <v>61357.67842</v>
      </c>
      <c r="N42" s="10">
        <f t="shared" si="4"/>
        <v>0</v>
      </c>
      <c r="O42" s="10">
        <f t="shared" si="4"/>
        <v>61357.67842</v>
      </c>
      <c r="P42" s="10">
        <f t="shared" si="4"/>
        <v>144436.6271</v>
      </c>
      <c r="Q42" s="10">
        <f t="shared" si="4"/>
        <v>0</v>
      </c>
      <c r="R42" s="738">
        <f t="shared" si="4"/>
        <v>144436.6271</v>
      </c>
      <c r="S42" s="608">
        <f>T42+U42+X42+AA42+AD42+AG42</f>
        <v>4170.09794</v>
      </c>
      <c r="T42" s="10">
        <f t="shared" ref="T42:AG42" si="5">T40+T29+T25+T24+T21+T18+T14</f>
        <v>4170.09794</v>
      </c>
      <c r="U42" s="10">
        <f t="shared" si="5"/>
        <v>0</v>
      </c>
      <c r="V42" s="10">
        <f t="shared" si="5"/>
        <v>0</v>
      </c>
      <c r="W42" s="676">
        <f t="shared" si="5"/>
        <v>0</v>
      </c>
      <c r="X42" s="361">
        <f t="shared" si="5"/>
        <v>0</v>
      </c>
      <c r="Y42" s="10">
        <f t="shared" si="5"/>
        <v>0</v>
      </c>
      <c r="Z42" s="10">
        <f t="shared" si="5"/>
        <v>0</v>
      </c>
      <c r="AA42" s="10">
        <f t="shared" si="5"/>
        <v>0</v>
      </c>
      <c r="AB42" s="10">
        <f t="shared" si="5"/>
        <v>0</v>
      </c>
      <c r="AC42" s="10">
        <f t="shared" si="5"/>
        <v>0</v>
      </c>
      <c r="AD42" s="10">
        <f t="shared" si="5"/>
        <v>0</v>
      </c>
      <c r="AE42" s="10">
        <f t="shared" si="5"/>
        <v>0</v>
      </c>
      <c r="AF42" s="10">
        <f t="shared" si="5"/>
        <v>0</v>
      </c>
      <c r="AG42" s="738">
        <f t="shared" si="5"/>
        <v>0</v>
      </c>
      <c r="AH42" s="608">
        <f>AI42+AJ42+AM42+AP42+AS42+AV42</f>
        <v>471247.61946</v>
      </c>
      <c r="AI42" s="11">
        <f>E42+T42</f>
        <v>73024.45094</v>
      </c>
      <c r="AJ42" s="11">
        <f>F42+U42</f>
        <v>62669.96004</v>
      </c>
      <c r="AK42" s="11">
        <f>G42+V42</f>
        <v>66732.54299</v>
      </c>
      <c r="AL42" s="609">
        <f>H42+W42</f>
        <v>1668.68155</v>
      </c>
      <c r="AM42" s="11">
        <f>AK42+AL42</f>
        <v>68401.22454</v>
      </c>
      <c r="AN42" s="11">
        <f>J42+Y42</f>
        <v>61357.67842</v>
      </c>
      <c r="AO42" s="11">
        <f>K42+Z42</f>
        <v>0</v>
      </c>
      <c r="AP42" s="11">
        <f>AN42+AO42</f>
        <v>61357.67842</v>
      </c>
      <c r="AQ42" s="11">
        <f>M42+AB42</f>
        <v>61357.67842</v>
      </c>
      <c r="AR42" s="11">
        <f>N42+AC42</f>
        <v>0</v>
      </c>
      <c r="AS42" s="11">
        <f>AQ42+AR42</f>
        <v>61357.67842</v>
      </c>
      <c r="AT42" s="11">
        <f>P42+AE42</f>
        <v>144436.6271</v>
      </c>
      <c r="AU42" s="11">
        <f>Q42+AF42</f>
        <v>0</v>
      </c>
      <c r="AV42" s="745">
        <f>AT42+AU42</f>
        <v>144436.6271</v>
      </c>
      <c r="AW42" s="1078"/>
    </row>
    <row r="43" s="27" customFormat="1" spans="1:49">
      <c r="A43" s="7" t="s">
        <v>113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1078"/>
    </row>
    <row r="44" s="27" customFormat="1" spans="1:49">
      <c r="A44" s="7" t="s">
        <v>190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1078"/>
    </row>
    <row r="45" s="27" customFormat="1" ht="66.8" spans="1:49">
      <c r="A45" s="15" t="s">
        <v>44</v>
      </c>
      <c r="B45" s="606" t="s">
        <v>158</v>
      </c>
      <c r="C45" s="607" t="s">
        <v>13</v>
      </c>
      <c r="D45" s="608">
        <f>E45+F45+I45+L45+O45+R45</f>
        <v>38279.08851</v>
      </c>
      <c r="E45" s="11">
        <v>4728.52027</v>
      </c>
      <c r="F45" s="11">
        <v>5368.03887</v>
      </c>
      <c r="G45" s="11">
        <v>6395.55905</v>
      </c>
      <c r="H45" s="609">
        <v>137.54074</v>
      </c>
      <c r="I45" s="11">
        <f>G45+H45</f>
        <v>6533.09979</v>
      </c>
      <c r="J45" s="11">
        <v>6395.55905</v>
      </c>
      <c r="K45" s="11"/>
      <c r="L45" s="11">
        <f>J45+K45</f>
        <v>6395.55905</v>
      </c>
      <c r="M45" s="11">
        <v>6395.55905</v>
      </c>
      <c r="N45" s="11"/>
      <c r="O45" s="11">
        <f>M45+N45</f>
        <v>6395.55905</v>
      </c>
      <c r="P45" s="11">
        <v>8858.31148</v>
      </c>
      <c r="Q45" s="11"/>
      <c r="R45" s="787">
        <f>P45+Q45</f>
        <v>8858.31148</v>
      </c>
      <c r="S45" s="608">
        <f>T45+U45+X45+AA45+AD45+AG45</f>
        <v>0</v>
      </c>
      <c r="T45" s="11">
        <v>0</v>
      </c>
      <c r="U45" s="11">
        <v>0</v>
      </c>
      <c r="V45" s="11">
        <v>0</v>
      </c>
      <c r="W45" s="609"/>
      <c r="X45" s="358">
        <v>0</v>
      </c>
      <c r="Y45" s="11">
        <v>0</v>
      </c>
      <c r="Z45" s="11"/>
      <c r="AA45" s="11">
        <v>0</v>
      </c>
      <c r="AB45" s="11">
        <v>0</v>
      </c>
      <c r="AC45" s="11"/>
      <c r="AD45" s="11">
        <v>0</v>
      </c>
      <c r="AE45" s="11">
        <v>0</v>
      </c>
      <c r="AF45" s="11"/>
      <c r="AG45" s="787">
        <v>0</v>
      </c>
      <c r="AH45" s="608">
        <f>AI45+AJ45+AM45+AP45+AS45+AV45</f>
        <v>38279.08851</v>
      </c>
      <c r="AI45" s="11">
        <f>E45+T45</f>
        <v>4728.52027</v>
      </c>
      <c r="AJ45" s="11">
        <f>F45+U45</f>
        <v>5368.03887</v>
      </c>
      <c r="AK45" s="11">
        <f>G45+V45</f>
        <v>6395.55905</v>
      </c>
      <c r="AL45" s="609">
        <f>H45+W45</f>
        <v>137.54074</v>
      </c>
      <c r="AM45" s="11">
        <f>AK45+AL45</f>
        <v>6533.09979</v>
      </c>
      <c r="AN45" s="11">
        <f>J45+Y45</f>
        <v>6395.55905</v>
      </c>
      <c r="AO45" s="11">
        <f>K45+Z45</f>
        <v>0</v>
      </c>
      <c r="AP45" s="11">
        <f>AN45+AO45</f>
        <v>6395.55905</v>
      </c>
      <c r="AQ45" s="11">
        <f>M45+AB45</f>
        <v>6395.55905</v>
      </c>
      <c r="AR45" s="11">
        <f>N45+AC45</f>
        <v>0</v>
      </c>
      <c r="AS45" s="11">
        <f>AQ45+AR45</f>
        <v>6395.55905</v>
      </c>
      <c r="AT45" s="11">
        <f>P45+AE45</f>
        <v>8858.31148</v>
      </c>
      <c r="AU45" s="11">
        <f>Q45+AF45</f>
        <v>0</v>
      </c>
      <c r="AV45" s="745">
        <f>AT45+AU45</f>
        <v>8858.31148</v>
      </c>
      <c r="AW45" s="1078" t="s">
        <v>211</v>
      </c>
    </row>
    <row r="46" s="27" customFormat="1" ht="66.8" spans="1:49">
      <c r="A46" s="19"/>
      <c r="B46" s="832" t="s">
        <v>159</v>
      </c>
      <c r="C46" s="959"/>
      <c r="D46" s="608">
        <f>E46+F46+I46+L46+O46+R46</f>
        <v>38279.08851</v>
      </c>
      <c r="E46" s="10">
        <f>E45</f>
        <v>4728.52027</v>
      </c>
      <c r="F46" s="10">
        <f t="shared" ref="F46:AV46" si="6">F45</f>
        <v>5368.03887</v>
      </c>
      <c r="G46" s="10">
        <f t="shared" si="6"/>
        <v>6395.55905</v>
      </c>
      <c r="H46" s="676">
        <f t="shared" si="6"/>
        <v>137.54074</v>
      </c>
      <c r="I46" s="10">
        <f t="shared" si="6"/>
        <v>6533.09979</v>
      </c>
      <c r="J46" s="10">
        <f t="shared" si="6"/>
        <v>6395.55905</v>
      </c>
      <c r="K46" s="10">
        <f t="shared" si="6"/>
        <v>0</v>
      </c>
      <c r="L46" s="10">
        <f t="shared" si="6"/>
        <v>6395.55905</v>
      </c>
      <c r="M46" s="10">
        <f t="shared" si="6"/>
        <v>6395.55905</v>
      </c>
      <c r="N46" s="10">
        <f t="shared" si="6"/>
        <v>0</v>
      </c>
      <c r="O46" s="10">
        <f t="shared" si="6"/>
        <v>6395.55905</v>
      </c>
      <c r="P46" s="10">
        <f t="shared" si="6"/>
        <v>8858.31148</v>
      </c>
      <c r="Q46" s="10">
        <f t="shared" si="6"/>
        <v>0</v>
      </c>
      <c r="R46" s="738">
        <f t="shared" si="6"/>
        <v>8858.31148</v>
      </c>
      <c r="S46" s="608">
        <f t="shared" si="6"/>
        <v>0</v>
      </c>
      <c r="T46" s="10">
        <f t="shared" si="6"/>
        <v>0</v>
      </c>
      <c r="U46" s="10">
        <f t="shared" si="6"/>
        <v>0</v>
      </c>
      <c r="V46" s="10">
        <f t="shared" si="6"/>
        <v>0</v>
      </c>
      <c r="W46" s="676">
        <f t="shared" si="6"/>
        <v>0</v>
      </c>
      <c r="X46" s="361">
        <f t="shared" si="6"/>
        <v>0</v>
      </c>
      <c r="Y46" s="10">
        <f t="shared" si="6"/>
        <v>0</v>
      </c>
      <c r="Z46" s="10">
        <f t="shared" si="6"/>
        <v>0</v>
      </c>
      <c r="AA46" s="10">
        <f t="shared" si="6"/>
        <v>0</v>
      </c>
      <c r="AB46" s="10">
        <f t="shared" si="6"/>
        <v>0</v>
      </c>
      <c r="AC46" s="10">
        <f t="shared" si="6"/>
        <v>0</v>
      </c>
      <c r="AD46" s="10">
        <f t="shared" si="6"/>
        <v>0</v>
      </c>
      <c r="AE46" s="10">
        <f t="shared" si="6"/>
        <v>0</v>
      </c>
      <c r="AF46" s="10">
        <f t="shared" si="6"/>
        <v>0</v>
      </c>
      <c r="AG46" s="738">
        <f t="shared" si="6"/>
        <v>0</v>
      </c>
      <c r="AH46" s="608">
        <f t="shared" si="6"/>
        <v>38279.08851</v>
      </c>
      <c r="AI46" s="10">
        <f t="shared" si="6"/>
        <v>4728.52027</v>
      </c>
      <c r="AJ46" s="10">
        <f t="shared" si="6"/>
        <v>5368.03887</v>
      </c>
      <c r="AK46" s="10">
        <f t="shared" si="6"/>
        <v>6395.55905</v>
      </c>
      <c r="AL46" s="676">
        <f t="shared" si="6"/>
        <v>137.54074</v>
      </c>
      <c r="AM46" s="10">
        <f t="shared" si="6"/>
        <v>6533.09979</v>
      </c>
      <c r="AN46" s="10">
        <f t="shared" si="6"/>
        <v>6395.55905</v>
      </c>
      <c r="AO46" s="10">
        <f t="shared" si="6"/>
        <v>0</v>
      </c>
      <c r="AP46" s="10">
        <f t="shared" si="6"/>
        <v>6395.55905</v>
      </c>
      <c r="AQ46" s="10">
        <f t="shared" si="6"/>
        <v>6395.55905</v>
      </c>
      <c r="AR46" s="10">
        <f t="shared" si="6"/>
        <v>0</v>
      </c>
      <c r="AS46" s="10">
        <f t="shared" si="6"/>
        <v>6395.55905</v>
      </c>
      <c r="AT46" s="10">
        <f t="shared" si="6"/>
        <v>8858.31148</v>
      </c>
      <c r="AU46" s="10">
        <f t="shared" si="6"/>
        <v>0</v>
      </c>
      <c r="AV46" s="748">
        <f t="shared" si="6"/>
        <v>8858.31148</v>
      </c>
      <c r="AW46" s="1078"/>
    </row>
    <row r="47" s="27" customFormat="1" spans="1:49">
      <c r="A47" s="7" t="s">
        <v>117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1078"/>
    </row>
    <row r="48" s="27" customFormat="1" spans="1:49">
      <c r="A48" s="7" t="s">
        <v>191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1078"/>
    </row>
    <row r="49" ht="66.8" spans="1:49">
      <c r="A49" s="15" t="s">
        <v>118</v>
      </c>
      <c r="B49" s="606" t="s">
        <v>160</v>
      </c>
      <c r="C49" s="607" t="s">
        <v>13</v>
      </c>
      <c r="D49" s="608">
        <f>E49+F49+I49+L49+O49+R49</f>
        <v>12113.39</v>
      </c>
      <c r="E49" s="11">
        <v>0</v>
      </c>
      <c r="F49" s="11">
        <v>0</v>
      </c>
      <c r="G49" s="11">
        <v>1521.73</v>
      </c>
      <c r="H49" s="609"/>
      <c r="I49" s="11">
        <v>1521.73</v>
      </c>
      <c r="J49" s="11">
        <v>0</v>
      </c>
      <c r="K49" s="609"/>
      <c r="L49" s="11">
        <v>0</v>
      </c>
      <c r="M49" s="11">
        <v>0</v>
      </c>
      <c r="N49" s="609"/>
      <c r="O49" s="11">
        <v>0</v>
      </c>
      <c r="P49" s="11">
        <v>10591.66</v>
      </c>
      <c r="Q49" s="609"/>
      <c r="R49" s="787">
        <v>10591.66</v>
      </c>
      <c r="S49" s="608">
        <f>T49+U49+X49+AA49+AD49+AG49</f>
        <v>0</v>
      </c>
      <c r="T49" s="11">
        <v>0</v>
      </c>
      <c r="U49" s="11">
        <v>0</v>
      </c>
      <c r="V49" s="11">
        <v>0</v>
      </c>
      <c r="W49" s="609"/>
      <c r="X49" s="358">
        <v>0</v>
      </c>
      <c r="Y49" s="11">
        <v>0</v>
      </c>
      <c r="Z49" s="609"/>
      <c r="AA49" s="11">
        <v>0</v>
      </c>
      <c r="AB49" s="11">
        <v>0</v>
      </c>
      <c r="AC49" s="609"/>
      <c r="AD49" s="11">
        <v>0</v>
      </c>
      <c r="AE49" s="11">
        <v>0</v>
      </c>
      <c r="AF49" s="609"/>
      <c r="AG49" s="787">
        <v>0</v>
      </c>
      <c r="AH49" s="608">
        <f>AI49+AJ49+AM49+AP49+AS49+AV49</f>
        <v>12113.39</v>
      </c>
      <c r="AI49" s="11">
        <f>E49+T49</f>
        <v>0</v>
      </c>
      <c r="AJ49" s="11">
        <f>F49+U49</f>
        <v>0</v>
      </c>
      <c r="AK49" s="11">
        <f>G49+V49</f>
        <v>1521.73</v>
      </c>
      <c r="AL49" s="609">
        <f>H49+W49</f>
        <v>0</v>
      </c>
      <c r="AM49" s="11">
        <f>AK49+AL49</f>
        <v>1521.73</v>
      </c>
      <c r="AN49" s="11">
        <f>J49+Y49</f>
        <v>0</v>
      </c>
      <c r="AO49" s="609">
        <f>K49+Z49</f>
        <v>0</v>
      </c>
      <c r="AP49" s="11">
        <f>AN49+AO49</f>
        <v>0</v>
      </c>
      <c r="AQ49" s="11">
        <f>M49+AB49</f>
        <v>0</v>
      </c>
      <c r="AR49" s="609">
        <f>N49+AC49</f>
        <v>0</v>
      </c>
      <c r="AS49" s="11">
        <f>AQ49+AR49</f>
        <v>0</v>
      </c>
      <c r="AT49" s="11">
        <f>P49+AE49</f>
        <v>10591.66</v>
      </c>
      <c r="AU49" s="609">
        <f>Q49+AF49</f>
        <v>0</v>
      </c>
      <c r="AV49" s="745">
        <f>AT49+AU49</f>
        <v>10591.66</v>
      </c>
      <c r="AW49" s="1072"/>
    </row>
    <row r="50" spans="1:49">
      <c r="A50" s="15"/>
      <c r="B50" s="606"/>
      <c r="C50" s="607" t="s">
        <v>91</v>
      </c>
      <c r="D50" s="608"/>
      <c r="E50" s="10"/>
      <c r="F50" s="10"/>
      <c r="G50" s="10"/>
      <c r="H50" s="676"/>
      <c r="I50" s="10"/>
      <c r="J50" s="10"/>
      <c r="K50" s="676"/>
      <c r="L50" s="10"/>
      <c r="M50" s="10"/>
      <c r="N50" s="676"/>
      <c r="O50" s="10"/>
      <c r="P50" s="10"/>
      <c r="Q50" s="676"/>
      <c r="R50" s="738"/>
      <c r="S50" s="608"/>
      <c r="T50" s="10"/>
      <c r="U50" s="10"/>
      <c r="V50" s="10"/>
      <c r="W50" s="676"/>
      <c r="X50" s="361"/>
      <c r="Y50" s="10"/>
      <c r="Z50" s="676"/>
      <c r="AA50" s="10"/>
      <c r="AB50" s="10"/>
      <c r="AC50" s="676"/>
      <c r="AD50" s="10"/>
      <c r="AE50" s="10"/>
      <c r="AF50" s="676"/>
      <c r="AG50" s="738"/>
      <c r="AH50" s="608"/>
      <c r="AI50" s="10"/>
      <c r="AJ50" s="10"/>
      <c r="AK50" s="10"/>
      <c r="AL50" s="676"/>
      <c r="AM50" s="10"/>
      <c r="AN50" s="10"/>
      <c r="AO50" s="676"/>
      <c r="AP50" s="10"/>
      <c r="AQ50" s="10"/>
      <c r="AR50" s="676"/>
      <c r="AS50" s="10"/>
      <c r="AT50" s="10"/>
      <c r="AU50" s="676"/>
      <c r="AV50" s="748"/>
      <c r="AW50" s="1072"/>
    </row>
    <row r="51" ht="33.75" spans="1:49">
      <c r="A51" s="15"/>
      <c r="B51" s="606"/>
      <c r="C51" s="607" t="s">
        <v>146</v>
      </c>
      <c r="D51" s="608"/>
      <c r="E51" s="10"/>
      <c r="F51" s="10"/>
      <c r="G51" s="10"/>
      <c r="H51" s="676"/>
      <c r="I51" s="10"/>
      <c r="J51" s="10"/>
      <c r="K51" s="676"/>
      <c r="L51" s="10"/>
      <c r="M51" s="10"/>
      <c r="N51" s="676"/>
      <c r="O51" s="10"/>
      <c r="P51" s="10"/>
      <c r="Q51" s="676"/>
      <c r="R51" s="738"/>
      <c r="S51" s="608"/>
      <c r="T51" s="10"/>
      <c r="U51" s="10"/>
      <c r="V51" s="10"/>
      <c r="W51" s="676"/>
      <c r="X51" s="361"/>
      <c r="Y51" s="10"/>
      <c r="Z51" s="676"/>
      <c r="AA51" s="10"/>
      <c r="AB51" s="10"/>
      <c r="AC51" s="676"/>
      <c r="AD51" s="10"/>
      <c r="AE51" s="10"/>
      <c r="AF51" s="676"/>
      <c r="AG51" s="738"/>
      <c r="AH51" s="608"/>
      <c r="AI51" s="10"/>
      <c r="AJ51" s="10"/>
      <c r="AK51" s="10"/>
      <c r="AL51" s="676"/>
      <c r="AM51" s="10"/>
      <c r="AN51" s="10"/>
      <c r="AO51" s="676"/>
      <c r="AP51" s="10"/>
      <c r="AQ51" s="10"/>
      <c r="AR51" s="676"/>
      <c r="AS51" s="10"/>
      <c r="AT51" s="10"/>
      <c r="AU51" s="676"/>
      <c r="AV51" s="748"/>
      <c r="AW51" s="1072"/>
    </row>
    <row r="52" ht="22.5" spans="1:49">
      <c r="A52" s="15"/>
      <c r="B52" s="606"/>
      <c r="C52" s="607" t="s">
        <v>39</v>
      </c>
      <c r="D52" s="608"/>
      <c r="E52" s="10"/>
      <c r="F52" s="10"/>
      <c r="G52" s="10"/>
      <c r="H52" s="676"/>
      <c r="I52" s="10"/>
      <c r="J52" s="10"/>
      <c r="K52" s="676"/>
      <c r="L52" s="10"/>
      <c r="M52" s="10"/>
      <c r="N52" s="676"/>
      <c r="O52" s="10"/>
      <c r="P52" s="10"/>
      <c r="Q52" s="676"/>
      <c r="R52" s="738"/>
      <c r="S52" s="608"/>
      <c r="T52" s="10"/>
      <c r="U52" s="10"/>
      <c r="V52" s="10"/>
      <c r="W52" s="676"/>
      <c r="X52" s="361"/>
      <c r="Y52" s="10"/>
      <c r="Z52" s="676"/>
      <c r="AA52" s="10"/>
      <c r="AB52" s="10"/>
      <c r="AC52" s="676"/>
      <c r="AD52" s="10"/>
      <c r="AE52" s="10"/>
      <c r="AF52" s="676"/>
      <c r="AG52" s="738"/>
      <c r="AH52" s="608"/>
      <c r="AI52" s="10"/>
      <c r="AJ52" s="10"/>
      <c r="AK52" s="10"/>
      <c r="AL52" s="676"/>
      <c r="AM52" s="10"/>
      <c r="AN52" s="10"/>
      <c r="AO52" s="676"/>
      <c r="AP52" s="10"/>
      <c r="AQ52" s="10"/>
      <c r="AR52" s="676"/>
      <c r="AS52" s="10"/>
      <c r="AT52" s="10"/>
      <c r="AU52" s="676"/>
      <c r="AV52" s="748"/>
      <c r="AW52" s="1072"/>
    </row>
    <row r="53" s="30" customFormat="1" ht="66.8" spans="1:49">
      <c r="A53" s="19"/>
      <c r="B53" s="832" t="s">
        <v>159</v>
      </c>
      <c r="C53" s="959"/>
      <c r="D53" s="608">
        <f>D49</f>
        <v>12113.39</v>
      </c>
      <c r="E53" s="10">
        <f>E49</f>
        <v>0</v>
      </c>
      <c r="F53" s="10">
        <f t="shared" ref="F53:AG53" si="7">F49</f>
        <v>0</v>
      </c>
      <c r="G53" s="10">
        <f t="shared" si="7"/>
        <v>1521.73</v>
      </c>
      <c r="H53" s="676">
        <f t="shared" si="7"/>
        <v>0</v>
      </c>
      <c r="I53" s="10">
        <f t="shared" si="7"/>
        <v>1521.73</v>
      </c>
      <c r="J53" s="10">
        <f t="shared" si="7"/>
        <v>0</v>
      </c>
      <c r="K53" s="10">
        <f t="shared" si="7"/>
        <v>0</v>
      </c>
      <c r="L53" s="10">
        <f t="shared" si="7"/>
        <v>0</v>
      </c>
      <c r="M53" s="10">
        <f t="shared" si="7"/>
        <v>0</v>
      </c>
      <c r="N53" s="10">
        <f t="shared" si="7"/>
        <v>0</v>
      </c>
      <c r="O53" s="10">
        <f t="shared" si="7"/>
        <v>0</v>
      </c>
      <c r="P53" s="10">
        <f t="shared" si="7"/>
        <v>10591.66</v>
      </c>
      <c r="Q53" s="10">
        <f t="shared" si="7"/>
        <v>0</v>
      </c>
      <c r="R53" s="738">
        <f t="shared" si="7"/>
        <v>10591.66</v>
      </c>
      <c r="S53" s="608">
        <f t="shared" si="7"/>
        <v>0</v>
      </c>
      <c r="T53" s="10">
        <f t="shared" si="7"/>
        <v>0</v>
      </c>
      <c r="U53" s="10">
        <f t="shared" si="7"/>
        <v>0</v>
      </c>
      <c r="V53" s="10">
        <f t="shared" si="7"/>
        <v>0</v>
      </c>
      <c r="W53" s="676">
        <f t="shared" si="7"/>
        <v>0</v>
      </c>
      <c r="X53" s="361">
        <f t="shared" si="7"/>
        <v>0</v>
      </c>
      <c r="Y53" s="10">
        <f t="shared" si="7"/>
        <v>0</v>
      </c>
      <c r="Z53" s="10">
        <f t="shared" si="7"/>
        <v>0</v>
      </c>
      <c r="AA53" s="10">
        <f t="shared" si="7"/>
        <v>0</v>
      </c>
      <c r="AB53" s="10">
        <f t="shared" si="7"/>
        <v>0</v>
      </c>
      <c r="AC53" s="10">
        <f t="shared" si="7"/>
        <v>0</v>
      </c>
      <c r="AD53" s="10">
        <f t="shared" si="7"/>
        <v>0</v>
      </c>
      <c r="AE53" s="10">
        <f t="shared" si="7"/>
        <v>0</v>
      </c>
      <c r="AF53" s="10">
        <f t="shared" si="7"/>
        <v>0</v>
      </c>
      <c r="AG53" s="738">
        <f t="shared" si="7"/>
        <v>0</v>
      </c>
      <c r="AH53" s="608">
        <f>AI53+AJ53+AM53+AP53+AS53+AV53</f>
        <v>12113.39</v>
      </c>
      <c r="AI53" s="10">
        <f>E53+T53</f>
        <v>0</v>
      </c>
      <c r="AJ53" s="10">
        <f>F53+U53</f>
        <v>0</v>
      </c>
      <c r="AK53" s="10">
        <f>G53+V53</f>
        <v>1521.73</v>
      </c>
      <c r="AL53" s="676">
        <f>H53+W53</f>
        <v>0</v>
      </c>
      <c r="AM53" s="10">
        <f>AK53+AL53</f>
        <v>1521.73</v>
      </c>
      <c r="AN53" s="10">
        <f>J53+Y53</f>
        <v>0</v>
      </c>
      <c r="AO53" s="10">
        <f>K53+Z53</f>
        <v>0</v>
      </c>
      <c r="AP53" s="10">
        <f>AN53+AO53</f>
        <v>0</v>
      </c>
      <c r="AQ53" s="10">
        <f>M53+AB53</f>
        <v>0</v>
      </c>
      <c r="AR53" s="10">
        <f>N53+AC53</f>
        <v>0</v>
      </c>
      <c r="AS53" s="10">
        <f>AQ53+AR53</f>
        <v>0</v>
      </c>
      <c r="AT53" s="10">
        <f>P53+AE53</f>
        <v>10591.66</v>
      </c>
      <c r="AU53" s="10">
        <f>Q53+AF53</f>
        <v>0</v>
      </c>
      <c r="AV53" s="748">
        <f>AT53+AU53</f>
        <v>10591.66</v>
      </c>
      <c r="AW53" s="1086"/>
    </row>
    <row r="54" spans="1:49">
      <c r="A54" s="7" t="s">
        <v>121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1072"/>
    </row>
    <row r="55" spans="1:49">
      <c r="A55" s="7" t="s">
        <v>192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1072"/>
    </row>
    <row r="56" ht="66.8" spans="1:49">
      <c r="A56" s="15" t="s">
        <v>122</v>
      </c>
      <c r="B56" s="611" t="s">
        <v>123</v>
      </c>
      <c r="C56" s="923" t="s">
        <v>13</v>
      </c>
      <c r="D56" s="608">
        <f>E56+F56+I56+L56+O56+R56</f>
        <v>19064.33</v>
      </c>
      <c r="E56" s="11">
        <v>0</v>
      </c>
      <c r="F56" s="11">
        <v>0</v>
      </c>
      <c r="G56" s="11">
        <v>0</v>
      </c>
      <c r="H56" s="609"/>
      <c r="I56" s="11">
        <v>0</v>
      </c>
      <c r="J56" s="11">
        <v>0</v>
      </c>
      <c r="K56" s="609"/>
      <c r="L56" s="11">
        <v>0</v>
      </c>
      <c r="M56" s="11">
        <v>0</v>
      </c>
      <c r="N56" s="609"/>
      <c r="O56" s="11">
        <v>0</v>
      </c>
      <c r="P56" s="11">
        <v>19064.33</v>
      </c>
      <c r="Q56" s="609"/>
      <c r="R56" s="787">
        <v>19064.33</v>
      </c>
      <c r="S56" s="608">
        <f>T56+U56+X56+AA56+AD56+AG56</f>
        <v>0</v>
      </c>
      <c r="T56" s="11">
        <v>0</v>
      </c>
      <c r="U56" s="11">
        <v>0</v>
      </c>
      <c r="V56" s="11">
        <v>0</v>
      </c>
      <c r="W56" s="609"/>
      <c r="X56" s="358">
        <v>0</v>
      </c>
      <c r="Y56" s="11">
        <v>0</v>
      </c>
      <c r="Z56" s="609"/>
      <c r="AA56" s="11">
        <v>0</v>
      </c>
      <c r="AB56" s="11">
        <v>0</v>
      </c>
      <c r="AC56" s="609"/>
      <c r="AD56" s="11">
        <v>0</v>
      </c>
      <c r="AE56" s="11">
        <v>0</v>
      </c>
      <c r="AF56" s="609"/>
      <c r="AG56" s="787">
        <v>0</v>
      </c>
      <c r="AH56" s="608">
        <f>AI56+AJ56+AM56+AP56+AS56+AV56</f>
        <v>19064.33</v>
      </c>
      <c r="AI56" s="11">
        <f>E56+T56</f>
        <v>0</v>
      </c>
      <c r="AJ56" s="11">
        <f>F56+U56</f>
        <v>0</v>
      </c>
      <c r="AK56" s="11">
        <f>G56+V56</f>
        <v>0</v>
      </c>
      <c r="AL56" s="609">
        <f>H56+W56</f>
        <v>0</v>
      </c>
      <c r="AM56" s="11">
        <f>AK56+AL56</f>
        <v>0</v>
      </c>
      <c r="AN56" s="11">
        <f>J56+Y56</f>
        <v>0</v>
      </c>
      <c r="AO56" s="609">
        <f>K56+Z56</f>
        <v>0</v>
      </c>
      <c r="AP56" s="11">
        <f>AN56+AO56</f>
        <v>0</v>
      </c>
      <c r="AQ56" s="11">
        <f>M56+AB56</f>
        <v>0</v>
      </c>
      <c r="AR56" s="609">
        <f>N56+AC56</f>
        <v>0</v>
      </c>
      <c r="AS56" s="11">
        <f>AQ56+AR56</f>
        <v>0</v>
      </c>
      <c r="AT56" s="11">
        <f>P56+AE56</f>
        <v>19064.33</v>
      </c>
      <c r="AU56" s="609">
        <f>Q56+AF56</f>
        <v>0</v>
      </c>
      <c r="AV56" s="745">
        <f>AT56+AU56</f>
        <v>19064.33</v>
      </c>
      <c r="AW56" s="1072"/>
    </row>
    <row r="57" spans="1:49">
      <c r="A57" s="15"/>
      <c r="B57" s="918"/>
      <c r="C57" s="607" t="s">
        <v>91</v>
      </c>
      <c r="D57" s="608"/>
      <c r="E57" s="10"/>
      <c r="F57" s="10"/>
      <c r="G57" s="760"/>
      <c r="H57" s="676"/>
      <c r="I57" s="10"/>
      <c r="J57" s="10"/>
      <c r="K57" s="676"/>
      <c r="L57" s="10"/>
      <c r="M57" s="10"/>
      <c r="N57" s="676"/>
      <c r="O57" s="10"/>
      <c r="P57" s="760"/>
      <c r="Q57" s="676"/>
      <c r="R57" s="738"/>
      <c r="S57" s="608"/>
      <c r="T57" s="11"/>
      <c r="U57" s="11"/>
      <c r="V57" s="11"/>
      <c r="W57" s="609"/>
      <c r="X57" s="358"/>
      <c r="Y57" s="11"/>
      <c r="Z57" s="609"/>
      <c r="AA57" s="11"/>
      <c r="AB57" s="11"/>
      <c r="AC57" s="609"/>
      <c r="AD57" s="11"/>
      <c r="AE57" s="10"/>
      <c r="AF57" s="609"/>
      <c r="AG57" s="738"/>
      <c r="AH57" s="608"/>
      <c r="AI57" s="10"/>
      <c r="AJ57" s="10"/>
      <c r="AK57" s="10"/>
      <c r="AL57" s="676"/>
      <c r="AM57" s="10"/>
      <c r="AN57" s="10"/>
      <c r="AO57" s="676"/>
      <c r="AP57" s="10"/>
      <c r="AQ57" s="10"/>
      <c r="AR57" s="676"/>
      <c r="AS57" s="10"/>
      <c r="AT57" s="10"/>
      <c r="AU57" s="676"/>
      <c r="AV57" s="748"/>
      <c r="AW57" s="1072"/>
    </row>
    <row r="58" ht="33.75" spans="1:49">
      <c r="A58" s="15"/>
      <c r="B58" s="918"/>
      <c r="C58" s="607" t="s">
        <v>146</v>
      </c>
      <c r="D58" s="608"/>
      <c r="E58" s="10"/>
      <c r="F58" s="10"/>
      <c r="G58" s="767"/>
      <c r="H58" s="676"/>
      <c r="I58" s="10"/>
      <c r="J58" s="10"/>
      <c r="K58" s="676"/>
      <c r="L58" s="10"/>
      <c r="M58" s="10"/>
      <c r="N58" s="676"/>
      <c r="O58" s="10"/>
      <c r="P58" s="767"/>
      <c r="Q58" s="676"/>
      <c r="R58" s="738"/>
      <c r="S58" s="608"/>
      <c r="T58" s="11"/>
      <c r="U58" s="11"/>
      <c r="V58" s="11"/>
      <c r="W58" s="609"/>
      <c r="X58" s="358"/>
      <c r="Y58" s="11"/>
      <c r="Z58" s="609"/>
      <c r="AA58" s="11"/>
      <c r="AB58" s="11"/>
      <c r="AC58" s="609"/>
      <c r="AD58" s="11"/>
      <c r="AE58" s="10"/>
      <c r="AF58" s="609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1072"/>
    </row>
    <row r="59" ht="22.5" spans="1:49">
      <c r="A59" s="15"/>
      <c r="B59" s="918"/>
      <c r="C59" s="607" t="s">
        <v>161</v>
      </c>
      <c r="D59" s="608"/>
      <c r="E59" s="10"/>
      <c r="F59" s="10"/>
      <c r="G59" s="767"/>
      <c r="H59" s="676"/>
      <c r="I59" s="10"/>
      <c r="J59" s="10"/>
      <c r="K59" s="676"/>
      <c r="L59" s="10"/>
      <c r="M59" s="10"/>
      <c r="N59" s="676"/>
      <c r="O59" s="10"/>
      <c r="P59" s="767"/>
      <c r="Q59" s="676"/>
      <c r="R59" s="738"/>
      <c r="S59" s="608"/>
      <c r="T59" s="11"/>
      <c r="U59" s="11"/>
      <c r="V59" s="11"/>
      <c r="W59" s="609"/>
      <c r="X59" s="358"/>
      <c r="Y59" s="11"/>
      <c r="Z59" s="609"/>
      <c r="AA59" s="11"/>
      <c r="AB59" s="11"/>
      <c r="AC59" s="609"/>
      <c r="AD59" s="11"/>
      <c r="AE59" s="10"/>
      <c r="AF59" s="609"/>
      <c r="AG59" s="738"/>
      <c r="AH59" s="608"/>
      <c r="AI59" s="10"/>
      <c r="AJ59" s="10"/>
      <c r="AK59" s="10"/>
      <c r="AL59" s="676"/>
      <c r="AM59" s="10"/>
      <c r="AN59" s="10"/>
      <c r="AO59" s="676"/>
      <c r="AP59" s="10"/>
      <c r="AQ59" s="10"/>
      <c r="AR59" s="676"/>
      <c r="AS59" s="10"/>
      <c r="AT59" s="10"/>
      <c r="AU59" s="676"/>
      <c r="AV59" s="748"/>
      <c r="AW59" s="1072"/>
    </row>
    <row r="60" ht="22.5" spans="1:49">
      <c r="A60" s="15"/>
      <c r="B60" s="918"/>
      <c r="C60" s="607" t="s">
        <v>39</v>
      </c>
      <c r="D60" s="608"/>
      <c r="E60" s="10"/>
      <c r="F60" s="10"/>
      <c r="G60" s="770"/>
      <c r="H60" s="676"/>
      <c r="I60" s="10"/>
      <c r="J60" s="10"/>
      <c r="K60" s="676"/>
      <c r="L60" s="10"/>
      <c r="M60" s="10"/>
      <c r="N60" s="676"/>
      <c r="O60" s="10"/>
      <c r="P60" s="770"/>
      <c r="Q60" s="676"/>
      <c r="R60" s="738"/>
      <c r="S60" s="608"/>
      <c r="T60" s="11"/>
      <c r="U60" s="11"/>
      <c r="V60" s="11"/>
      <c r="W60" s="609"/>
      <c r="X60" s="358"/>
      <c r="Y60" s="11"/>
      <c r="Z60" s="609"/>
      <c r="AA60" s="11"/>
      <c r="AB60" s="11"/>
      <c r="AC60" s="609"/>
      <c r="AD60" s="11"/>
      <c r="AE60" s="10"/>
      <c r="AF60" s="609"/>
      <c r="AG60" s="738"/>
      <c r="AH60" s="608"/>
      <c r="AI60" s="10"/>
      <c r="AJ60" s="10"/>
      <c r="AK60" s="10"/>
      <c r="AL60" s="676"/>
      <c r="AM60" s="10"/>
      <c r="AN60" s="10"/>
      <c r="AO60" s="676"/>
      <c r="AP60" s="10"/>
      <c r="AQ60" s="10"/>
      <c r="AR60" s="676"/>
      <c r="AS60" s="10"/>
      <c r="AT60" s="10"/>
      <c r="AU60" s="676"/>
      <c r="AV60" s="748"/>
      <c r="AW60" s="1072"/>
    </row>
    <row r="61" ht="66.8" spans="1:49">
      <c r="A61" s="15" t="s">
        <v>125</v>
      </c>
      <c r="B61" s="611" t="s">
        <v>126</v>
      </c>
      <c r="C61" s="607" t="s">
        <v>13</v>
      </c>
      <c r="D61" s="608">
        <f>E61+F61+I61+L61+O61+R61</f>
        <v>10888.018</v>
      </c>
      <c r="E61" s="11">
        <v>0</v>
      </c>
      <c r="F61" s="11">
        <v>0</v>
      </c>
      <c r="G61" s="11">
        <v>0</v>
      </c>
      <c r="H61" s="609"/>
      <c r="I61" s="11">
        <v>0</v>
      </c>
      <c r="J61" s="11">
        <v>0</v>
      </c>
      <c r="K61" s="609"/>
      <c r="L61" s="11">
        <v>0</v>
      </c>
      <c r="M61" s="11">
        <v>0</v>
      </c>
      <c r="N61" s="609"/>
      <c r="O61" s="11">
        <v>0</v>
      </c>
      <c r="P61" s="11">
        <v>10888.018</v>
      </c>
      <c r="Q61" s="609"/>
      <c r="R61" s="787">
        <v>10888.018</v>
      </c>
      <c r="S61" s="608">
        <f>T61+U61+X61+AA61+AD61+AG61</f>
        <v>0</v>
      </c>
      <c r="T61" s="11">
        <v>0</v>
      </c>
      <c r="U61" s="11">
        <v>0</v>
      </c>
      <c r="V61" s="11">
        <v>0</v>
      </c>
      <c r="W61" s="609"/>
      <c r="X61" s="358">
        <v>0</v>
      </c>
      <c r="Y61" s="11">
        <v>0</v>
      </c>
      <c r="Z61" s="609"/>
      <c r="AA61" s="11">
        <v>0</v>
      </c>
      <c r="AB61" s="11">
        <v>0</v>
      </c>
      <c r="AC61" s="609"/>
      <c r="AD61" s="11">
        <v>0</v>
      </c>
      <c r="AE61" s="11">
        <v>0</v>
      </c>
      <c r="AF61" s="609"/>
      <c r="AG61" s="787">
        <v>0</v>
      </c>
      <c r="AH61" s="608">
        <f>AI61+AJ61+AM61+AP61+AS61+AV61</f>
        <v>10888.018</v>
      </c>
      <c r="AI61" s="11">
        <f>E61+T61</f>
        <v>0</v>
      </c>
      <c r="AJ61" s="11">
        <f>F61+U61</f>
        <v>0</v>
      </c>
      <c r="AK61" s="11">
        <f>G61+V61</f>
        <v>0</v>
      </c>
      <c r="AL61" s="609">
        <f>H61+W61</f>
        <v>0</v>
      </c>
      <c r="AM61" s="11">
        <f>AK61+AL61</f>
        <v>0</v>
      </c>
      <c r="AN61" s="11">
        <f>J61+Y61</f>
        <v>0</v>
      </c>
      <c r="AO61" s="609">
        <f>K61+Z61</f>
        <v>0</v>
      </c>
      <c r="AP61" s="11">
        <f>AN61+AO61</f>
        <v>0</v>
      </c>
      <c r="AQ61" s="11">
        <f>M61+AB61</f>
        <v>0</v>
      </c>
      <c r="AR61" s="609">
        <f>N61+AC61</f>
        <v>0</v>
      </c>
      <c r="AS61" s="11">
        <f>AQ61+AR61</f>
        <v>0</v>
      </c>
      <c r="AT61" s="11">
        <f>P61+AE61</f>
        <v>10888.018</v>
      </c>
      <c r="AU61" s="609">
        <f>Q61+AF61</f>
        <v>0</v>
      </c>
      <c r="AV61" s="745">
        <f>AT61+AU61</f>
        <v>10888.018</v>
      </c>
      <c r="AW61" s="1072"/>
    </row>
    <row r="62" spans="1:49">
      <c r="A62" s="15"/>
      <c r="B62" s="832"/>
      <c r="C62" s="607" t="s">
        <v>91</v>
      </c>
      <c r="D62" s="608"/>
      <c r="E62" s="11"/>
      <c r="F62" s="11"/>
      <c r="G62" s="641"/>
      <c r="H62" s="609"/>
      <c r="I62" s="11"/>
      <c r="J62" s="11"/>
      <c r="K62" s="609"/>
      <c r="L62" s="11"/>
      <c r="M62" s="11"/>
      <c r="N62" s="609"/>
      <c r="O62" s="11"/>
      <c r="P62" s="641"/>
      <c r="Q62" s="609"/>
      <c r="R62" s="787"/>
      <c r="S62" s="608"/>
      <c r="T62" s="11"/>
      <c r="U62" s="11"/>
      <c r="V62" s="11"/>
      <c r="W62" s="609"/>
      <c r="X62" s="358"/>
      <c r="Y62" s="11"/>
      <c r="Z62" s="609"/>
      <c r="AA62" s="11"/>
      <c r="AB62" s="11"/>
      <c r="AC62" s="609"/>
      <c r="AD62" s="11"/>
      <c r="AE62" s="10"/>
      <c r="AF62" s="609"/>
      <c r="AG62" s="738"/>
      <c r="AH62" s="608"/>
      <c r="AI62" s="10"/>
      <c r="AJ62" s="10"/>
      <c r="AK62" s="10"/>
      <c r="AL62" s="676"/>
      <c r="AM62" s="10"/>
      <c r="AN62" s="10"/>
      <c r="AO62" s="676"/>
      <c r="AP62" s="10"/>
      <c r="AQ62" s="10"/>
      <c r="AR62" s="676"/>
      <c r="AS62" s="10"/>
      <c r="AT62" s="10"/>
      <c r="AU62" s="676"/>
      <c r="AV62" s="748"/>
      <c r="AW62" s="1072"/>
    </row>
    <row r="63" ht="33.75" spans="1:49">
      <c r="A63" s="15"/>
      <c r="B63" s="832"/>
      <c r="C63" s="607" t="s">
        <v>146</v>
      </c>
      <c r="D63" s="608"/>
      <c r="E63" s="11"/>
      <c r="F63" s="11"/>
      <c r="G63" s="842"/>
      <c r="H63" s="609"/>
      <c r="I63" s="11"/>
      <c r="J63" s="11"/>
      <c r="K63" s="609"/>
      <c r="L63" s="11"/>
      <c r="M63" s="11"/>
      <c r="N63" s="609"/>
      <c r="O63" s="11"/>
      <c r="P63" s="842"/>
      <c r="Q63" s="609"/>
      <c r="R63" s="787"/>
      <c r="S63" s="608"/>
      <c r="T63" s="11"/>
      <c r="U63" s="11"/>
      <c r="V63" s="11"/>
      <c r="W63" s="609"/>
      <c r="X63" s="358"/>
      <c r="Y63" s="11"/>
      <c r="Z63" s="609"/>
      <c r="AA63" s="11"/>
      <c r="AB63" s="11"/>
      <c r="AC63" s="609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1072"/>
    </row>
    <row r="64" ht="22.5" spans="1:49">
      <c r="A64" s="15"/>
      <c r="B64" s="832"/>
      <c r="C64" s="607" t="s">
        <v>161</v>
      </c>
      <c r="D64" s="608"/>
      <c r="E64" s="11"/>
      <c r="F64" s="11"/>
      <c r="G64" s="842"/>
      <c r="H64" s="609"/>
      <c r="I64" s="11"/>
      <c r="J64" s="11"/>
      <c r="K64" s="609"/>
      <c r="L64" s="11"/>
      <c r="M64" s="11"/>
      <c r="N64" s="609"/>
      <c r="O64" s="11"/>
      <c r="P64" s="842"/>
      <c r="Q64" s="609"/>
      <c r="R64" s="787"/>
      <c r="S64" s="608"/>
      <c r="T64" s="11"/>
      <c r="U64" s="11"/>
      <c r="V64" s="11"/>
      <c r="W64" s="609"/>
      <c r="X64" s="358"/>
      <c r="Y64" s="11"/>
      <c r="Z64" s="609"/>
      <c r="AA64" s="11"/>
      <c r="AB64" s="11"/>
      <c r="AC64" s="609"/>
      <c r="AD64" s="11"/>
      <c r="AE64" s="10"/>
      <c r="AF64" s="609"/>
      <c r="AG64" s="738"/>
      <c r="AH64" s="608"/>
      <c r="AI64" s="10"/>
      <c r="AJ64" s="10"/>
      <c r="AK64" s="10"/>
      <c r="AL64" s="676"/>
      <c r="AM64" s="10"/>
      <c r="AN64" s="10"/>
      <c r="AO64" s="676"/>
      <c r="AP64" s="10"/>
      <c r="AQ64" s="10"/>
      <c r="AR64" s="676"/>
      <c r="AS64" s="10"/>
      <c r="AT64" s="10"/>
      <c r="AU64" s="676"/>
      <c r="AV64" s="748"/>
      <c r="AW64" s="1072"/>
    </row>
    <row r="65" ht="22.5" spans="1:49">
      <c r="A65" s="15"/>
      <c r="B65" s="832"/>
      <c r="C65" s="607" t="s">
        <v>39</v>
      </c>
      <c r="D65" s="608"/>
      <c r="E65" s="11"/>
      <c r="F65" s="11"/>
      <c r="G65" s="622"/>
      <c r="H65" s="609"/>
      <c r="I65" s="11"/>
      <c r="J65" s="11"/>
      <c r="K65" s="609"/>
      <c r="L65" s="11"/>
      <c r="M65" s="11"/>
      <c r="N65" s="609"/>
      <c r="O65" s="11"/>
      <c r="P65" s="622"/>
      <c r="Q65" s="609"/>
      <c r="R65" s="787"/>
      <c r="S65" s="608"/>
      <c r="T65" s="11"/>
      <c r="U65" s="11"/>
      <c r="V65" s="11"/>
      <c r="W65" s="609"/>
      <c r="X65" s="358"/>
      <c r="Y65" s="11"/>
      <c r="Z65" s="609"/>
      <c r="AA65" s="11"/>
      <c r="AB65" s="11"/>
      <c r="AC65" s="609"/>
      <c r="AD65" s="11"/>
      <c r="AE65" s="10"/>
      <c r="AF65" s="609"/>
      <c r="AG65" s="738"/>
      <c r="AH65" s="608"/>
      <c r="AI65" s="10"/>
      <c r="AJ65" s="10"/>
      <c r="AK65" s="10"/>
      <c r="AL65" s="676"/>
      <c r="AM65" s="10"/>
      <c r="AN65" s="10"/>
      <c r="AO65" s="676"/>
      <c r="AP65" s="10"/>
      <c r="AQ65" s="10"/>
      <c r="AR65" s="676"/>
      <c r="AS65" s="10"/>
      <c r="AT65" s="10"/>
      <c r="AU65" s="676"/>
      <c r="AV65" s="748"/>
      <c r="AW65" s="1072"/>
    </row>
    <row r="66" s="27" customFormat="1" ht="75.75" customHeight="1" spans="1:49">
      <c r="A66" s="19"/>
      <c r="B66" s="832" t="s">
        <v>159</v>
      </c>
      <c r="C66" s="923"/>
      <c r="D66" s="608">
        <f>E66+F66+I66+L66+O66+R66</f>
        <v>29952.348</v>
      </c>
      <c r="E66" s="10">
        <f>E61+E56</f>
        <v>0</v>
      </c>
      <c r="F66" s="10">
        <f t="shared" ref="F66:AG66" si="8">F61+F56</f>
        <v>0</v>
      </c>
      <c r="G66" s="10">
        <f t="shared" si="8"/>
        <v>0</v>
      </c>
      <c r="H66" s="676">
        <f t="shared" si="8"/>
        <v>0</v>
      </c>
      <c r="I66" s="10">
        <f t="shared" si="8"/>
        <v>0</v>
      </c>
      <c r="J66" s="10">
        <f t="shared" si="8"/>
        <v>0</v>
      </c>
      <c r="K66" s="10">
        <f t="shared" si="8"/>
        <v>0</v>
      </c>
      <c r="L66" s="10">
        <f t="shared" si="8"/>
        <v>0</v>
      </c>
      <c r="M66" s="10">
        <f t="shared" si="8"/>
        <v>0</v>
      </c>
      <c r="N66" s="10">
        <f t="shared" si="8"/>
        <v>0</v>
      </c>
      <c r="O66" s="10">
        <f t="shared" si="8"/>
        <v>0</v>
      </c>
      <c r="P66" s="10">
        <f t="shared" si="8"/>
        <v>29952.348</v>
      </c>
      <c r="Q66" s="10">
        <f t="shared" si="8"/>
        <v>0</v>
      </c>
      <c r="R66" s="738">
        <f t="shared" si="8"/>
        <v>29952.348</v>
      </c>
      <c r="S66" s="608">
        <f>T66+U66+X66+AA66+AD66+AG66</f>
        <v>0</v>
      </c>
      <c r="T66" s="10">
        <f t="shared" si="8"/>
        <v>0</v>
      </c>
      <c r="U66" s="10">
        <f t="shared" si="8"/>
        <v>0</v>
      </c>
      <c r="V66" s="10">
        <f t="shared" si="8"/>
        <v>0</v>
      </c>
      <c r="W66" s="676">
        <f t="shared" si="8"/>
        <v>0</v>
      </c>
      <c r="X66" s="361">
        <f t="shared" si="8"/>
        <v>0</v>
      </c>
      <c r="Y66" s="10">
        <f t="shared" si="8"/>
        <v>0</v>
      </c>
      <c r="Z66" s="10">
        <f t="shared" si="8"/>
        <v>0</v>
      </c>
      <c r="AA66" s="10">
        <f t="shared" si="8"/>
        <v>0</v>
      </c>
      <c r="AB66" s="10">
        <f t="shared" si="8"/>
        <v>0</v>
      </c>
      <c r="AC66" s="10">
        <f t="shared" si="8"/>
        <v>0</v>
      </c>
      <c r="AD66" s="10">
        <f t="shared" si="8"/>
        <v>0</v>
      </c>
      <c r="AE66" s="10">
        <f t="shared" si="8"/>
        <v>0</v>
      </c>
      <c r="AF66" s="10">
        <f t="shared" si="8"/>
        <v>0</v>
      </c>
      <c r="AG66" s="738">
        <f t="shared" si="8"/>
        <v>0</v>
      </c>
      <c r="AH66" s="608">
        <f>AI66+AJ66+AM66+AP66+AS66+AV66</f>
        <v>29952.348</v>
      </c>
      <c r="AI66" s="10">
        <f t="shared" ref="AI66:AL67" si="9">E66+T66</f>
        <v>0</v>
      </c>
      <c r="AJ66" s="10">
        <f t="shared" si="9"/>
        <v>0</v>
      </c>
      <c r="AK66" s="10">
        <f t="shared" si="9"/>
        <v>0</v>
      </c>
      <c r="AL66" s="676">
        <f t="shared" si="9"/>
        <v>0</v>
      </c>
      <c r="AM66" s="10">
        <f>AK66+AL66</f>
        <v>0</v>
      </c>
      <c r="AN66" s="10">
        <f>J66+Y66</f>
        <v>0</v>
      </c>
      <c r="AO66" s="10">
        <f>K66+Z66</f>
        <v>0</v>
      </c>
      <c r="AP66" s="10">
        <f>AN66+AO66</f>
        <v>0</v>
      </c>
      <c r="AQ66" s="10">
        <f>M66+AB66</f>
        <v>0</v>
      </c>
      <c r="AR66" s="10">
        <f>N66+AC66</f>
        <v>0</v>
      </c>
      <c r="AS66" s="10">
        <f>AQ66+AR66</f>
        <v>0</v>
      </c>
      <c r="AT66" s="10">
        <f>P66+AE66</f>
        <v>29952.348</v>
      </c>
      <c r="AU66" s="10">
        <f>Q66+AF66</f>
        <v>0</v>
      </c>
      <c r="AV66" s="748">
        <f>AT66+AU66</f>
        <v>29952.348</v>
      </c>
      <c r="AW66" s="1078"/>
    </row>
    <row r="67" s="27" customFormat="1" ht="72.8" spans="1:49">
      <c r="A67" s="1059"/>
      <c r="B67" s="839" t="s">
        <v>162</v>
      </c>
      <c r="C67" s="1060"/>
      <c r="D67" s="640">
        <f>E67+F67+I67+L67+O67+R67</f>
        <v>547422.34803</v>
      </c>
      <c r="E67" s="760">
        <f>E66+E53+E46+E42</f>
        <v>73582.87327</v>
      </c>
      <c r="F67" s="760">
        <f>F66+F53+F46+F42</f>
        <v>68037.99891</v>
      </c>
      <c r="G67" s="760">
        <f>G66+G53+G46+G42</f>
        <v>74649.83204</v>
      </c>
      <c r="H67" s="739">
        <f t="shared" ref="H67:R67" si="10">H66+H53+H46+H42</f>
        <v>1806.22229</v>
      </c>
      <c r="I67" s="760">
        <f t="shared" si="10"/>
        <v>76456.05433</v>
      </c>
      <c r="J67" s="760">
        <f t="shared" si="10"/>
        <v>67753.23747</v>
      </c>
      <c r="K67" s="760">
        <f t="shared" si="10"/>
        <v>0</v>
      </c>
      <c r="L67" s="760">
        <f t="shared" si="10"/>
        <v>67753.23747</v>
      </c>
      <c r="M67" s="760">
        <f t="shared" si="10"/>
        <v>67753.23747</v>
      </c>
      <c r="N67" s="760">
        <f t="shared" si="10"/>
        <v>0</v>
      </c>
      <c r="O67" s="760">
        <f t="shared" si="10"/>
        <v>67753.23747</v>
      </c>
      <c r="P67" s="760">
        <f t="shared" si="10"/>
        <v>193838.94658</v>
      </c>
      <c r="Q67" s="760">
        <f t="shared" si="10"/>
        <v>0</v>
      </c>
      <c r="R67" s="866">
        <f t="shared" si="10"/>
        <v>193838.94658</v>
      </c>
      <c r="S67" s="640">
        <f>T67+U67+X67+AA67+AD67+AG67</f>
        <v>4170.09794</v>
      </c>
      <c r="T67" s="760">
        <f>T66+T53+T46+T42</f>
        <v>4170.09794</v>
      </c>
      <c r="U67" s="760">
        <f t="shared" ref="U67:AG67" si="11">U66+U53+U46+U42</f>
        <v>0</v>
      </c>
      <c r="V67" s="760">
        <f t="shared" si="11"/>
        <v>0</v>
      </c>
      <c r="W67" s="739">
        <f t="shared" si="11"/>
        <v>0</v>
      </c>
      <c r="X67" s="435">
        <f t="shared" si="11"/>
        <v>0</v>
      </c>
      <c r="Y67" s="760">
        <f t="shared" si="11"/>
        <v>0</v>
      </c>
      <c r="Z67" s="760">
        <f t="shared" si="11"/>
        <v>0</v>
      </c>
      <c r="AA67" s="760">
        <f t="shared" si="11"/>
        <v>0</v>
      </c>
      <c r="AB67" s="760">
        <f t="shared" si="11"/>
        <v>0</v>
      </c>
      <c r="AC67" s="760">
        <f t="shared" si="11"/>
        <v>0</v>
      </c>
      <c r="AD67" s="760">
        <f t="shared" si="11"/>
        <v>0</v>
      </c>
      <c r="AE67" s="760">
        <f t="shared" si="11"/>
        <v>0</v>
      </c>
      <c r="AF67" s="760">
        <f t="shared" si="11"/>
        <v>0</v>
      </c>
      <c r="AG67" s="866">
        <f t="shared" si="11"/>
        <v>0</v>
      </c>
      <c r="AH67" s="640">
        <f>AI67+AJ67+AM67+AP67+AS67+AV67</f>
        <v>551592.44597</v>
      </c>
      <c r="AI67" s="760">
        <f t="shared" si="9"/>
        <v>77752.97121</v>
      </c>
      <c r="AJ67" s="760">
        <f t="shared" si="9"/>
        <v>68037.99891</v>
      </c>
      <c r="AK67" s="760">
        <f t="shared" si="9"/>
        <v>74649.83204</v>
      </c>
      <c r="AL67" s="739">
        <f>H67+W67</f>
        <v>1806.22229</v>
      </c>
      <c r="AM67" s="760">
        <f>AK67+AL67</f>
        <v>76456.05433</v>
      </c>
      <c r="AN67" s="760">
        <f>J67+Y67</f>
        <v>67753.23747</v>
      </c>
      <c r="AO67" s="760">
        <f>K67+Z67</f>
        <v>0</v>
      </c>
      <c r="AP67" s="760">
        <f>AN67+AO67</f>
        <v>67753.23747</v>
      </c>
      <c r="AQ67" s="760">
        <f>M67+AB67</f>
        <v>67753.23747</v>
      </c>
      <c r="AR67" s="760">
        <f>N67+AC67</f>
        <v>0</v>
      </c>
      <c r="AS67" s="760">
        <f>AQ67+AR67</f>
        <v>67753.23747</v>
      </c>
      <c r="AT67" s="760">
        <f>P67+AE67</f>
        <v>193838.94658</v>
      </c>
      <c r="AU67" s="760">
        <f>Q67+AF67</f>
        <v>0</v>
      </c>
      <c r="AV67" s="783">
        <f>AT67+AU67</f>
        <v>193838.94658</v>
      </c>
      <c r="AW67" s="1082"/>
    </row>
    <row r="68" ht="25.5" customHeight="1" outlineLevel="1" spans="1:49">
      <c r="A68" s="1039"/>
      <c r="B68" s="1040"/>
      <c r="C68" s="1040"/>
      <c r="D68" s="38"/>
      <c r="E68" s="1041"/>
      <c r="F68" s="38"/>
      <c r="I68" s="1045"/>
      <c r="K68" s="38"/>
      <c r="N68" s="1041"/>
      <c r="Q68" s="38"/>
      <c r="S68" s="298"/>
      <c r="T68" s="299"/>
      <c r="U68" s="38"/>
      <c r="V68" s="1041"/>
      <c r="X68" s="298"/>
      <c r="Y68" s="1041"/>
      <c r="Z68" s="1041"/>
      <c r="AA68" s="1041"/>
      <c r="AB68" s="1046"/>
      <c r="AC68" s="38"/>
      <c r="AD68" s="1046"/>
      <c r="AE68" s="868"/>
      <c r="AF68" s="1046"/>
      <c r="AG68" s="868"/>
      <c r="AH68" s="868"/>
      <c r="AI68" s="868"/>
      <c r="AJ68" s="868"/>
      <c r="AK68" s="868"/>
      <c r="AM68" s="868"/>
      <c r="AN68" s="868"/>
      <c r="AO68" s="868"/>
      <c r="AP68" s="868"/>
      <c r="AQ68" s="868"/>
      <c r="AR68" s="868"/>
      <c r="AS68" s="868"/>
      <c r="AT68" s="868"/>
      <c r="AU68" s="868"/>
      <c r="AV68" s="868"/>
      <c r="AW68" s="1084"/>
    </row>
    <row r="69" ht="25.5" customHeight="1" outlineLevel="1" spans="1:49">
      <c r="A69" s="1039"/>
      <c r="B69" s="1040"/>
      <c r="C69" s="1040"/>
      <c r="D69" s="38"/>
      <c r="E69" s="1041"/>
      <c r="F69" s="38"/>
      <c r="I69" s="1045"/>
      <c r="K69" s="38"/>
      <c r="N69" s="1041"/>
      <c r="Q69" s="38"/>
      <c r="S69" s="298"/>
      <c r="T69" s="299"/>
      <c r="U69" s="38"/>
      <c r="V69" s="1041"/>
      <c r="X69" s="298"/>
      <c r="Y69" s="1041"/>
      <c r="Z69" s="1041"/>
      <c r="AA69" s="1041"/>
      <c r="AB69" s="1046"/>
      <c r="AC69" s="38"/>
      <c r="AD69" s="1046"/>
      <c r="AE69" s="868"/>
      <c r="AF69" s="1046"/>
      <c r="AG69" s="868"/>
      <c r="AH69" s="868"/>
      <c r="AI69" s="868"/>
      <c r="AJ69" s="868"/>
      <c r="AK69" s="868"/>
      <c r="AM69" s="868"/>
      <c r="AN69" s="868"/>
      <c r="AO69" s="868"/>
      <c r="AP69" s="868"/>
      <c r="AQ69" s="868"/>
      <c r="AR69" s="868"/>
      <c r="AS69" s="868"/>
      <c r="AT69" s="868"/>
      <c r="AU69" s="868"/>
      <c r="AV69" s="868"/>
      <c r="AW69" s="1084"/>
    </row>
    <row r="70" ht="17.25" customHeight="1" outlineLevel="1" spans="1:49">
      <c r="A70" s="1042" t="s">
        <v>163</v>
      </c>
      <c r="B70" s="1042"/>
      <c r="C70" s="1042"/>
      <c r="D70" s="1042"/>
      <c r="E70" s="1042"/>
      <c r="F70" s="1042"/>
      <c r="G70" s="1042"/>
      <c r="H70" s="1042"/>
      <c r="I70" s="1042"/>
      <c r="J70" s="1042"/>
      <c r="K70" s="1042"/>
      <c r="L70" s="1042"/>
      <c r="M70" s="1042"/>
      <c r="N70" s="1042"/>
      <c r="O70" s="1042"/>
      <c r="P70" s="1042"/>
      <c r="Q70" s="1042"/>
      <c r="R70" s="1042"/>
      <c r="S70" s="1042"/>
      <c r="T70" s="1042"/>
      <c r="U70" s="1042"/>
      <c r="V70" s="1042"/>
      <c r="W70" s="1042"/>
      <c r="X70" s="1042"/>
      <c r="Y70" s="1042"/>
      <c r="Z70" s="1042"/>
      <c r="AA70" s="1042"/>
      <c r="AB70" s="1042"/>
      <c r="AC70" s="1042"/>
      <c r="AD70" s="1042"/>
      <c r="AE70" s="1042"/>
      <c r="AF70" s="1042"/>
      <c r="AG70" s="1042"/>
      <c r="AH70" s="1042"/>
      <c r="AI70" s="1042"/>
      <c r="AJ70" s="1042"/>
      <c r="AK70" s="1042"/>
      <c r="AL70" s="1042"/>
      <c r="AM70" s="1042"/>
      <c r="AN70" s="1042"/>
      <c r="AO70" s="1042"/>
      <c r="AP70" s="1042"/>
      <c r="AQ70" s="1042"/>
      <c r="AR70" s="1042"/>
      <c r="AS70" s="1042"/>
      <c r="AT70" s="1042"/>
      <c r="AU70" s="1042"/>
      <c r="AV70" s="1042"/>
      <c r="AW70" s="1084"/>
    </row>
    <row r="71" spans="1:49">
      <c r="A71" s="1043"/>
      <c r="B71" s="544"/>
      <c r="C71" s="544"/>
      <c r="D71" s="299"/>
      <c r="E71" s="298"/>
      <c r="F71" s="38"/>
      <c r="I71" s="299"/>
      <c r="J71" s="298"/>
      <c r="K71" s="299"/>
      <c r="L71" s="298"/>
      <c r="N71" s="298"/>
      <c r="Q71" s="38"/>
      <c r="S71" s="298"/>
      <c r="T71" s="299"/>
      <c r="U71" s="299"/>
      <c r="V71" s="298"/>
      <c r="W71" s="546"/>
      <c r="X71" s="298"/>
      <c r="Y71" s="298"/>
      <c r="Z71" s="298"/>
      <c r="AA71" s="298"/>
      <c r="AB71" s="1046"/>
      <c r="AC71" s="38"/>
      <c r="AD71" s="1046"/>
      <c r="AE71" s="868"/>
      <c r="AF71" s="1046"/>
      <c r="AG71" s="868"/>
      <c r="AH71" s="868"/>
      <c r="AI71" s="868"/>
      <c r="AJ71" s="868"/>
      <c r="AK71" s="868"/>
      <c r="AM71" s="868"/>
      <c r="AN71" s="868"/>
      <c r="AO71" s="868"/>
      <c r="AP71" s="868"/>
      <c r="AQ71" s="868"/>
      <c r="AR71" s="868"/>
      <c r="AS71" s="868"/>
      <c r="AT71" s="868"/>
      <c r="AU71" s="868"/>
      <c r="AV71" s="868"/>
      <c r="AW71" s="1084"/>
    </row>
    <row r="72" ht="2.25" customHeight="1" spans="1:49">
      <c r="A72" s="1043"/>
      <c r="B72" s="544"/>
      <c r="C72" s="544"/>
      <c r="D72" s="299"/>
      <c r="E72" s="298"/>
      <c r="F72" s="38"/>
      <c r="I72" s="299"/>
      <c r="J72" s="298"/>
      <c r="K72" s="299"/>
      <c r="L72" s="298"/>
      <c r="N72" s="298"/>
      <c r="Q72" s="38"/>
      <c r="S72" s="298"/>
      <c r="T72" s="299"/>
      <c r="U72" s="299"/>
      <c r="V72" s="298"/>
      <c r="W72" s="546"/>
      <c r="X72" s="298"/>
      <c r="Y72" s="298"/>
      <c r="Z72" s="298"/>
      <c r="AA72" s="298"/>
      <c r="AB72" s="1046"/>
      <c r="AC72" s="38"/>
      <c r="AD72" s="1046"/>
      <c r="AE72" s="868"/>
      <c r="AF72" s="1046"/>
      <c r="AG72" s="868"/>
      <c r="AH72" s="868"/>
      <c r="AI72" s="868"/>
      <c r="AJ72" s="868"/>
      <c r="AK72" s="868"/>
      <c r="AM72" s="868"/>
      <c r="AN72" s="868"/>
      <c r="AO72" s="868"/>
      <c r="AP72" s="868"/>
      <c r="AQ72" s="868"/>
      <c r="AR72" s="868"/>
      <c r="AS72" s="868"/>
      <c r="AT72" s="868"/>
      <c r="AU72" s="868"/>
      <c r="AV72" s="868"/>
      <c r="AW72" s="1084"/>
    </row>
    <row r="73" ht="18.75" spans="1:49">
      <c r="A73" s="543" t="s">
        <v>86</v>
      </c>
      <c r="B73" s="544"/>
      <c r="C73" s="544"/>
      <c r="D73" s="545"/>
      <c r="E73" s="298"/>
      <c r="F73" s="38"/>
      <c r="I73" s="545"/>
      <c r="J73" s="298"/>
      <c r="K73" s="545"/>
      <c r="L73" s="298"/>
      <c r="N73" s="298"/>
      <c r="Q73" s="38"/>
      <c r="R73" s="545"/>
      <c r="S73" s="298"/>
      <c r="T73" s="299"/>
      <c r="U73" s="545"/>
      <c r="V73" s="298"/>
      <c r="W73" s="557"/>
      <c r="X73" s="298"/>
      <c r="Y73" s="298"/>
      <c r="Z73" s="298"/>
      <c r="AA73" s="298"/>
      <c r="AB73" s="543"/>
      <c r="AC73" s="38"/>
      <c r="AD73" s="543" t="s">
        <v>193</v>
      </c>
      <c r="AE73" s="868"/>
      <c r="AF73" s="543"/>
      <c r="AG73" s="868"/>
      <c r="AH73" s="868"/>
      <c r="AI73" s="868"/>
      <c r="AJ73" s="868"/>
      <c r="AK73" s="868"/>
      <c r="AM73" s="868"/>
      <c r="AN73" s="868"/>
      <c r="AO73" s="868"/>
      <c r="AP73" s="868"/>
      <c r="AQ73" s="868"/>
      <c r="AR73" s="868"/>
      <c r="AS73" s="868"/>
      <c r="AT73" s="868"/>
      <c r="AU73" s="868"/>
      <c r="AV73" s="868"/>
      <c r="AW73" s="1084"/>
    </row>
    <row r="74" spans="1:49">
      <c r="A74" s="1039"/>
      <c r="B74" s="1040"/>
      <c r="C74" s="1040"/>
      <c r="D74" s="38"/>
      <c r="E74" s="1041"/>
      <c r="F74" s="38"/>
      <c r="K74" s="38"/>
      <c r="N74" s="1041"/>
      <c r="Q74" s="38"/>
      <c r="S74" s="298"/>
      <c r="T74" s="299"/>
      <c r="U74" s="38"/>
      <c r="V74" s="1041"/>
      <c r="X74" s="298"/>
      <c r="Y74" s="1041"/>
      <c r="Z74" s="1041"/>
      <c r="AA74" s="1041"/>
      <c r="AB74" s="1046"/>
      <c r="AC74" s="38"/>
      <c r="AD74" s="1046"/>
      <c r="AE74" s="868"/>
      <c r="AF74" s="1046"/>
      <c r="AG74" s="868"/>
      <c r="AH74" s="868"/>
      <c r="AI74" s="868"/>
      <c r="AJ74" s="868"/>
      <c r="AK74" s="868"/>
      <c r="AM74" s="868"/>
      <c r="AN74" s="868"/>
      <c r="AO74" s="868"/>
      <c r="AP74" s="868"/>
      <c r="AQ74" s="868"/>
      <c r="AR74" s="868"/>
      <c r="AS74" s="868"/>
      <c r="AT74" s="868"/>
      <c r="AU74" s="868"/>
      <c r="AV74" s="868"/>
      <c r="AW74" s="1084"/>
    </row>
    <row r="76" ht="36" customHeight="1" spans="34:34">
      <c r="AH76" s="1010"/>
    </row>
  </sheetData>
  <mergeCells count="197">
    <mergeCell ref="A1:AW1"/>
    <mergeCell ref="A2:AW2"/>
    <mergeCell ref="A3:AW3"/>
    <mergeCell ref="A4:AW4"/>
    <mergeCell ref="A5:AW5"/>
    <mergeCell ref="A6:AW6"/>
    <mergeCell ref="A7:AW7"/>
    <mergeCell ref="A8:AW8"/>
    <mergeCell ref="D9:R9"/>
    <mergeCell ref="S9:AG9"/>
    <mergeCell ref="AH9:AV9"/>
    <mergeCell ref="G10:I10"/>
    <mergeCell ref="J10:L10"/>
    <mergeCell ref="M10:O10"/>
    <mergeCell ref="P10:R10"/>
    <mergeCell ref="V10:X10"/>
    <mergeCell ref="Y10:AA10"/>
    <mergeCell ref="AB10:AD10"/>
    <mergeCell ref="AE10:AG10"/>
    <mergeCell ref="AK10:AM10"/>
    <mergeCell ref="AN10:AP10"/>
    <mergeCell ref="AQ10:AS10"/>
    <mergeCell ref="AT10:AV10"/>
    <mergeCell ref="G12:I12"/>
    <mergeCell ref="M12:O12"/>
    <mergeCell ref="P12:R12"/>
    <mergeCell ref="V12:X12"/>
    <mergeCell ref="Y12:AA12"/>
    <mergeCell ref="AB12:AD12"/>
    <mergeCell ref="AE12:AG12"/>
    <mergeCell ref="AK12:AM12"/>
    <mergeCell ref="AN12:AP12"/>
    <mergeCell ref="AQ12:AS12"/>
    <mergeCell ref="AT12:AV12"/>
    <mergeCell ref="A13:AV13"/>
    <mergeCell ref="A43:AV43"/>
    <mergeCell ref="A44:AV44"/>
    <mergeCell ref="A47:AV47"/>
    <mergeCell ref="A48:AV48"/>
    <mergeCell ref="A54:AV54"/>
    <mergeCell ref="A55:AV55"/>
    <mergeCell ref="A70:AV70"/>
    <mergeCell ref="A9:A11"/>
    <mergeCell ref="A14:A17"/>
    <mergeCell ref="A18:A20"/>
    <mergeCell ref="A21:A23"/>
    <mergeCell ref="A25:A28"/>
    <mergeCell ref="A29:A39"/>
    <mergeCell ref="A49:A52"/>
    <mergeCell ref="A57:A60"/>
    <mergeCell ref="A62:A65"/>
    <mergeCell ref="B9:B11"/>
    <mergeCell ref="B14:B17"/>
    <mergeCell ref="B18:B20"/>
    <mergeCell ref="B21:B23"/>
    <mergeCell ref="B25:B28"/>
    <mergeCell ref="B30:B34"/>
    <mergeCell ref="B35:B36"/>
    <mergeCell ref="B38:B39"/>
    <mergeCell ref="B49:B52"/>
    <mergeCell ref="B57:B60"/>
    <mergeCell ref="B62:B65"/>
    <mergeCell ref="C9:C11"/>
    <mergeCell ref="D10:D11"/>
    <mergeCell ref="D31:D34"/>
    <mergeCell ref="D50:D52"/>
    <mergeCell ref="D57:D60"/>
    <mergeCell ref="D62:D65"/>
    <mergeCell ref="E10:E11"/>
    <mergeCell ref="E31:E34"/>
    <mergeCell ref="E50:E52"/>
    <mergeCell ref="E57:E60"/>
    <mergeCell ref="E62:E65"/>
    <mergeCell ref="F10:F11"/>
    <mergeCell ref="F31:F34"/>
    <mergeCell ref="F50:F52"/>
    <mergeCell ref="F57:F60"/>
    <mergeCell ref="F62:F65"/>
    <mergeCell ref="G57:G60"/>
    <mergeCell ref="G62:G65"/>
    <mergeCell ref="I31:I34"/>
    <mergeCell ref="I50:I52"/>
    <mergeCell ref="I57:I60"/>
    <mergeCell ref="I62:I65"/>
    <mergeCell ref="J50:J52"/>
    <mergeCell ref="J57:J60"/>
    <mergeCell ref="J62:J65"/>
    <mergeCell ref="L31:L34"/>
    <mergeCell ref="L50:L52"/>
    <mergeCell ref="L57:L60"/>
    <mergeCell ref="L62:L65"/>
    <mergeCell ref="M50:M52"/>
    <mergeCell ref="M57:M60"/>
    <mergeCell ref="M62:M65"/>
    <mergeCell ref="O31:O34"/>
    <mergeCell ref="O50:O52"/>
    <mergeCell ref="O57:O60"/>
    <mergeCell ref="O62:O65"/>
    <mergeCell ref="P57:P60"/>
    <mergeCell ref="P62:P65"/>
    <mergeCell ref="R31:R34"/>
    <mergeCell ref="R50:R52"/>
    <mergeCell ref="R57:R60"/>
    <mergeCell ref="R62:R65"/>
    <mergeCell ref="S10:S11"/>
    <mergeCell ref="S31:S34"/>
    <mergeCell ref="S50:S52"/>
    <mergeCell ref="S57:S60"/>
    <mergeCell ref="S62:S65"/>
    <mergeCell ref="T10:T11"/>
    <mergeCell ref="T31:T34"/>
    <mergeCell ref="T50:T52"/>
    <mergeCell ref="T57:T60"/>
    <mergeCell ref="T62:T65"/>
    <mergeCell ref="U10:U11"/>
    <mergeCell ref="U31:U34"/>
    <mergeCell ref="U50:U52"/>
    <mergeCell ref="U57:U60"/>
    <mergeCell ref="U62:U65"/>
    <mergeCell ref="V50:V52"/>
    <mergeCell ref="V57:V60"/>
    <mergeCell ref="V62:V65"/>
    <mergeCell ref="X31:X34"/>
    <mergeCell ref="X50:X52"/>
    <mergeCell ref="X57:X60"/>
    <mergeCell ref="X62:X65"/>
    <mergeCell ref="Y50:Y52"/>
    <mergeCell ref="Y57:Y60"/>
    <mergeCell ref="Y62:Y65"/>
    <mergeCell ref="AA31:AA34"/>
    <mergeCell ref="AA50:AA52"/>
    <mergeCell ref="AA57:AA60"/>
    <mergeCell ref="AA62:AA65"/>
    <mergeCell ref="AB50:AB52"/>
    <mergeCell ref="AB57:AB60"/>
    <mergeCell ref="AB62:AB65"/>
    <mergeCell ref="AD31:AD34"/>
    <mergeCell ref="AD50:AD52"/>
    <mergeCell ref="AD57:AD60"/>
    <mergeCell ref="AD62:AD65"/>
    <mergeCell ref="AE50:AE52"/>
    <mergeCell ref="AE57:AE60"/>
    <mergeCell ref="AE62:AE65"/>
    <mergeCell ref="AG31:AG34"/>
    <mergeCell ref="AG50:AG52"/>
    <mergeCell ref="AG57:AG60"/>
    <mergeCell ref="AG62:AG65"/>
    <mergeCell ref="AH10:AH11"/>
    <mergeCell ref="AH31:AH34"/>
    <mergeCell ref="AH50:AH52"/>
    <mergeCell ref="AH57:AH60"/>
    <mergeCell ref="AH62:AH65"/>
    <mergeCell ref="AI10:AI11"/>
    <mergeCell ref="AI31:AI34"/>
    <mergeCell ref="AI50:AI52"/>
    <mergeCell ref="AI57:AI60"/>
    <mergeCell ref="AI62:AI65"/>
    <mergeCell ref="AJ10:AJ11"/>
    <mergeCell ref="AJ31:AJ34"/>
    <mergeCell ref="AJ50:AJ52"/>
    <mergeCell ref="AJ57:AJ60"/>
    <mergeCell ref="AJ62:AJ65"/>
    <mergeCell ref="AK50:AK52"/>
    <mergeCell ref="AK57:AK60"/>
    <mergeCell ref="AK62:AK65"/>
    <mergeCell ref="AM31:AM34"/>
    <mergeCell ref="AM50:AM52"/>
    <mergeCell ref="AM57:AM60"/>
    <mergeCell ref="AM62:AM65"/>
    <mergeCell ref="AN50:AN52"/>
    <mergeCell ref="AN57:AN60"/>
    <mergeCell ref="AN62:AN65"/>
    <mergeCell ref="AP31:AP34"/>
    <mergeCell ref="AP50:AP52"/>
    <mergeCell ref="AP57:AP60"/>
    <mergeCell ref="AP62:AP65"/>
    <mergeCell ref="AQ50:AQ52"/>
    <mergeCell ref="AQ57:AQ60"/>
    <mergeCell ref="AQ62:AQ65"/>
    <mergeCell ref="AS31:AS34"/>
    <mergeCell ref="AS50:AS52"/>
    <mergeCell ref="AS57:AS60"/>
    <mergeCell ref="AS62:AS65"/>
    <mergeCell ref="AT50:AT52"/>
    <mergeCell ref="AT57:AT60"/>
    <mergeCell ref="AT62:AT65"/>
    <mergeCell ref="AV31:AV34"/>
    <mergeCell ref="AV50:AV52"/>
    <mergeCell ref="AV57:AV60"/>
    <mergeCell ref="AV62:AV65"/>
    <mergeCell ref="AW9:AW11"/>
    <mergeCell ref="AW14:AW17"/>
    <mergeCell ref="AW25:AW28"/>
    <mergeCell ref="AW31:AW34"/>
    <mergeCell ref="AW35:AW36"/>
    <mergeCell ref="AW37:AW39"/>
    <mergeCell ref="AW40:AW41"/>
  </mergeCells>
  <pageMargins left="0.7" right="0.7" top="0.75" bottom="0.75" header="0.3" footer="0.3"/>
  <pageSetup paperSize="9" scale="58" fitToHeight="0" orientation="landscape" horizontalDpi="600" vertic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74"/>
  <sheetViews>
    <sheetView view="pageBreakPreview" zoomScale="80" zoomScaleNormal="100" topLeftCell="A56" workbookViewId="0">
      <selection activeCell="AY51" sqref="AY51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customWidth="1" outlineLevel="1"/>
    <col min="8" max="8" width="3.28571428571429" style="37" customWidth="1" outlineLevel="1"/>
    <col min="9" max="9" width="3.28571428571429" style="38" customWidth="1"/>
    <col min="10" max="10" width="3.71428571428571" style="1041" customWidth="1" outlineLevel="1"/>
    <col min="11" max="11" width="3.71428571428571" style="37" customWidth="1" outlineLevel="1"/>
    <col min="12" max="12" width="3.71428571428571" style="1041"/>
    <col min="13" max="13" width="3.71428571428571" style="38" customWidth="1" outlineLevel="1"/>
    <col min="14" max="14" width="3.71428571428571" style="36" customWidth="1" outlineLevel="1"/>
    <col min="15" max="15" width="3.71428571428571" style="38"/>
    <col min="16" max="16" width="3.71428571428571" style="38" customWidth="1" outlineLevel="1"/>
    <col min="17" max="17" width="4.85714285714286" style="37" customWidth="1" outlineLevel="1"/>
    <col min="18" max="18" width="3.71428571428571" style="299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customWidth="1" outlineLevel="1"/>
    <col min="23" max="23" width="3.71428571428571" style="37" customWidth="1" outlineLevel="1"/>
    <col min="24" max="24" width="3" style="47" customWidth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42857142857143" style="51" customWidth="1"/>
    <col min="35" max="36" width="3.71428571428571" style="32" customWidth="1"/>
    <col min="37" max="37" width="3.71428571428571" style="32" customWidth="1" outlineLevel="1"/>
    <col min="38" max="38" width="3.71428571428571" style="52" customWidth="1" outlineLevel="1"/>
    <col min="39" max="39" width="3.71428571428571" style="32" customWidth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24.2857142857143" style="1069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39" customHeight="1" spans="1:49">
      <c r="A2" s="898" t="s">
        <v>170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s="25" customFormat="1" ht="17.25" customHeight="1" outlineLevel="1" spans="1:49">
      <c r="A3" s="898" t="s">
        <v>219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</row>
    <row r="4" s="25" customFormat="1" ht="36.75" customHeight="1" outlineLevel="1" spans="1:49">
      <c r="A4" s="1085" t="s">
        <v>220</v>
      </c>
      <c r="B4" s="1085"/>
      <c r="C4" s="1085"/>
      <c r="D4" s="1085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</row>
    <row r="5" s="29" customFormat="1" ht="21.75" customHeight="1" outlineLevel="1" spans="1:49">
      <c r="A5" s="898" t="s">
        <v>213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</row>
    <row r="6" s="29" customFormat="1" ht="16.5" customHeight="1" outlineLevel="1" spans="1:49">
      <c r="A6" s="1062" t="s">
        <v>221</v>
      </c>
      <c r="B6" s="1062"/>
      <c r="C6" s="1062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062"/>
      <c r="O6" s="1062"/>
      <c r="P6" s="1062"/>
      <c r="Q6" s="1062"/>
      <c r="R6" s="1062"/>
      <c r="S6" s="1062"/>
      <c r="T6" s="1062"/>
      <c r="U6" s="1062"/>
      <c r="V6" s="1062"/>
      <c r="W6" s="1062"/>
      <c r="X6" s="1062"/>
      <c r="Y6" s="1062"/>
      <c r="Z6" s="1062"/>
      <c r="AA6" s="1062"/>
      <c r="AB6" s="1062"/>
      <c r="AC6" s="1062"/>
      <c r="AD6" s="1062"/>
      <c r="AE6" s="1062"/>
      <c r="AF6" s="1062"/>
      <c r="AG6" s="1062"/>
      <c r="AH6" s="1062"/>
      <c r="AI6" s="1062"/>
      <c r="AJ6" s="1062"/>
      <c r="AK6" s="1062"/>
      <c r="AL6" s="1062"/>
      <c r="AM6" s="1062"/>
      <c r="AN6" s="1062"/>
      <c r="AO6" s="1062"/>
      <c r="AP6" s="1062"/>
      <c r="AQ6" s="1062"/>
      <c r="AR6" s="1062"/>
      <c r="AS6" s="1062"/>
      <c r="AT6" s="1062"/>
      <c r="AU6" s="1062"/>
      <c r="AV6" s="1062"/>
      <c r="AW6" s="1062"/>
    </row>
    <row r="7" s="28" customFormat="1" ht="12.75" spans="1:49">
      <c r="A7" s="945" t="s">
        <v>2</v>
      </c>
      <c r="B7" s="587" t="s">
        <v>3</v>
      </c>
      <c r="C7" s="588" t="s">
        <v>4</v>
      </c>
      <c r="D7" s="946" t="s">
        <v>174</v>
      </c>
      <c r="E7" s="947"/>
      <c r="F7" s="947"/>
      <c r="G7" s="947"/>
      <c r="H7" s="947"/>
      <c r="I7" s="947"/>
      <c r="J7" s="947"/>
      <c r="K7" s="947"/>
      <c r="L7" s="947"/>
      <c r="M7" s="947"/>
      <c r="N7" s="947"/>
      <c r="O7" s="947"/>
      <c r="P7" s="947"/>
      <c r="Q7" s="947"/>
      <c r="R7" s="969"/>
      <c r="S7" s="946" t="s">
        <v>175</v>
      </c>
      <c r="T7" s="947"/>
      <c r="U7" s="947"/>
      <c r="V7" s="947"/>
      <c r="W7" s="947"/>
      <c r="X7" s="947"/>
      <c r="Y7" s="947"/>
      <c r="Z7" s="947"/>
      <c r="AA7" s="947"/>
      <c r="AB7" s="947"/>
      <c r="AC7" s="947"/>
      <c r="AD7" s="947"/>
      <c r="AE7" s="947"/>
      <c r="AF7" s="947"/>
      <c r="AG7" s="969"/>
      <c r="AH7" s="1049" t="s">
        <v>176</v>
      </c>
      <c r="AI7" s="990"/>
      <c r="AJ7" s="990"/>
      <c r="AK7" s="990"/>
      <c r="AL7" s="990"/>
      <c r="AM7" s="990"/>
      <c r="AN7" s="990"/>
      <c r="AO7" s="990"/>
      <c r="AP7" s="990"/>
      <c r="AQ7" s="990"/>
      <c r="AR7" s="990"/>
      <c r="AS7" s="990"/>
      <c r="AT7" s="990"/>
      <c r="AU7" s="990"/>
      <c r="AV7" s="993"/>
      <c r="AW7" s="995" t="s">
        <v>177</v>
      </c>
    </row>
    <row r="8" s="25" customFormat="1" ht="16.5" customHeight="1" spans="1:49">
      <c r="A8" s="945"/>
      <c r="B8" s="587"/>
      <c r="C8" s="588"/>
      <c r="D8" s="948" t="s">
        <v>178</v>
      </c>
      <c r="E8" s="949">
        <v>2016</v>
      </c>
      <c r="F8" s="949">
        <v>2017</v>
      </c>
      <c r="G8" s="6" t="s">
        <v>140</v>
      </c>
      <c r="H8" s="6"/>
      <c r="I8" s="6"/>
      <c r="J8" s="6" t="s">
        <v>141</v>
      </c>
      <c r="K8" s="6"/>
      <c r="L8" s="6"/>
      <c r="M8" s="6" t="s">
        <v>142</v>
      </c>
      <c r="N8" s="6"/>
      <c r="O8" s="6"/>
      <c r="P8" s="6" t="s">
        <v>143</v>
      </c>
      <c r="Q8" s="6"/>
      <c r="R8" s="980"/>
      <c r="S8" s="971" t="s">
        <v>178</v>
      </c>
      <c r="T8" s="949">
        <v>2016</v>
      </c>
      <c r="U8" s="949">
        <v>2017</v>
      </c>
      <c r="V8" s="6" t="s">
        <v>140</v>
      </c>
      <c r="W8" s="6"/>
      <c r="X8" s="6"/>
      <c r="Y8" s="6" t="s">
        <v>141</v>
      </c>
      <c r="Z8" s="6"/>
      <c r="AA8" s="6"/>
      <c r="AB8" s="6" t="s">
        <v>142</v>
      </c>
      <c r="AC8" s="6"/>
      <c r="AD8" s="6"/>
      <c r="AE8" s="6" t="s">
        <v>143</v>
      </c>
      <c r="AF8" s="6"/>
      <c r="AG8" s="980"/>
      <c r="AH8" s="971" t="s">
        <v>178</v>
      </c>
      <c r="AI8" s="949">
        <v>2016</v>
      </c>
      <c r="AJ8" s="949">
        <v>2017</v>
      </c>
      <c r="AK8" s="6" t="s">
        <v>140</v>
      </c>
      <c r="AL8" s="6"/>
      <c r="AM8" s="6"/>
      <c r="AN8" s="6" t="s">
        <v>141</v>
      </c>
      <c r="AO8" s="6"/>
      <c r="AP8" s="6"/>
      <c r="AQ8" s="6" t="s">
        <v>142</v>
      </c>
      <c r="AR8" s="6"/>
      <c r="AS8" s="6"/>
      <c r="AT8" s="6" t="s">
        <v>143</v>
      </c>
      <c r="AU8" s="6"/>
      <c r="AV8" s="980"/>
      <c r="AW8" s="995"/>
    </row>
    <row r="9" s="25" customFormat="1" ht="51.75" customHeight="1" spans="1:49">
      <c r="A9" s="945"/>
      <c r="B9" s="587"/>
      <c r="C9" s="588"/>
      <c r="D9" s="948"/>
      <c r="E9" s="949"/>
      <c r="F9" s="949"/>
      <c r="G9" s="952" t="s">
        <v>179</v>
      </c>
      <c r="H9" s="953" t="s">
        <v>180</v>
      </c>
      <c r="I9" s="952" t="s">
        <v>181</v>
      </c>
      <c r="J9" s="952" t="s">
        <v>179</v>
      </c>
      <c r="K9" s="953" t="s">
        <v>180</v>
      </c>
      <c r="L9" s="952" t="s">
        <v>181</v>
      </c>
      <c r="M9" s="952" t="s">
        <v>179</v>
      </c>
      <c r="N9" s="953" t="s">
        <v>180</v>
      </c>
      <c r="O9" s="952" t="s">
        <v>181</v>
      </c>
      <c r="P9" s="952" t="s">
        <v>179</v>
      </c>
      <c r="Q9" s="953" t="s">
        <v>180</v>
      </c>
      <c r="R9" s="1050" t="s">
        <v>181</v>
      </c>
      <c r="S9" s="971"/>
      <c r="T9" s="949"/>
      <c r="U9" s="949"/>
      <c r="V9" s="952" t="s">
        <v>179</v>
      </c>
      <c r="W9" s="953" t="s">
        <v>180</v>
      </c>
      <c r="X9" s="1055" t="s">
        <v>181</v>
      </c>
      <c r="Y9" s="952" t="s">
        <v>179</v>
      </c>
      <c r="Z9" s="953" t="s">
        <v>180</v>
      </c>
      <c r="AA9" s="952" t="s">
        <v>181</v>
      </c>
      <c r="AB9" s="952" t="s">
        <v>179</v>
      </c>
      <c r="AC9" s="953" t="s">
        <v>180</v>
      </c>
      <c r="AD9" s="952" t="s">
        <v>181</v>
      </c>
      <c r="AE9" s="952" t="s">
        <v>179</v>
      </c>
      <c r="AF9" s="953" t="s">
        <v>180</v>
      </c>
      <c r="AG9" s="1050" t="s">
        <v>181</v>
      </c>
      <c r="AH9" s="971"/>
      <c r="AI9" s="949"/>
      <c r="AJ9" s="949"/>
      <c r="AK9" s="952" t="s">
        <v>179</v>
      </c>
      <c r="AL9" s="953" t="s">
        <v>180</v>
      </c>
      <c r="AM9" s="952" t="s">
        <v>181</v>
      </c>
      <c r="AN9" s="952" t="s">
        <v>179</v>
      </c>
      <c r="AO9" s="953" t="s">
        <v>180</v>
      </c>
      <c r="AP9" s="952" t="s">
        <v>181</v>
      </c>
      <c r="AQ9" s="952" t="s">
        <v>179</v>
      </c>
      <c r="AR9" s="953" t="s">
        <v>180</v>
      </c>
      <c r="AS9" s="952" t="s">
        <v>181</v>
      </c>
      <c r="AT9" s="952" t="s">
        <v>179</v>
      </c>
      <c r="AU9" s="953" t="s">
        <v>180</v>
      </c>
      <c r="AV9" s="981" t="s">
        <v>181</v>
      </c>
      <c r="AW9" s="995"/>
    </row>
    <row r="10" spans="1:49">
      <c r="A10" s="4">
        <v>1</v>
      </c>
      <c r="B10" s="954">
        <v>2</v>
      </c>
      <c r="C10" s="955">
        <v>3</v>
      </c>
      <c r="D10" s="956">
        <v>4</v>
      </c>
      <c r="E10" s="4">
        <v>5</v>
      </c>
      <c r="F10" s="4">
        <v>6</v>
      </c>
      <c r="G10" s="4">
        <v>7</v>
      </c>
      <c r="H10" s="4"/>
      <c r="I10" s="4"/>
      <c r="J10" s="1065">
        <v>8</v>
      </c>
      <c r="K10" s="1066"/>
      <c r="L10" s="1067">
        <v>8</v>
      </c>
      <c r="M10" s="4">
        <v>9</v>
      </c>
      <c r="N10" s="4"/>
      <c r="O10" s="4"/>
      <c r="P10" s="4">
        <v>10</v>
      </c>
      <c r="Q10" s="4"/>
      <c r="R10" s="994"/>
      <c r="S10" s="956">
        <v>11</v>
      </c>
      <c r="T10" s="4">
        <v>12</v>
      </c>
      <c r="U10" s="4">
        <v>13</v>
      </c>
      <c r="V10" s="4">
        <v>14</v>
      </c>
      <c r="W10" s="4"/>
      <c r="X10" s="4"/>
      <c r="Y10" s="4">
        <v>15</v>
      </c>
      <c r="Z10" s="4"/>
      <c r="AA10" s="4"/>
      <c r="AB10" s="4">
        <v>16</v>
      </c>
      <c r="AC10" s="4"/>
      <c r="AD10" s="4"/>
      <c r="AE10" s="4">
        <v>17</v>
      </c>
      <c r="AF10" s="4"/>
      <c r="AG10" s="994"/>
      <c r="AH10" s="956">
        <v>18</v>
      </c>
      <c r="AI10" s="4">
        <v>19</v>
      </c>
      <c r="AJ10" s="4">
        <v>20</v>
      </c>
      <c r="AK10" s="4">
        <v>21</v>
      </c>
      <c r="AL10" s="4"/>
      <c r="AM10" s="4"/>
      <c r="AN10" s="4">
        <v>22</v>
      </c>
      <c r="AO10" s="4"/>
      <c r="AP10" s="4"/>
      <c r="AQ10" s="4">
        <v>23</v>
      </c>
      <c r="AR10" s="4"/>
      <c r="AS10" s="4"/>
      <c r="AT10" s="4">
        <v>24</v>
      </c>
      <c r="AU10" s="4"/>
      <c r="AV10" s="994"/>
      <c r="AW10" s="995">
        <v>25</v>
      </c>
    </row>
    <row r="11" spans="1:49">
      <c r="A11" s="7" t="s">
        <v>182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1072"/>
    </row>
    <row r="12" ht="106.5" customHeight="1" spans="1:49">
      <c r="A12" s="6" t="s">
        <v>11</v>
      </c>
      <c r="B12" s="606" t="s">
        <v>97</v>
      </c>
      <c r="C12" s="607" t="s">
        <v>13</v>
      </c>
      <c r="D12" s="608">
        <f>E12+F12+I12+L12+O12+R12</f>
        <v>25859.86357</v>
      </c>
      <c r="E12" s="11">
        <v>2471.01488</v>
      </c>
      <c r="F12" s="11">
        <v>2404.56093</v>
      </c>
      <c r="G12" s="11">
        <f>'22 (2)'!I14</f>
        <v>2686.19155</v>
      </c>
      <c r="H12" s="609">
        <f>H14+H15+H13</f>
        <v>0</v>
      </c>
      <c r="I12" s="11">
        <f>G12+H12</f>
        <v>2686.19155</v>
      </c>
      <c r="J12" s="11">
        <v>2499.01451</v>
      </c>
      <c r="K12" s="609"/>
      <c r="L12" s="11">
        <f>J12+K12</f>
        <v>2499.01451</v>
      </c>
      <c r="M12" s="11">
        <v>2488.76168</v>
      </c>
      <c r="N12" s="609"/>
      <c r="O12" s="11">
        <f>M12+N12</f>
        <v>2488.76168</v>
      </c>
      <c r="P12" s="11">
        <v>13310.32002</v>
      </c>
      <c r="Q12" s="609"/>
      <c r="R12" s="787">
        <f>P12+Q12</f>
        <v>13310.32002</v>
      </c>
      <c r="S12" s="608">
        <f>T12+U12+X12+AA12+AD12+AG12</f>
        <v>0</v>
      </c>
      <c r="T12" s="11">
        <v>0</v>
      </c>
      <c r="U12" s="11">
        <v>0</v>
      </c>
      <c r="V12" s="11">
        <v>0</v>
      </c>
      <c r="W12" s="609"/>
      <c r="X12" s="358">
        <f>V12+W12</f>
        <v>0</v>
      </c>
      <c r="Y12" s="11">
        <v>0</v>
      </c>
      <c r="Z12" s="609"/>
      <c r="AA12" s="11">
        <f>Y12+Z12</f>
        <v>0</v>
      </c>
      <c r="AB12" s="11">
        <v>0</v>
      </c>
      <c r="AC12" s="609"/>
      <c r="AD12" s="11">
        <f>AB12+AC12</f>
        <v>0</v>
      </c>
      <c r="AE12" s="11">
        <v>0</v>
      </c>
      <c r="AF12" s="609"/>
      <c r="AG12" s="787">
        <f>AE12+AF12</f>
        <v>0</v>
      </c>
      <c r="AH12" s="608">
        <f>AI12+AJ12+AM12+AP12+AS12+AV12</f>
        <v>25859.86357</v>
      </c>
      <c r="AI12" s="11">
        <f>E12+T12</f>
        <v>2471.01488</v>
      </c>
      <c r="AJ12" s="11">
        <f>F12+U12</f>
        <v>2404.56093</v>
      </c>
      <c r="AK12" s="11">
        <f>G12+V12</f>
        <v>2686.19155</v>
      </c>
      <c r="AL12" s="609">
        <f>H12+W12</f>
        <v>0</v>
      </c>
      <c r="AM12" s="11">
        <f>AK12+AL12</f>
        <v>2686.19155</v>
      </c>
      <c r="AN12" s="11">
        <f>J12+Y12</f>
        <v>2499.01451</v>
      </c>
      <c r="AO12" s="609">
        <f>K12+Z12</f>
        <v>0</v>
      </c>
      <c r="AP12" s="11">
        <f>AN12+AO12</f>
        <v>2499.01451</v>
      </c>
      <c r="AQ12" s="11">
        <f>M12+AB12</f>
        <v>2488.76168</v>
      </c>
      <c r="AR12" s="609">
        <f>N12+AC12</f>
        <v>0</v>
      </c>
      <c r="AS12" s="11">
        <f>AQ12+AR12</f>
        <v>2488.76168</v>
      </c>
      <c r="AT12" s="11">
        <f>P12+AE12</f>
        <v>13310.32002</v>
      </c>
      <c r="AU12" s="609">
        <f>Q12+AF12</f>
        <v>0</v>
      </c>
      <c r="AV12" s="745">
        <f>AT12+AU12</f>
        <v>13310.32002</v>
      </c>
      <c r="AW12" s="1073"/>
    </row>
    <row r="13" ht="66" hidden="1" customHeight="1" outlineLevel="1" spans="1:49">
      <c r="A13" s="6"/>
      <c r="B13" s="606"/>
      <c r="C13" s="607" t="s">
        <v>198</v>
      </c>
      <c r="D13" s="608"/>
      <c r="E13" s="11"/>
      <c r="F13" s="11"/>
      <c r="G13" s="11"/>
      <c r="H13" s="609"/>
      <c r="I13" s="11"/>
      <c r="J13" s="11"/>
      <c r="K13" s="609"/>
      <c r="L13" s="11"/>
      <c r="M13" s="11"/>
      <c r="N13" s="609"/>
      <c r="O13" s="11"/>
      <c r="P13" s="11"/>
      <c r="Q13" s="609"/>
      <c r="R13" s="787"/>
      <c r="S13" s="608"/>
      <c r="T13" s="11"/>
      <c r="U13" s="11"/>
      <c r="V13" s="11"/>
      <c r="W13" s="609"/>
      <c r="X13" s="358"/>
      <c r="Y13" s="11"/>
      <c r="Z13" s="609"/>
      <c r="AA13" s="11"/>
      <c r="AB13" s="11"/>
      <c r="AC13" s="609"/>
      <c r="AD13" s="11"/>
      <c r="AE13" s="11"/>
      <c r="AF13" s="609"/>
      <c r="AG13" s="787"/>
      <c r="AH13" s="608"/>
      <c r="AI13" s="11"/>
      <c r="AJ13" s="11"/>
      <c r="AK13" s="11"/>
      <c r="AL13" s="609"/>
      <c r="AM13" s="11"/>
      <c r="AN13" s="11"/>
      <c r="AO13" s="609"/>
      <c r="AP13" s="11"/>
      <c r="AQ13" s="11"/>
      <c r="AR13" s="609"/>
      <c r="AS13" s="11"/>
      <c r="AT13" s="11"/>
      <c r="AU13" s="609"/>
      <c r="AV13" s="745"/>
      <c r="AW13" s="1074"/>
    </row>
    <row r="14" ht="37.5" customHeight="1" collapsed="1" spans="1:49">
      <c r="A14" s="6"/>
      <c r="B14" s="606"/>
      <c r="C14" s="607" t="s">
        <v>146</v>
      </c>
      <c r="D14" s="608"/>
      <c r="E14" s="11"/>
      <c r="F14" s="11"/>
      <c r="G14" s="11"/>
      <c r="H14" s="610"/>
      <c r="I14" s="11"/>
      <c r="J14" s="11"/>
      <c r="K14" s="609"/>
      <c r="L14" s="11"/>
      <c r="M14" s="11"/>
      <c r="N14" s="609"/>
      <c r="O14" s="11"/>
      <c r="P14" s="11"/>
      <c r="Q14" s="609"/>
      <c r="R14" s="78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87"/>
      <c r="AH14" s="608"/>
      <c r="AI14" s="11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745"/>
      <c r="AW14" s="1074"/>
    </row>
    <row r="15" ht="84.75" customHeight="1" spans="1:49">
      <c r="A15" s="6"/>
      <c r="B15" s="606"/>
      <c r="C15" s="607" t="s">
        <v>39</v>
      </c>
      <c r="D15" s="608"/>
      <c r="E15" s="11"/>
      <c r="F15" s="11"/>
      <c r="G15" s="11"/>
      <c r="H15" s="609"/>
      <c r="I15" s="11"/>
      <c r="J15" s="11"/>
      <c r="K15" s="609"/>
      <c r="L15" s="11"/>
      <c r="M15" s="11"/>
      <c r="N15" s="609"/>
      <c r="O15" s="11"/>
      <c r="P15" s="11"/>
      <c r="Q15" s="609"/>
      <c r="R15" s="78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74"/>
    </row>
    <row r="16" ht="69" customHeight="1" spans="1:49">
      <c r="A16" s="6" t="s">
        <v>16</v>
      </c>
      <c r="B16" s="606" t="s">
        <v>184</v>
      </c>
      <c r="C16" s="607" t="s">
        <v>13</v>
      </c>
      <c r="D16" s="608">
        <f>E16+F16+I16+L16+O16+R16</f>
        <v>9695.93796</v>
      </c>
      <c r="E16" s="11">
        <v>1678.7525</v>
      </c>
      <c r="F16" s="11">
        <v>1552.56</v>
      </c>
      <c r="G16" s="11">
        <f>'21'!I17</f>
        <v>1110</v>
      </c>
      <c r="H16" s="609"/>
      <c r="I16" s="11">
        <f>G16+H16</f>
        <v>1110</v>
      </c>
      <c r="J16" s="11">
        <v>660</v>
      </c>
      <c r="K16" s="609"/>
      <c r="L16" s="11">
        <f>J16+K16</f>
        <v>660</v>
      </c>
      <c r="M16" s="11">
        <v>840</v>
      </c>
      <c r="N16" s="609"/>
      <c r="O16" s="11">
        <f>M16+N16</f>
        <v>840</v>
      </c>
      <c r="P16" s="11">
        <v>3854.62546</v>
      </c>
      <c r="Q16" s="609"/>
      <c r="R16" s="787">
        <f>P16+Q16</f>
        <v>3854.62546</v>
      </c>
      <c r="S16" s="608">
        <f>T16+U16+X16+AA16+AD16+AG16</f>
        <v>0</v>
      </c>
      <c r="T16" s="11">
        <v>0</v>
      </c>
      <c r="U16" s="11">
        <v>0</v>
      </c>
      <c r="V16" s="11">
        <v>0</v>
      </c>
      <c r="W16" s="609"/>
      <c r="X16" s="358">
        <f>V16+W16</f>
        <v>0</v>
      </c>
      <c r="Y16" s="11">
        <v>0</v>
      </c>
      <c r="Z16" s="609"/>
      <c r="AA16" s="11">
        <f>Y16+Z16</f>
        <v>0</v>
      </c>
      <c r="AB16" s="11">
        <v>0</v>
      </c>
      <c r="AC16" s="609"/>
      <c r="AD16" s="11">
        <f>AB16+AC16</f>
        <v>0</v>
      </c>
      <c r="AE16" s="11">
        <v>0</v>
      </c>
      <c r="AF16" s="609"/>
      <c r="AG16" s="787">
        <f>AE16+AF16</f>
        <v>0</v>
      </c>
      <c r="AH16" s="608">
        <f>AI16+AJ16+AM16+AP16+AS16+AV16</f>
        <v>9695.93796</v>
      </c>
      <c r="AI16" s="11">
        <f>E16+T16</f>
        <v>1678.7525</v>
      </c>
      <c r="AJ16" s="11">
        <f>F16+U16</f>
        <v>1552.56</v>
      </c>
      <c r="AK16" s="11">
        <f>G16+V16</f>
        <v>1110</v>
      </c>
      <c r="AL16" s="609">
        <f>H16+W16</f>
        <v>0</v>
      </c>
      <c r="AM16" s="11">
        <f>AK16+AL16</f>
        <v>1110</v>
      </c>
      <c r="AN16" s="11">
        <f>J16+Y16</f>
        <v>660</v>
      </c>
      <c r="AO16" s="609">
        <f>K16+Z16</f>
        <v>0</v>
      </c>
      <c r="AP16" s="11">
        <f>AN16+AO16</f>
        <v>660</v>
      </c>
      <c r="AQ16" s="11">
        <f>M16+AB16</f>
        <v>840</v>
      </c>
      <c r="AR16" s="609">
        <f>N16+AC16</f>
        <v>0</v>
      </c>
      <c r="AS16" s="11">
        <f>AQ16+AR16</f>
        <v>840</v>
      </c>
      <c r="AT16" s="11">
        <f>P16+AE16</f>
        <v>3854.62546</v>
      </c>
      <c r="AU16" s="609">
        <f>Q16+AF16</f>
        <v>0</v>
      </c>
      <c r="AV16" s="745">
        <f>AT16+AU16</f>
        <v>3854.62546</v>
      </c>
      <c r="AW16" s="1072"/>
    </row>
    <row r="17" spans="1:49">
      <c r="A17" s="6"/>
      <c r="B17" s="606"/>
      <c r="C17" s="607" t="s">
        <v>137</v>
      </c>
      <c r="D17" s="608"/>
      <c r="E17" s="10"/>
      <c r="F17" s="11"/>
      <c r="G17" s="11"/>
      <c r="H17" s="609"/>
      <c r="I17" s="10"/>
      <c r="J17" s="10"/>
      <c r="K17" s="676"/>
      <c r="L17" s="10"/>
      <c r="M17" s="10"/>
      <c r="N17" s="676"/>
      <c r="O17" s="10"/>
      <c r="P17" s="10"/>
      <c r="Q17" s="676"/>
      <c r="R17" s="738"/>
      <c r="S17" s="608"/>
      <c r="T17" s="10"/>
      <c r="U17" s="10"/>
      <c r="V17" s="10"/>
      <c r="W17" s="676"/>
      <c r="X17" s="361"/>
      <c r="Y17" s="10"/>
      <c r="Z17" s="676"/>
      <c r="AA17" s="10"/>
      <c r="AB17" s="10"/>
      <c r="AC17" s="676"/>
      <c r="AD17" s="10"/>
      <c r="AE17" s="10"/>
      <c r="AF17" s="676"/>
      <c r="AG17" s="738"/>
      <c r="AH17" s="608"/>
      <c r="AI17" s="10"/>
      <c r="AJ17" s="10"/>
      <c r="AK17" s="10"/>
      <c r="AL17" s="676"/>
      <c r="AM17" s="10"/>
      <c r="AN17" s="24"/>
      <c r="AO17" s="676"/>
      <c r="AP17" s="24"/>
      <c r="AQ17" s="24"/>
      <c r="AR17" s="792"/>
      <c r="AS17" s="24"/>
      <c r="AT17" s="24"/>
      <c r="AU17" s="792"/>
      <c r="AV17" s="805"/>
      <c r="AW17" s="1072"/>
    </row>
    <row r="18" ht="42" customHeight="1" spans="1:49">
      <c r="A18" s="6"/>
      <c r="B18" s="606"/>
      <c r="C18" s="607" t="s">
        <v>146</v>
      </c>
      <c r="D18" s="608"/>
      <c r="E18" s="10"/>
      <c r="F18" s="11"/>
      <c r="G18" s="11"/>
      <c r="H18" s="609"/>
      <c r="I18" s="10"/>
      <c r="J18" s="10"/>
      <c r="K18" s="676"/>
      <c r="L18" s="10"/>
      <c r="M18" s="10"/>
      <c r="N18" s="676"/>
      <c r="O18" s="10"/>
      <c r="P18" s="10"/>
      <c r="Q18" s="676"/>
      <c r="R18" s="738"/>
      <c r="S18" s="608"/>
      <c r="T18" s="10"/>
      <c r="U18" s="10"/>
      <c r="V18" s="10"/>
      <c r="W18" s="676"/>
      <c r="X18" s="361"/>
      <c r="Y18" s="10"/>
      <c r="Z18" s="676"/>
      <c r="AA18" s="10"/>
      <c r="AB18" s="10"/>
      <c r="AC18" s="676"/>
      <c r="AD18" s="10"/>
      <c r="AE18" s="10"/>
      <c r="AF18" s="676"/>
      <c r="AG18" s="738"/>
      <c r="AH18" s="608"/>
      <c r="AI18" s="10"/>
      <c r="AJ18" s="10"/>
      <c r="AK18" s="10"/>
      <c r="AL18" s="676"/>
      <c r="AM18" s="10"/>
      <c r="AN18" s="24"/>
      <c r="AO18" s="676"/>
      <c r="AP18" s="24"/>
      <c r="AQ18" s="24"/>
      <c r="AR18" s="792"/>
      <c r="AS18" s="24"/>
      <c r="AT18" s="24"/>
      <c r="AU18" s="792"/>
      <c r="AV18" s="805"/>
      <c r="AW18" s="1072"/>
    </row>
    <row r="19" ht="67.5" customHeight="1" spans="1:49">
      <c r="A19" s="15" t="s">
        <v>101</v>
      </c>
      <c r="B19" s="606" t="s">
        <v>102</v>
      </c>
      <c r="C19" s="607" t="s">
        <v>13</v>
      </c>
      <c r="D19" s="608">
        <f>E19+F19+I19+L19+O19+R19</f>
        <v>1073.8</v>
      </c>
      <c r="E19" s="11">
        <v>1073.8</v>
      </c>
      <c r="F19" s="11">
        <v>0</v>
      </c>
      <c r="G19" s="11">
        <f>'21'!I20</f>
        <v>0</v>
      </c>
      <c r="H19" s="609"/>
      <c r="I19" s="11">
        <v>0</v>
      </c>
      <c r="J19" s="11">
        <v>0</v>
      </c>
      <c r="K19" s="609"/>
      <c r="L19" s="11">
        <v>0</v>
      </c>
      <c r="M19" s="11">
        <v>0</v>
      </c>
      <c r="N19" s="609"/>
      <c r="O19" s="11">
        <v>0</v>
      </c>
      <c r="P19" s="11">
        <v>0</v>
      </c>
      <c r="Q19" s="609"/>
      <c r="R19" s="787">
        <v>0</v>
      </c>
      <c r="S19" s="608">
        <f>T19+U19+X19+AA19+AD19+AG19</f>
        <v>0</v>
      </c>
      <c r="T19" s="11">
        <v>0</v>
      </c>
      <c r="U19" s="11">
        <v>0</v>
      </c>
      <c r="V19" s="11"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87">
        <f>AE19+AF19</f>
        <v>0</v>
      </c>
      <c r="AH19" s="608">
        <f>AI19+AJ19+AM19+AP19+AS19+AV19</f>
        <v>1073.8</v>
      </c>
      <c r="AI19" s="11">
        <f>E19+T19</f>
        <v>1073.8</v>
      </c>
      <c r="AJ19" s="11">
        <f>F19+U19</f>
        <v>0</v>
      </c>
      <c r="AK19" s="11">
        <f>G19+V19</f>
        <v>0</v>
      </c>
      <c r="AL19" s="609">
        <f>H19+W19</f>
        <v>0</v>
      </c>
      <c r="AM19" s="11">
        <f>AK19+AL19</f>
        <v>0</v>
      </c>
      <c r="AN19" s="11">
        <f>J19+Y19</f>
        <v>0</v>
      </c>
      <c r="AO19" s="609">
        <f>K19+Z19</f>
        <v>0</v>
      </c>
      <c r="AP19" s="11">
        <f>AN19+AO19</f>
        <v>0</v>
      </c>
      <c r="AQ19" s="11">
        <f>M19+AB19</f>
        <v>0</v>
      </c>
      <c r="AR19" s="609">
        <f>N19+AC19</f>
        <v>0</v>
      </c>
      <c r="AS19" s="11">
        <f>AQ19+AR19</f>
        <v>0</v>
      </c>
      <c r="AT19" s="11">
        <f>P19+AE19</f>
        <v>0</v>
      </c>
      <c r="AU19" s="609">
        <f>Q19+AF19</f>
        <v>0</v>
      </c>
      <c r="AV19" s="745">
        <f>AT19+AU19</f>
        <v>0</v>
      </c>
      <c r="AW19" s="1072"/>
    </row>
    <row r="20" ht="22.5" spans="1:49">
      <c r="A20" s="15"/>
      <c r="B20" s="606"/>
      <c r="C20" s="607" t="s">
        <v>22</v>
      </c>
      <c r="D20" s="608"/>
      <c r="E20" s="11"/>
      <c r="F20" s="11"/>
      <c r="G20" s="11"/>
      <c r="H20" s="609"/>
      <c r="I20" s="11"/>
      <c r="J20" s="11"/>
      <c r="K20" s="609"/>
      <c r="L20" s="11"/>
      <c r="M20" s="11"/>
      <c r="N20" s="609"/>
      <c r="O20" s="11"/>
      <c r="P20" s="11"/>
      <c r="Q20" s="609"/>
      <c r="R20" s="787"/>
      <c r="S20" s="608"/>
      <c r="T20" s="11"/>
      <c r="U20" s="11"/>
      <c r="V20" s="11"/>
      <c r="W20" s="609"/>
      <c r="X20" s="358"/>
      <c r="Y20" s="11"/>
      <c r="Z20" s="609"/>
      <c r="AA20" s="11"/>
      <c r="AB20" s="11"/>
      <c r="AC20" s="609"/>
      <c r="AD20" s="11"/>
      <c r="AE20" s="11"/>
      <c r="AF20" s="609"/>
      <c r="AG20" s="787"/>
      <c r="AH20" s="608"/>
      <c r="AI20" s="11"/>
      <c r="AJ20" s="11"/>
      <c r="AK20" s="11"/>
      <c r="AL20" s="609"/>
      <c r="AM20" s="11"/>
      <c r="AN20" s="24"/>
      <c r="AO20" s="609"/>
      <c r="AP20" s="24"/>
      <c r="AQ20" s="24"/>
      <c r="AR20" s="792"/>
      <c r="AS20" s="24"/>
      <c r="AT20" s="24"/>
      <c r="AU20" s="792"/>
      <c r="AV20" s="805"/>
      <c r="AW20" s="1072"/>
    </row>
    <row r="21" ht="33.75" spans="1:49">
      <c r="A21" s="15"/>
      <c r="B21" s="606"/>
      <c r="C21" s="607" t="s">
        <v>146</v>
      </c>
      <c r="D21" s="608"/>
      <c r="E21" s="11"/>
      <c r="F21" s="11"/>
      <c r="G21" s="11"/>
      <c r="H21" s="609"/>
      <c r="I21" s="11"/>
      <c r="J21" s="11"/>
      <c r="K21" s="609"/>
      <c r="L21" s="11"/>
      <c r="M21" s="11"/>
      <c r="N21" s="609"/>
      <c r="O21" s="11"/>
      <c r="P21" s="11"/>
      <c r="Q21" s="609"/>
      <c r="R21" s="787"/>
      <c r="S21" s="608"/>
      <c r="T21" s="11"/>
      <c r="U21" s="11"/>
      <c r="V21" s="11"/>
      <c r="W21" s="609"/>
      <c r="X21" s="358"/>
      <c r="Y21" s="11"/>
      <c r="Z21" s="609"/>
      <c r="AA21" s="11"/>
      <c r="AB21" s="11"/>
      <c r="AC21" s="609"/>
      <c r="AD21" s="11"/>
      <c r="AE21" s="11"/>
      <c r="AF21" s="609"/>
      <c r="AG21" s="787"/>
      <c r="AH21" s="608"/>
      <c r="AI21" s="11"/>
      <c r="AJ21" s="11"/>
      <c r="AK21" s="11"/>
      <c r="AL21" s="609"/>
      <c r="AM21" s="11"/>
      <c r="AN21" s="24"/>
      <c r="AO21" s="609"/>
      <c r="AP21" s="24"/>
      <c r="AQ21" s="24"/>
      <c r="AR21" s="792"/>
      <c r="AS21" s="24"/>
      <c r="AT21" s="24"/>
      <c r="AU21" s="792"/>
      <c r="AV21" s="805"/>
      <c r="AW21" s="1072"/>
    </row>
    <row r="22" ht="90" spans="1:49">
      <c r="A22" s="15" t="s">
        <v>23</v>
      </c>
      <c r="B22" s="606" t="s">
        <v>103</v>
      </c>
      <c r="C22" s="607" t="s">
        <v>13</v>
      </c>
      <c r="D22" s="608">
        <f>E22+F22+I22+L22+O22+R22</f>
        <v>50</v>
      </c>
      <c r="E22" s="11">
        <v>0</v>
      </c>
      <c r="F22" s="11">
        <v>0</v>
      </c>
      <c r="G22" s="11">
        <f>'21'!I23</f>
        <v>0</v>
      </c>
      <c r="H22" s="609"/>
      <c r="I22" s="11">
        <v>0</v>
      </c>
      <c r="J22" s="11">
        <v>0</v>
      </c>
      <c r="K22" s="609"/>
      <c r="L22" s="11">
        <v>0</v>
      </c>
      <c r="M22" s="11">
        <v>0</v>
      </c>
      <c r="N22" s="609"/>
      <c r="O22" s="11">
        <v>0</v>
      </c>
      <c r="P22" s="11">
        <v>50</v>
      </c>
      <c r="Q22" s="609"/>
      <c r="R22" s="787">
        <v>50</v>
      </c>
      <c r="S22" s="608">
        <f>T22+U22+X22+AA22+AD22+AG22</f>
        <v>0</v>
      </c>
      <c r="T22" s="11">
        <v>0</v>
      </c>
      <c r="U22" s="11">
        <v>0</v>
      </c>
      <c r="V22" s="11"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87">
        <f>AE22+AF22</f>
        <v>0</v>
      </c>
      <c r="AH22" s="608">
        <f>AI22+AJ22+AM22+AP22+AS22+AV22</f>
        <v>50</v>
      </c>
      <c r="AI22" s="11">
        <f t="shared" ref="AI22:AL23" si="0">E22+T22</f>
        <v>0</v>
      </c>
      <c r="AJ22" s="11">
        <f t="shared" si="0"/>
        <v>0</v>
      </c>
      <c r="AK22" s="11">
        <f t="shared" si="0"/>
        <v>0</v>
      </c>
      <c r="AL22" s="609">
        <f t="shared" si="0"/>
        <v>0</v>
      </c>
      <c r="AM22" s="11">
        <f>AK22+AL22</f>
        <v>0</v>
      </c>
      <c r="AN22" s="11">
        <f>J22+Y22</f>
        <v>0</v>
      </c>
      <c r="AO22" s="609">
        <f>K22+Z22</f>
        <v>0</v>
      </c>
      <c r="AP22" s="11">
        <f>AN22+AO22</f>
        <v>0</v>
      </c>
      <c r="AQ22" s="11">
        <f>M22+AB22</f>
        <v>0</v>
      </c>
      <c r="AR22" s="609">
        <f>N22+AC22</f>
        <v>0</v>
      </c>
      <c r="AS22" s="11">
        <f>AQ22+AR22</f>
        <v>0</v>
      </c>
      <c r="AT22" s="11">
        <f>P22+AE22</f>
        <v>50</v>
      </c>
      <c r="AU22" s="609">
        <f>Q22+AF22</f>
        <v>0</v>
      </c>
      <c r="AV22" s="745">
        <f>AT22+AU22</f>
        <v>50</v>
      </c>
      <c r="AW22" s="1072"/>
    </row>
    <row r="23" ht="53.25" customHeight="1" spans="1:49">
      <c r="A23" s="6" t="s">
        <v>104</v>
      </c>
      <c r="B23" s="611" t="s">
        <v>26</v>
      </c>
      <c r="C23" s="607" t="s">
        <v>13</v>
      </c>
      <c r="D23" s="957">
        <f>E23+F23+I23+L23+O23+R23</f>
        <v>3500</v>
      </c>
      <c r="E23" s="749">
        <v>1500</v>
      </c>
      <c r="F23" s="749">
        <v>0</v>
      </c>
      <c r="G23" s="749">
        <f>'21'!I24</f>
        <v>2000</v>
      </c>
      <c r="H23" s="610">
        <f>H24+H25+H26</f>
        <v>0</v>
      </c>
      <c r="I23" s="749">
        <f>G23+H23</f>
        <v>2000</v>
      </c>
      <c r="J23" s="749">
        <v>0</v>
      </c>
      <c r="K23" s="610"/>
      <c r="L23" s="749">
        <f>J23+K23</f>
        <v>0</v>
      </c>
      <c r="M23" s="749">
        <v>0</v>
      </c>
      <c r="N23" s="610"/>
      <c r="O23" s="749">
        <f>M23+N23</f>
        <v>0</v>
      </c>
      <c r="P23" s="749">
        <v>0</v>
      </c>
      <c r="Q23" s="610"/>
      <c r="R23" s="1051">
        <f>P23+Q23</f>
        <v>0</v>
      </c>
      <c r="S23" s="957">
        <f>T23+U23+X23+AA23+AD23+AG23</f>
        <v>0</v>
      </c>
      <c r="T23" s="749">
        <v>0</v>
      </c>
      <c r="U23" s="749">
        <v>0</v>
      </c>
      <c r="V23" s="749">
        <v>0</v>
      </c>
      <c r="W23" s="610"/>
      <c r="X23" s="468">
        <f>V23+W23</f>
        <v>0</v>
      </c>
      <c r="Y23" s="749">
        <v>0</v>
      </c>
      <c r="Z23" s="610"/>
      <c r="AA23" s="749">
        <f>Y23+Z23</f>
        <v>0</v>
      </c>
      <c r="AB23" s="749">
        <v>0</v>
      </c>
      <c r="AC23" s="610"/>
      <c r="AD23" s="749">
        <f>AB23+AC23</f>
        <v>0</v>
      </c>
      <c r="AE23" s="749">
        <v>0</v>
      </c>
      <c r="AF23" s="610"/>
      <c r="AG23" s="1051">
        <f>AE23+AF23</f>
        <v>0</v>
      </c>
      <c r="AH23" s="957">
        <f>AI23+AJ23+AM23+AP23+AS23+AV23</f>
        <v>3500</v>
      </c>
      <c r="AI23" s="749">
        <f t="shared" si="0"/>
        <v>1500</v>
      </c>
      <c r="AJ23" s="749">
        <f t="shared" si="0"/>
        <v>0</v>
      </c>
      <c r="AK23" s="749">
        <f t="shared" si="0"/>
        <v>2000</v>
      </c>
      <c r="AL23" s="610">
        <f t="shared" si="0"/>
        <v>0</v>
      </c>
      <c r="AM23" s="749">
        <f>AK23+AL23</f>
        <v>2000</v>
      </c>
      <c r="AN23" s="749">
        <f>J23+Y23</f>
        <v>0</v>
      </c>
      <c r="AO23" s="610">
        <f>K23+Z23</f>
        <v>0</v>
      </c>
      <c r="AP23" s="749">
        <f>AN23+AO23</f>
        <v>0</v>
      </c>
      <c r="AQ23" s="749">
        <f>M23+AB23</f>
        <v>0</v>
      </c>
      <c r="AR23" s="610">
        <f>N23+AC23</f>
        <v>0</v>
      </c>
      <c r="AS23" s="749">
        <f>AQ23+AR23</f>
        <v>0</v>
      </c>
      <c r="AT23" s="749">
        <f>P23+AE23</f>
        <v>0</v>
      </c>
      <c r="AU23" s="610">
        <f>Q23+AF23</f>
        <v>0</v>
      </c>
      <c r="AV23" s="984">
        <f>AT23+AU23</f>
        <v>0</v>
      </c>
      <c r="AW23" s="997"/>
    </row>
    <row r="24" ht="33.75" spans="1:49">
      <c r="A24" s="6"/>
      <c r="B24" s="611"/>
      <c r="C24" s="607" t="s">
        <v>27</v>
      </c>
      <c r="D24" s="608"/>
      <c r="E24" s="10"/>
      <c r="F24" s="11"/>
      <c r="G24" s="11"/>
      <c r="H24" s="609"/>
      <c r="I24" s="10"/>
      <c r="J24" s="10"/>
      <c r="K24" s="676"/>
      <c r="L24" s="10"/>
      <c r="M24" s="10"/>
      <c r="N24" s="676"/>
      <c r="O24" s="10"/>
      <c r="P24" s="10"/>
      <c r="Q24" s="676"/>
      <c r="R24" s="738"/>
      <c r="S24" s="608"/>
      <c r="T24" s="10"/>
      <c r="U24" s="10"/>
      <c r="V24" s="10"/>
      <c r="W24" s="676"/>
      <c r="X24" s="361"/>
      <c r="Y24" s="10"/>
      <c r="Z24" s="676"/>
      <c r="AA24" s="10"/>
      <c r="AB24" s="10"/>
      <c r="AC24" s="676"/>
      <c r="AD24" s="10"/>
      <c r="AE24" s="10"/>
      <c r="AF24" s="676"/>
      <c r="AG24" s="738"/>
      <c r="AH24" s="608"/>
      <c r="AI24" s="10"/>
      <c r="AJ24" s="10"/>
      <c r="AK24" s="10"/>
      <c r="AL24" s="676"/>
      <c r="AM24" s="10"/>
      <c r="AN24" s="24"/>
      <c r="AO24" s="676"/>
      <c r="AP24" s="24"/>
      <c r="AQ24" s="24"/>
      <c r="AR24" s="792"/>
      <c r="AS24" s="24"/>
      <c r="AT24" s="24"/>
      <c r="AU24" s="792"/>
      <c r="AV24" s="805"/>
      <c r="AW24" s="998"/>
    </row>
    <row r="25" ht="33.75" spans="1:49">
      <c r="A25" s="6"/>
      <c r="B25" s="611"/>
      <c r="C25" s="607" t="s">
        <v>28</v>
      </c>
      <c r="D25" s="608"/>
      <c r="E25" s="10"/>
      <c r="F25" s="11"/>
      <c r="G25" s="11"/>
      <c r="H25" s="609"/>
      <c r="I25" s="10"/>
      <c r="J25" s="10"/>
      <c r="K25" s="676"/>
      <c r="L25" s="10"/>
      <c r="M25" s="10"/>
      <c r="N25" s="676"/>
      <c r="O25" s="10"/>
      <c r="P25" s="10"/>
      <c r="Q25" s="676"/>
      <c r="R25" s="738"/>
      <c r="S25" s="608"/>
      <c r="T25" s="10"/>
      <c r="U25" s="10"/>
      <c r="V25" s="10"/>
      <c r="W25" s="676"/>
      <c r="X25" s="361"/>
      <c r="Y25" s="10"/>
      <c r="Z25" s="676"/>
      <c r="AA25" s="10"/>
      <c r="AB25" s="10"/>
      <c r="AC25" s="676"/>
      <c r="AD25" s="10"/>
      <c r="AE25" s="10"/>
      <c r="AF25" s="676"/>
      <c r="AG25" s="738"/>
      <c r="AH25" s="608"/>
      <c r="AI25" s="10"/>
      <c r="AJ25" s="10"/>
      <c r="AK25" s="10"/>
      <c r="AL25" s="676"/>
      <c r="AM25" s="10"/>
      <c r="AN25" s="24"/>
      <c r="AO25" s="676"/>
      <c r="AP25" s="24"/>
      <c r="AQ25" s="24"/>
      <c r="AR25" s="792"/>
      <c r="AS25" s="24"/>
      <c r="AT25" s="24"/>
      <c r="AU25" s="792"/>
      <c r="AV25" s="805"/>
      <c r="AW25" s="998"/>
    </row>
    <row r="26" ht="35.25" customHeight="1" spans="1:49">
      <c r="A26" s="6"/>
      <c r="B26" s="611"/>
      <c r="C26" s="607" t="s">
        <v>199</v>
      </c>
      <c r="D26" s="608"/>
      <c r="E26" s="10"/>
      <c r="F26" s="11"/>
      <c r="G26" s="11"/>
      <c r="H26" s="609"/>
      <c r="I26" s="11"/>
      <c r="J26" s="10"/>
      <c r="K26" s="609"/>
      <c r="L26" s="10"/>
      <c r="M26" s="10"/>
      <c r="N26" s="676"/>
      <c r="O26" s="10"/>
      <c r="P26" s="10"/>
      <c r="Q26" s="676"/>
      <c r="R26" s="738"/>
      <c r="S26" s="608"/>
      <c r="T26" s="10"/>
      <c r="U26" s="10"/>
      <c r="V26" s="10"/>
      <c r="W26" s="676"/>
      <c r="X26" s="361"/>
      <c r="Y26" s="10"/>
      <c r="Z26" s="676"/>
      <c r="AA26" s="10"/>
      <c r="AB26" s="10"/>
      <c r="AC26" s="676"/>
      <c r="AD26" s="10"/>
      <c r="AE26" s="10"/>
      <c r="AF26" s="676"/>
      <c r="AG26" s="738"/>
      <c r="AH26" s="608"/>
      <c r="AI26" s="10"/>
      <c r="AJ26" s="10"/>
      <c r="AK26" s="10"/>
      <c r="AL26" s="676"/>
      <c r="AM26" s="10"/>
      <c r="AN26" s="24"/>
      <c r="AO26" s="676"/>
      <c r="AP26" s="24"/>
      <c r="AQ26" s="24"/>
      <c r="AR26" s="792"/>
      <c r="AS26" s="24"/>
      <c r="AT26" s="24"/>
      <c r="AU26" s="792"/>
      <c r="AV26" s="805"/>
      <c r="AW26" s="999"/>
    </row>
    <row r="27" ht="72.8" spans="1:49">
      <c r="A27" s="629" t="s">
        <v>105</v>
      </c>
      <c r="B27" s="606" t="s">
        <v>30</v>
      </c>
      <c r="C27" s="607" t="s">
        <v>13</v>
      </c>
      <c r="D27" s="608">
        <f>E27+F27+I27+L27+O27+R27</f>
        <v>393286.08843</v>
      </c>
      <c r="E27" s="11">
        <v>62130.78562</v>
      </c>
      <c r="F27" s="11">
        <v>58712.83911</v>
      </c>
      <c r="G27" s="11">
        <f>'22 (2)'!I29</f>
        <v>55988.15018</v>
      </c>
      <c r="H27" s="609">
        <f t="shared" ref="H27:AV27" si="1">H28+H33+H35</f>
        <v>-1661.00462</v>
      </c>
      <c r="I27" s="11">
        <f t="shared" si="1"/>
        <v>54327.14556</v>
      </c>
      <c r="J27" s="11">
        <f t="shared" si="1"/>
        <v>49753.6492</v>
      </c>
      <c r="K27" s="609">
        <f t="shared" si="1"/>
        <v>0</v>
      </c>
      <c r="L27" s="11">
        <f t="shared" si="1"/>
        <v>49753.6492</v>
      </c>
      <c r="M27" s="11">
        <f t="shared" si="1"/>
        <v>49584.45203</v>
      </c>
      <c r="N27" s="609">
        <f t="shared" si="1"/>
        <v>0</v>
      </c>
      <c r="O27" s="11">
        <f t="shared" si="1"/>
        <v>49584.45203</v>
      </c>
      <c r="P27" s="11">
        <f t="shared" si="1"/>
        <v>118777.21691</v>
      </c>
      <c r="Q27" s="609">
        <f t="shared" si="1"/>
        <v>0</v>
      </c>
      <c r="R27" s="787">
        <f t="shared" si="1"/>
        <v>118777.21691</v>
      </c>
      <c r="S27" s="608">
        <f>T27+U27+X27+AA27+AD27+AG27</f>
        <v>5831.10256</v>
      </c>
      <c r="T27" s="11">
        <f t="shared" si="1"/>
        <v>4170.09794</v>
      </c>
      <c r="U27" s="11">
        <f t="shared" si="1"/>
        <v>0</v>
      </c>
      <c r="V27" s="11">
        <f t="shared" si="1"/>
        <v>0</v>
      </c>
      <c r="W27" s="609">
        <f t="shared" si="1"/>
        <v>1661.00462</v>
      </c>
      <c r="X27" s="358">
        <f t="shared" si="1"/>
        <v>1661.00462</v>
      </c>
      <c r="Y27" s="11">
        <v>0</v>
      </c>
      <c r="Z27" s="609">
        <f t="shared" si="1"/>
        <v>0</v>
      </c>
      <c r="AA27" s="11">
        <f t="shared" si="1"/>
        <v>0</v>
      </c>
      <c r="AB27" s="11">
        <f t="shared" si="1"/>
        <v>0</v>
      </c>
      <c r="AC27" s="609">
        <f t="shared" si="1"/>
        <v>0</v>
      </c>
      <c r="AD27" s="11">
        <f t="shared" si="1"/>
        <v>0</v>
      </c>
      <c r="AE27" s="11">
        <f t="shared" si="1"/>
        <v>0</v>
      </c>
      <c r="AF27" s="609">
        <f t="shared" si="1"/>
        <v>0</v>
      </c>
      <c r="AG27" s="787">
        <f t="shared" si="1"/>
        <v>0</v>
      </c>
      <c r="AH27" s="876">
        <f t="shared" si="1"/>
        <v>399117.19099</v>
      </c>
      <c r="AI27" s="11">
        <f t="shared" si="1"/>
        <v>66300.88356</v>
      </c>
      <c r="AJ27" s="11">
        <f t="shared" si="1"/>
        <v>58712.83911</v>
      </c>
      <c r="AK27" s="11">
        <f t="shared" si="1"/>
        <v>55988.15018</v>
      </c>
      <c r="AL27" s="609">
        <f t="shared" si="1"/>
        <v>0</v>
      </c>
      <c r="AM27" s="11">
        <f t="shared" si="1"/>
        <v>55988.15018</v>
      </c>
      <c r="AN27" s="11">
        <f t="shared" si="1"/>
        <v>49753.6492</v>
      </c>
      <c r="AO27" s="11">
        <f t="shared" si="1"/>
        <v>0</v>
      </c>
      <c r="AP27" s="11">
        <f t="shared" si="1"/>
        <v>49753.6492</v>
      </c>
      <c r="AQ27" s="11">
        <f t="shared" si="1"/>
        <v>49584.45203</v>
      </c>
      <c r="AR27" s="11">
        <f t="shared" si="1"/>
        <v>0</v>
      </c>
      <c r="AS27" s="11">
        <f t="shared" si="1"/>
        <v>49584.45203</v>
      </c>
      <c r="AT27" s="11">
        <f t="shared" si="1"/>
        <v>118777.21691</v>
      </c>
      <c r="AU27" s="11">
        <f t="shared" si="1"/>
        <v>0</v>
      </c>
      <c r="AV27" s="745">
        <f t="shared" si="1"/>
        <v>118777.21691</v>
      </c>
      <c r="AW27" s="1072"/>
    </row>
    <row r="28" ht="72.8" spans="1:49">
      <c r="A28" s="629"/>
      <c r="B28" s="606" t="s">
        <v>106</v>
      </c>
      <c r="C28" s="607" t="s">
        <v>13</v>
      </c>
      <c r="D28" s="608">
        <f>E28+F28+I28+L28+O28+R28</f>
        <v>299831.76233</v>
      </c>
      <c r="E28" s="11">
        <v>47677.00755</v>
      </c>
      <c r="F28" s="11">
        <v>43579.97183</v>
      </c>
      <c r="G28" s="11">
        <f>'22 (2)'!I30</f>
        <v>38530.2904</v>
      </c>
      <c r="H28" s="609">
        <f>H29+H30+H31+H32</f>
        <v>-484.66023</v>
      </c>
      <c r="I28" s="11">
        <f>G28+H28</f>
        <v>38045.63017</v>
      </c>
      <c r="J28" s="11">
        <v>35049.99185</v>
      </c>
      <c r="K28" s="609"/>
      <c r="L28" s="11">
        <f>J28+K28</f>
        <v>35049.99185</v>
      </c>
      <c r="M28" s="11">
        <v>35048.29185</v>
      </c>
      <c r="N28" s="609"/>
      <c r="O28" s="11">
        <f>M28+N28</f>
        <v>35048.29185</v>
      </c>
      <c r="P28" s="11">
        <v>100430.86908</v>
      </c>
      <c r="Q28" s="609"/>
      <c r="R28" s="787">
        <f>P28+Q28</f>
        <v>100430.86908</v>
      </c>
      <c r="S28" s="608">
        <f>T28+U28+X28+AA28+AD28+AG28</f>
        <v>3854.86197</v>
      </c>
      <c r="T28" s="11">
        <v>3370.20174</v>
      </c>
      <c r="U28" s="11">
        <v>0</v>
      </c>
      <c r="V28" s="11">
        <v>0</v>
      </c>
      <c r="W28" s="609">
        <f>W29+W30+W31+W32</f>
        <v>484.66023</v>
      </c>
      <c r="X28" s="358">
        <f>V28+W28</f>
        <v>484.66023</v>
      </c>
      <c r="Y28" s="11">
        <v>0</v>
      </c>
      <c r="Z28" s="609"/>
      <c r="AA28" s="11">
        <v>0</v>
      </c>
      <c r="AB28" s="11">
        <v>0</v>
      </c>
      <c r="AC28" s="609"/>
      <c r="AD28" s="11">
        <v>0</v>
      </c>
      <c r="AE28" s="11">
        <v>0</v>
      </c>
      <c r="AF28" s="609"/>
      <c r="AG28" s="787">
        <v>0</v>
      </c>
      <c r="AH28" s="608">
        <f>AI28+AJ28+AM28+AP28+AS28+AV28</f>
        <v>303686.6243</v>
      </c>
      <c r="AI28" s="11">
        <f>E28+T28</f>
        <v>51047.20929</v>
      </c>
      <c r="AJ28" s="11">
        <f>F28+U28</f>
        <v>43579.97183</v>
      </c>
      <c r="AK28" s="11">
        <f>G28+V28</f>
        <v>38530.2904</v>
      </c>
      <c r="AL28" s="609">
        <f>H28+W28</f>
        <v>0</v>
      </c>
      <c r="AM28" s="11">
        <f>AK28+AL28</f>
        <v>38530.2904</v>
      </c>
      <c r="AN28" s="11">
        <f>J28+Y28</f>
        <v>35049.99185</v>
      </c>
      <c r="AO28" s="609">
        <f>K28+Z28</f>
        <v>0</v>
      </c>
      <c r="AP28" s="11">
        <f>AN28+AO28</f>
        <v>35049.99185</v>
      </c>
      <c r="AQ28" s="11">
        <f>M28+AB28</f>
        <v>35048.29185</v>
      </c>
      <c r="AR28" s="609">
        <f>N28+AC28</f>
        <v>0</v>
      </c>
      <c r="AS28" s="11">
        <f>AQ28+AR28</f>
        <v>35048.29185</v>
      </c>
      <c r="AT28" s="11">
        <f>P28+AE28</f>
        <v>100430.86908</v>
      </c>
      <c r="AU28" s="609">
        <f>Q28+AF28</f>
        <v>0</v>
      </c>
      <c r="AV28" s="745">
        <f>AT28+AU28</f>
        <v>100430.86908</v>
      </c>
      <c r="AW28" s="1072"/>
    </row>
    <row r="29" ht="69" customHeight="1" spans="1:49">
      <c r="A29" s="629"/>
      <c r="B29" s="606"/>
      <c r="C29" s="607" t="s">
        <v>91</v>
      </c>
      <c r="D29" s="640"/>
      <c r="E29" s="760"/>
      <c r="F29" s="641"/>
      <c r="G29" s="616"/>
      <c r="H29" s="618">
        <f>-411.33159</f>
        <v>-411.33159</v>
      </c>
      <c r="I29" s="760"/>
      <c r="J29" s="616"/>
      <c r="K29" s="676"/>
      <c r="L29" s="760"/>
      <c r="M29" s="616"/>
      <c r="N29" s="676"/>
      <c r="O29" s="760"/>
      <c r="P29" s="616"/>
      <c r="Q29" s="676"/>
      <c r="R29" s="783"/>
      <c r="S29" s="640"/>
      <c r="T29" s="760"/>
      <c r="U29" s="760"/>
      <c r="V29" s="616"/>
      <c r="W29" s="618">
        <f>411.33159</f>
        <v>411.33159</v>
      </c>
      <c r="X29" s="435"/>
      <c r="Y29" s="616"/>
      <c r="Z29" s="618"/>
      <c r="AA29" s="760"/>
      <c r="AB29" s="616"/>
      <c r="AC29" s="676"/>
      <c r="AD29" s="760"/>
      <c r="AE29" s="616"/>
      <c r="AF29" s="676"/>
      <c r="AG29" s="760"/>
      <c r="AH29" s="760"/>
      <c r="AI29" s="760"/>
      <c r="AJ29" s="760"/>
      <c r="AK29" s="617"/>
      <c r="AL29" s="609">
        <f>H29+W29</f>
        <v>0</v>
      </c>
      <c r="AM29" s="760"/>
      <c r="AN29" s="616"/>
      <c r="AO29" s="676"/>
      <c r="AP29" s="760"/>
      <c r="AQ29" s="616"/>
      <c r="AR29" s="676"/>
      <c r="AS29" s="760"/>
      <c r="AT29" s="616"/>
      <c r="AU29" s="676"/>
      <c r="AV29" s="760"/>
      <c r="AW29" s="1034" t="s">
        <v>222</v>
      </c>
    </row>
    <row r="30" ht="37.5" customHeight="1" spans="1:49">
      <c r="A30" s="629"/>
      <c r="B30" s="606"/>
      <c r="C30" s="607" t="s">
        <v>186</v>
      </c>
      <c r="D30" s="766"/>
      <c r="E30" s="767"/>
      <c r="F30" s="842"/>
      <c r="G30" s="616"/>
      <c r="H30" s="618"/>
      <c r="I30" s="767"/>
      <c r="J30" s="616"/>
      <c r="K30" s="676"/>
      <c r="L30" s="767"/>
      <c r="M30" s="616"/>
      <c r="N30" s="676"/>
      <c r="O30" s="767"/>
      <c r="P30" s="616"/>
      <c r="Q30" s="676"/>
      <c r="R30" s="789"/>
      <c r="S30" s="766"/>
      <c r="T30" s="767"/>
      <c r="U30" s="767"/>
      <c r="V30" s="616"/>
      <c r="W30" s="618"/>
      <c r="X30" s="437"/>
      <c r="Y30" s="616"/>
      <c r="Z30" s="618"/>
      <c r="AA30" s="767"/>
      <c r="AB30" s="616"/>
      <c r="AC30" s="676"/>
      <c r="AD30" s="767"/>
      <c r="AE30" s="616"/>
      <c r="AF30" s="676"/>
      <c r="AG30" s="767"/>
      <c r="AH30" s="767"/>
      <c r="AI30" s="767"/>
      <c r="AJ30" s="767"/>
      <c r="AK30" s="617"/>
      <c r="AL30" s="609"/>
      <c r="AM30" s="767"/>
      <c r="AN30" s="616"/>
      <c r="AO30" s="676"/>
      <c r="AP30" s="767"/>
      <c r="AQ30" s="616"/>
      <c r="AR30" s="676"/>
      <c r="AS30" s="767"/>
      <c r="AT30" s="616"/>
      <c r="AU30" s="676"/>
      <c r="AV30" s="767"/>
      <c r="AW30" s="1057"/>
    </row>
    <row r="31" ht="57" customHeight="1" spans="1:49">
      <c r="A31" s="629"/>
      <c r="B31" s="606"/>
      <c r="C31" s="607" t="s">
        <v>146</v>
      </c>
      <c r="D31" s="766"/>
      <c r="E31" s="767"/>
      <c r="F31" s="842"/>
      <c r="G31" s="616"/>
      <c r="H31" s="618">
        <v>-73.32864</v>
      </c>
      <c r="I31" s="767"/>
      <c r="J31" s="616"/>
      <c r="K31" s="676"/>
      <c r="L31" s="767"/>
      <c r="M31" s="616"/>
      <c r="N31" s="676"/>
      <c r="O31" s="767"/>
      <c r="P31" s="616"/>
      <c r="Q31" s="676"/>
      <c r="R31" s="789"/>
      <c r="S31" s="766"/>
      <c r="T31" s="767"/>
      <c r="U31" s="767"/>
      <c r="V31" s="616"/>
      <c r="W31" s="618">
        <v>73.32864</v>
      </c>
      <c r="X31" s="437"/>
      <c r="Y31" s="616"/>
      <c r="Z31" s="618"/>
      <c r="AA31" s="767"/>
      <c r="AB31" s="616"/>
      <c r="AC31" s="676"/>
      <c r="AD31" s="767"/>
      <c r="AE31" s="616"/>
      <c r="AF31" s="676"/>
      <c r="AG31" s="767"/>
      <c r="AH31" s="767"/>
      <c r="AI31" s="767"/>
      <c r="AJ31" s="767"/>
      <c r="AK31" s="617"/>
      <c r="AL31" s="609">
        <f>W31+H31</f>
        <v>0</v>
      </c>
      <c r="AM31" s="767"/>
      <c r="AN31" s="616"/>
      <c r="AO31" s="676"/>
      <c r="AP31" s="767"/>
      <c r="AQ31" s="616"/>
      <c r="AR31" s="676"/>
      <c r="AS31" s="767"/>
      <c r="AT31" s="616"/>
      <c r="AU31" s="676"/>
      <c r="AV31" s="767"/>
      <c r="AW31" s="1057"/>
    </row>
    <row r="32" ht="32.25" customHeight="1" spans="1:49">
      <c r="A32" s="629"/>
      <c r="B32" s="606"/>
      <c r="C32" s="607" t="s">
        <v>22</v>
      </c>
      <c r="D32" s="675"/>
      <c r="E32" s="770"/>
      <c r="F32" s="622"/>
      <c r="G32" s="616"/>
      <c r="H32" s="618"/>
      <c r="I32" s="770"/>
      <c r="J32" s="616"/>
      <c r="K32" s="676"/>
      <c r="L32" s="770"/>
      <c r="M32" s="616"/>
      <c r="N32" s="676"/>
      <c r="O32" s="770"/>
      <c r="P32" s="616"/>
      <c r="Q32" s="676"/>
      <c r="R32" s="782"/>
      <c r="S32" s="675"/>
      <c r="T32" s="770"/>
      <c r="U32" s="770"/>
      <c r="V32" s="616"/>
      <c r="W32" s="609"/>
      <c r="X32" s="482"/>
      <c r="Y32" s="616"/>
      <c r="Z32" s="676"/>
      <c r="AA32" s="770"/>
      <c r="AB32" s="616"/>
      <c r="AC32" s="676"/>
      <c r="AD32" s="770"/>
      <c r="AE32" s="616"/>
      <c r="AF32" s="676"/>
      <c r="AG32" s="770"/>
      <c r="AH32" s="770"/>
      <c r="AI32" s="770"/>
      <c r="AJ32" s="770"/>
      <c r="AK32" s="616"/>
      <c r="AL32" s="676"/>
      <c r="AM32" s="770"/>
      <c r="AN32" s="616"/>
      <c r="AO32" s="676"/>
      <c r="AP32" s="770"/>
      <c r="AQ32" s="616"/>
      <c r="AR32" s="676"/>
      <c r="AS32" s="770"/>
      <c r="AT32" s="616"/>
      <c r="AU32" s="676"/>
      <c r="AV32" s="770"/>
      <c r="AW32" s="1058"/>
    </row>
    <row r="33" ht="72.75" customHeight="1" spans="1:49">
      <c r="A33" s="629"/>
      <c r="B33" s="606" t="s">
        <v>111</v>
      </c>
      <c r="C33" s="607" t="s">
        <v>13</v>
      </c>
      <c r="D33" s="608">
        <f>E33+F33+I33+L33+O33+R33</f>
        <v>93454.3261</v>
      </c>
      <c r="E33" s="11">
        <v>14453.77807</v>
      </c>
      <c r="F33" s="11">
        <v>15132.86728</v>
      </c>
      <c r="G33" s="11">
        <f>'22 (2)'!I35</f>
        <v>17457.85978</v>
      </c>
      <c r="H33" s="609">
        <f>H34</f>
        <v>-1176.34439</v>
      </c>
      <c r="I33" s="11">
        <f>G33+H33</f>
        <v>16281.51539</v>
      </c>
      <c r="J33" s="11">
        <v>14703.65735</v>
      </c>
      <c r="K33" s="609"/>
      <c r="L33" s="11">
        <f>J33+K33</f>
        <v>14703.65735</v>
      </c>
      <c r="M33" s="11">
        <v>14536.16018</v>
      </c>
      <c r="N33" s="609"/>
      <c r="O33" s="11">
        <f>M33+N33</f>
        <v>14536.16018</v>
      </c>
      <c r="P33" s="11">
        <v>18346.34783</v>
      </c>
      <c r="Q33" s="609"/>
      <c r="R33" s="787">
        <f>P33+Q33</f>
        <v>18346.34783</v>
      </c>
      <c r="S33" s="608">
        <f>T33+U33+X33+AA33+AD33+AG33</f>
        <v>1976.24059</v>
      </c>
      <c r="T33" s="11">
        <v>799.8962</v>
      </c>
      <c r="U33" s="11">
        <v>0</v>
      </c>
      <c r="V33" s="11">
        <v>0</v>
      </c>
      <c r="W33" s="609">
        <f>W34</f>
        <v>1176.34439</v>
      </c>
      <c r="X33" s="358">
        <f>V33+W33</f>
        <v>1176.34439</v>
      </c>
      <c r="Y33" s="11">
        <v>0</v>
      </c>
      <c r="Z33" s="609"/>
      <c r="AA33" s="11">
        <v>0</v>
      </c>
      <c r="AB33" s="11">
        <v>0</v>
      </c>
      <c r="AC33" s="609"/>
      <c r="AD33" s="11">
        <v>0</v>
      </c>
      <c r="AE33" s="11">
        <v>0</v>
      </c>
      <c r="AF33" s="609"/>
      <c r="AG33" s="787">
        <v>0</v>
      </c>
      <c r="AH33" s="608">
        <f>AI33+AJ33+AM33+AP33+AS33+AV33</f>
        <v>95430.56669</v>
      </c>
      <c r="AI33" s="11">
        <f>E33+T33</f>
        <v>15253.67427</v>
      </c>
      <c r="AJ33" s="11">
        <f>F33+U33</f>
        <v>15132.86728</v>
      </c>
      <c r="AK33" s="11">
        <f>G33+V33</f>
        <v>17457.85978</v>
      </c>
      <c r="AL33" s="609">
        <f>H33+W33</f>
        <v>0</v>
      </c>
      <c r="AM33" s="11">
        <f>AK33+AL33</f>
        <v>17457.85978</v>
      </c>
      <c r="AN33" s="11">
        <f>J33+Y33</f>
        <v>14703.65735</v>
      </c>
      <c r="AO33" s="609">
        <f>K33+Z33</f>
        <v>0</v>
      </c>
      <c r="AP33" s="11">
        <f>AN33+AO33</f>
        <v>14703.65735</v>
      </c>
      <c r="AQ33" s="11">
        <f>M33+AB33</f>
        <v>14536.16018</v>
      </c>
      <c r="AR33" s="609">
        <f>N33+AC33</f>
        <v>0</v>
      </c>
      <c r="AS33" s="11">
        <f>AQ33+AR33</f>
        <v>14536.16018</v>
      </c>
      <c r="AT33" s="11">
        <f>P33+AE33</f>
        <v>18346.34783</v>
      </c>
      <c r="AU33" s="609">
        <f>Q33+AF33</f>
        <v>0</v>
      </c>
      <c r="AV33" s="745">
        <f>AT33+AU33</f>
        <v>18346.34783</v>
      </c>
      <c r="AW33" s="1075" t="s">
        <v>223</v>
      </c>
    </row>
    <row r="34" ht="72.75" customHeight="1" spans="1:49">
      <c r="A34" s="629"/>
      <c r="B34" s="606"/>
      <c r="C34" s="607" t="s">
        <v>39</v>
      </c>
      <c r="D34" s="608"/>
      <c r="E34" s="11"/>
      <c r="F34" s="11"/>
      <c r="G34" s="11"/>
      <c r="H34" s="618">
        <v>-1176.34439</v>
      </c>
      <c r="I34" s="11"/>
      <c r="J34" s="11"/>
      <c r="K34" s="609"/>
      <c r="L34" s="11"/>
      <c r="M34" s="11"/>
      <c r="N34" s="609"/>
      <c r="O34" s="11"/>
      <c r="P34" s="11"/>
      <c r="Q34" s="609"/>
      <c r="R34" s="787"/>
      <c r="S34" s="608"/>
      <c r="T34" s="11"/>
      <c r="U34" s="11"/>
      <c r="V34" s="11"/>
      <c r="W34" s="618">
        <v>1176.34439</v>
      </c>
      <c r="X34" s="358"/>
      <c r="Y34" s="11"/>
      <c r="Z34" s="609"/>
      <c r="AA34" s="11"/>
      <c r="AB34" s="11"/>
      <c r="AC34" s="609"/>
      <c r="AD34" s="11"/>
      <c r="AE34" s="11"/>
      <c r="AF34" s="609"/>
      <c r="AG34" s="787"/>
      <c r="AH34" s="608"/>
      <c r="AI34" s="11"/>
      <c r="AJ34" s="11"/>
      <c r="AK34" s="11"/>
      <c r="AL34" s="609"/>
      <c r="AM34" s="11"/>
      <c r="AN34" s="24"/>
      <c r="AO34" s="609"/>
      <c r="AP34" s="24"/>
      <c r="AQ34" s="24"/>
      <c r="AR34" s="792"/>
      <c r="AS34" s="24"/>
      <c r="AT34" s="24"/>
      <c r="AU34" s="792"/>
      <c r="AV34" s="805"/>
      <c r="AW34" s="1076"/>
    </row>
    <row r="35" ht="53.25" customHeight="1" outlineLevel="1" spans="1:49">
      <c r="A35" s="629"/>
      <c r="B35" s="628" t="s">
        <v>152</v>
      </c>
      <c r="C35" s="607" t="s">
        <v>13</v>
      </c>
      <c r="D35" s="608">
        <f>D36</f>
        <v>0</v>
      </c>
      <c r="E35" s="11">
        <f t="shared" ref="E35:S35" si="2">E36</f>
        <v>0</v>
      </c>
      <c r="F35" s="11">
        <f t="shared" si="2"/>
        <v>0</v>
      </c>
      <c r="G35" s="11">
        <f>'21'!I36</f>
        <v>0</v>
      </c>
      <c r="H35" s="609">
        <f t="shared" si="2"/>
        <v>0</v>
      </c>
      <c r="I35" s="11">
        <f t="shared" si="2"/>
        <v>0</v>
      </c>
      <c r="J35" s="11">
        <f t="shared" si="2"/>
        <v>0</v>
      </c>
      <c r="K35" s="609">
        <f t="shared" si="2"/>
        <v>0</v>
      </c>
      <c r="L35" s="11">
        <f t="shared" si="2"/>
        <v>0</v>
      </c>
      <c r="M35" s="11">
        <f t="shared" si="2"/>
        <v>0</v>
      </c>
      <c r="N35" s="609">
        <f t="shared" si="2"/>
        <v>0</v>
      </c>
      <c r="O35" s="11">
        <f t="shared" si="2"/>
        <v>0</v>
      </c>
      <c r="P35" s="11">
        <f t="shared" si="2"/>
        <v>0</v>
      </c>
      <c r="Q35" s="609">
        <f t="shared" si="2"/>
        <v>0</v>
      </c>
      <c r="R35" s="787">
        <f t="shared" si="2"/>
        <v>0</v>
      </c>
      <c r="S35" s="608">
        <f t="shared" si="2"/>
        <v>0</v>
      </c>
      <c r="T35" s="11">
        <f t="shared" ref="T35:AV35" si="3">T36</f>
        <v>0</v>
      </c>
      <c r="U35" s="11">
        <f t="shared" si="3"/>
        <v>0</v>
      </c>
      <c r="V35" s="11">
        <f t="shared" si="3"/>
        <v>0</v>
      </c>
      <c r="W35" s="609">
        <f t="shared" si="3"/>
        <v>0</v>
      </c>
      <c r="X35" s="358">
        <f t="shared" si="3"/>
        <v>0</v>
      </c>
      <c r="Y35" s="11">
        <f t="shared" si="3"/>
        <v>0</v>
      </c>
      <c r="Z35" s="609">
        <f t="shared" si="3"/>
        <v>0</v>
      </c>
      <c r="AA35" s="11">
        <f t="shared" si="3"/>
        <v>0</v>
      </c>
      <c r="AB35" s="11">
        <f t="shared" si="3"/>
        <v>0</v>
      </c>
      <c r="AC35" s="609">
        <f t="shared" si="3"/>
        <v>0</v>
      </c>
      <c r="AD35" s="11">
        <f t="shared" si="3"/>
        <v>0</v>
      </c>
      <c r="AE35" s="11">
        <f t="shared" si="3"/>
        <v>0</v>
      </c>
      <c r="AF35" s="609">
        <f t="shared" si="3"/>
        <v>0</v>
      </c>
      <c r="AG35" s="787">
        <f t="shared" si="3"/>
        <v>0</v>
      </c>
      <c r="AH35" s="608">
        <f t="shared" si="3"/>
        <v>0</v>
      </c>
      <c r="AI35" s="10">
        <f t="shared" si="3"/>
        <v>0</v>
      </c>
      <c r="AJ35" s="10">
        <f t="shared" si="3"/>
        <v>0</v>
      </c>
      <c r="AK35" s="10">
        <f t="shared" si="3"/>
        <v>0</v>
      </c>
      <c r="AL35" s="676">
        <f t="shared" si="3"/>
        <v>0</v>
      </c>
      <c r="AM35" s="10">
        <f t="shared" si="3"/>
        <v>0</v>
      </c>
      <c r="AN35" s="10">
        <f t="shared" si="3"/>
        <v>0</v>
      </c>
      <c r="AO35" s="10">
        <f t="shared" si="3"/>
        <v>0</v>
      </c>
      <c r="AP35" s="10">
        <f t="shared" si="3"/>
        <v>0</v>
      </c>
      <c r="AQ35" s="10">
        <f t="shared" si="3"/>
        <v>0</v>
      </c>
      <c r="AR35" s="10">
        <f t="shared" si="3"/>
        <v>0</v>
      </c>
      <c r="AS35" s="10">
        <f t="shared" si="3"/>
        <v>0</v>
      </c>
      <c r="AT35" s="10">
        <f t="shared" si="3"/>
        <v>0</v>
      </c>
      <c r="AU35" s="10">
        <f t="shared" si="3"/>
        <v>0</v>
      </c>
      <c r="AV35" s="748">
        <f t="shared" si="3"/>
        <v>0</v>
      </c>
      <c r="AW35" s="1075"/>
    </row>
    <row r="36" ht="63" customHeight="1" outlineLevel="1" spans="1:49">
      <c r="A36" s="629"/>
      <c r="B36" s="628" t="s">
        <v>153</v>
      </c>
      <c r="C36" s="607" t="s">
        <v>13</v>
      </c>
      <c r="D36" s="631">
        <v>0</v>
      </c>
      <c r="E36" s="632">
        <v>0</v>
      </c>
      <c r="F36" s="632">
        <v>0</v>
      </c>
      <c r="G36" s="11">
        <f>'21'!I37</f>
        <v>0</v>
      </c>
      <c r="H36" s="633"/>
      <c r="I36" s="632">
        <v>0</v>
      </c>
      <c r="J36" s="632">
        <v>0</v>
      </c>
      <c r="K36" s="633"/>
      <c r="L36" s="632">
        <v>0</v>
      </c>
      <c r="M36" s="632">
        <v>0</v>
      </c>
      <c r="N36" s="633"/>
      <c r="O36" s="632">
        <v>0</v>
      </c>
      <c r="P36" s="632">
        <v>0</v>
      </c>
      <c r="Q36" s="633"/>
      <c r="R36" s="1068">
        <v>0</v>
      </c>
      <c r="S36" s="608">
        <f>T36+U36+X36+AA36+AD36+AG36</f>
        <v>0</v>
      </c>
      <c r="T36" s="11">
        <v>0</v>
      </c>
      <c r="U36" s="11">
        <v>0</v>
      </c>
      <c r="V36" s="11">
        <v>0</v>
      </c>
      <c r="W36" s="609">
        <v>0</v>
      </c>
      <c r="X36" s="358">
        <f>V36+W36</f>
        <v>0</v>
      </c>
      <c r="Y36" s="11">
        <v>0</v>
      </c>
      <c r="Z36" s="609">
        <v>0</v>
      </c>
      <c r="AA36" s="11">
        <f>Y36+Z36</f>
        <v>0</v>
      </c>
      <c r="AB36" s="11">
        <v>0</v>
      </c>
      <c r="AC36" s="609">
        <v>0</v>
      </c>
      <c r="AD36" s="11">
        <f>AB36+AC36</f>
        <v>0</v>
      </c>
      <c r="AE36" s="11">
        <v>0</v>
      </c>
      <c r="AF36" s="609">
        <v>0</v>
      </c>
      <c r="AG36" s="787">
        <f>AE36+AF36</f>
        <v>0</v>
      </c>
      <c r="AH36" s="608">
        <f>AI36+AJ36+AM36+AP36+AS36+AV36</f>
        <v>0</v>
      </c>
      <c r="AI36" s="11">
        <f>E36+T36</f>
        <v>0</v>
      </c>
      <c r="AJ36" s="11">
        <f>F36+U36</f>
        <v>0</v>
      </c>
      <c r="AK36" s="11">
        <f>G36+V36</f>
        <v>0</v>
      </c>
      <c r="AL36" s="609">
        <f>H36+W36</f>
        <v>0</v>
      </c>
      <c r="AM36" s="11">
        <f>AK36+AL36</f>
        <v>0</v>
      </c>
      <c r="AN36" s="11">
        <f>J36+Y36</f>
        <v>0</v>
      </c>
      <c r="AO36" s="609">
        <f>K36+Z36</f>
        <v>0</v>
      </c>
      <c r="AP36" s="11">
        <f>AN36+AO36</f>
        <v>0</v>
      </c>
      <c r="AQ36" s="11">
        <f>M36+AB36</f>
        <v>0</v>
      </c>
      <c r="AR36" s="609">
        <f>N36+AC36</f>
        <v>0</v>
      </c>
      <c r="AS36" s="11">
        <f>AQ36+AR36</f>
        <v>0</v>
      </c>
      <c r="AT36" s="11">
        <f>P36+AE36</f>
        <v>0</v>
      </c>
      <c r="AU36" s="609">
        <f>Q36+AF36</f>
        <v>0</v>
      </c>
      <c r="AV36" s="745">
        <f>AT36+AU36</f>
        <v>0</v>
      </c>
      <c r="AW36" s="1077"/>
    </row>
    <row r="37" ht="47.25" customHeight="1" outlineLevel="1" spans="1:49">
      <c r="A37" s="629"/>
      <c r="B37" s="628"/>
      <c r="C37" s="607" t="s">
        <v>146</v>
      </c>
      <c r="D37" s="608"/>
      <c r="E37" s="10"/>
      <c r="F37" s="10"/>
      <c r="G37" s="11"/>
      <c r="H37" s="676"/>
      <c r="I37" s="10"/>
      <c r="J37" s="10"/>
      <c r="K37" s="676"/>
      <c r="L37" s="10"/>
      <c r="M37" s="10"/>
      <c r="N37" s="676"/>
      <c r="O37" s="10"/>
      <c r="P37" s="10"/>
      <c r="Q37" s="676"/>
      <c r="R37" s="738"/>
      <c r="S37" s="608"/>
      <c r="T37" s="10"/>
      <c r="U37" s="10"/>
      <c r="V37" s="10"/>
      <c r="W37" s="676"/>
      <c r="X37" s="361"/>
      <c r="Y37" s="10"/>
      <c r="Z37" s="676"/>
      <c r="AA37" s="10"/>
      <c r="AB37" s="10"/>
      <c r="AC37" s="676"/>
      <c r="AD37" s="10"/>
      <c r="AE37" s="10"/>
      <c r="AF37" s="676"/>
      <c r="AG37" s="738"/>
      <c r="AH37" s="608"/>
      <c r="AI37" s="10"/>
      <c r="AJ37" s="10"/>
      <c r="AK37" s="10"/>
      <c r="AL37" s="676"/>
      <c r="AM37" s="10"/>
      <c r="AN37" s="10"/>
      <c r="AO37" s="676"/>
      <c r="AP37" s="10"/>
      <c r="AQ37" s="10"/>
      <c r="AR37" s="676"/>
      <c r="AS37" s="10"/>
      <c r="AT37" s="10"/>
      <c r="AU37" s="676"/>
      <c r="AV37" s="748"/>
      <c r="AW37" s="1076"/>
    </row>
    <row r="38" ht="76.5" customHeight="1" spans="1:49">
      <c r="A38" s="16" t="s">
        <v>187</v>
      </c>
      <c r="B38" s="606" t="s">
        <v>188</v>
      </c>
      <c r="C38" s="607" t="s">
        <v>13</v>
      </c>
      <c r="D38" s="608">
        <f>E38+F38+I38+L38+O38+R38</f>
        <v>32260.45131</v>
      </c>
      <c r="E38" s="11">
        <v>0</v>
      </c>
      <c r="F38" s="11">
        <v>0</v>
      </c>
      <c r="G38" s="11">
        <f>'22 (2)'!I40</f>
        <v>6616.88281</v>
      </c>
      <c r="H38" s="609">
        <f>H39</f>
        <v>309.62437</v>
      </c>
      <c r="I38" s="11">
        <f>G38+H38</f>
        <v>6926.50718</v>
      </c>
      <c r="J38" s="11">
        <v>8445.01471</v>
      </c>
      <c r="K38" s="609"/>
      <c r="L38" s="11">
        <f>J38+K38</f>
        <v>8445.01471</v>
      </c>
      <c r="M38" s="11">
        <v>8444.46471</v>
      </c>
      <c r="N38" s="609"/>
      <c r="O38" s="11">
        <f>M38+N38</f>
        <v>8444.46471</v>
      </c>
      <c r="P38" s="11">
        <v>8444.46471</v>
      </c>
      <c r="Q38" s="609"/>
      <c r="R38" s="787">
        <f>P38+Q38</f>
        <v>8444.46471</v>
      </c>
      <c r="S38" s="608">
        <f>T38+U38+X38+AA38+AD38+AG38</f>
        <v>190.37563</v>
      </c>
      <c r="T38" s="11">
        <v>0</v>
      </c>
      <c r="U38" s="11">
        <v>0</v>
      </c>
      <c r="V38" s="11">
        <v>0</v>
      </c>
      <c r="W38" s="609">
        <f>W39</f>
        <v>190.37563</v>
      </c>
      <c r="X38" s="358">
        <f>V38+W38</f>
        <v>190.37563</v>
      </c>
      <c r="Y38" s="11">
        <v>0</v>
      </c>
      <c r="Z38" s="609"/>
      <c r="AA38" s="11">
        <v>0</v>
      </c>
      <c r="AB38" s="11">
        <v>0</v>
      </c>
      <c r="AC38" s="609"/>
      <c r="AD38" s="11">
        <v>0</v>
      </c>
      <c r="AE38" s="11">
        <v>0</v>
      </c>
      <c r="AF38" s="609"/>
      <c r="AG38" s="787">
        <v>0</v>
      </c>
      <c r="AH38" s="608">
        <f>AI38+AJ38+AM38+AP38+AS38+AV38</f>
        <v>32450.82694</v>
      </c>
      <c r="AI38" s="11">
        <f>E38+T38</f>
        <v>0</v>
      </c>
      <c r="AJ38" s="11">
        <f>F38+U38</f>
        <v>0</v>
      </c>
      <c r="AK38" s="11">
        <f>G38+V38</f>
        <v>6616.88281</v>
      </c>
      <c r="AL38" s="609">
        <f>H38+W38</f>
        <v>500</v>
      </c>
      <c r="AM38" s="11">
        <f>AK38+AL38</f>
        <v>7116.88281</v>
      </c>
      <c r="AN38" s="11">
        <f>J38+Y38</f>
        <v>8445.01471</v>
      </c>
      <c r="AO38" s="609">
        <f>K38+Z38</f>
        <v>0</v>
      </c>
      <c r="AP38" s="11">
        <f>AN38+AO38</f>
        <v>8445.01471</v>
      </c>
      <c r="AQ38" s="11">
        <f>M38+AB38</f>
        <v>8444.46471</v>
      </c>
      <c r="AR38" s="609">
        <f>N38+AC38</f>
        <v>0</v>
      </c>
      <c r="AS38" s="11">
        <f>AQ38+AR38</f>
        <v>8444.46471</v>
      </c>
      <c r="AT38" s="11">
        <f>P38+AE38</f>
        <v>8444.46471</v>
      </c>
      <c r="AU38" s="609">
        <f>Q38+AF38</f>
        <v>0</v>
      </c>
      <c r="AV38" s="745">
        <f>AT38+AU38</f>
        <v>8444.46471</v>
      </c>
      <c r="AW38" s="1075" t="s">
        <v>224</v>
      </c>
    </row>
    <row r="39" ht="111" customHeight="1" spans="1:49">
      <c r="A39" s="16"/>
      <c r="B39" s="606"/>
      <c r="C39" s="607" t="s">
        <v>157</v>
      </c>
      <c r="D39" s="608"/>
      <c r="E39" s="11"/>
      <c r="F39" s="11"/>
      <c r="G39" s="11"/>
      <c r="H39" s="609">
        <f>-190.37563+500</f>
        <v>309.62437</v>
      </c>
      <c r="I39" s="11"/>
      <c r="J39" s="11"/>
      <c r="K39" s="609"/>
      <c r="L39" s="11"/>
      <c r="M39" s="11"/>
      <c r="N39" s="609"/>
      <c r="O39" s="11"/>
      <c r="P39" s="11"/>
      <c r="Q39" s="609"/>
      <c r="R39" s="787"/>
      <c r="S39" s="608"/>
      <c r="T39" s="11"/>
      <c r="U39" s="11"/>
      <c r="V39" s="11"/>
      <c r="W39" s="609">
        <v>190.37563</v>
      </c>
      <c r="X39" s="358"/>
      <c r="Y39" s="11"/>
      <c r="Z39" s="609"/>
      <c r="AA39" s="11"/>
      <c r="AB39" s="11"/>
      <c r="AC39" s="609"/>
      <c r="AD39" s="11"/>
      <c r="AE39" s="11"/>
      <c r="AF39" s="609"/>
      <c r="AG39" s="787"/>
      <c r="AH39" s="608"/>
      <c r="AI39" s="11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745"/>
      <c r="AW39" s="1076"/>
    </row>
    <row r="40" s="27" customFormat="1" ht="72.8" spans="1:49">
      <c r="A40" s="19"/>
      <c r="B40" s="832" t="s">
        <v>189</v>
      </c>
      <c r="C40" s="958"/>
      <c r="D40" s="608">
        <f>E40+F40+I40+L40+O40+R40</f>
        <v>465726.14127</v>
      </c>
      <c r="E40" s="10">
        <f t="shared" ref="E40:R40" si="4">E38+E27+E23+E22+E19+E16+E12</f>
        <v>68854.353</v>
      </c>
      <c r="F40" s="10">
        <f t="shared" si="4"/>
        <v>62669.96004</v>
      </c>
      <c r="G40" s="10">
        <f t="shared" si="4"/>
        <v>68401.22454</v>
      </c>
      <c r="H40" s="676">
        <f t="shared" si="4"/>
        <v>-1351.38025</v>
      </c>
      <c r="I40" s="10">
        <f t="shared" si="4"/>
        <v>67049.84429</v>
      </c>
      <c r="J40" s="10">
        <f t="shared" si="4"/>
        <v>61357.67842</v>
      </c>
      <c r="K40" s="10">
        <f t="shared" si="4"/>
        <v>0</v>
      </c>
      <c r="L40" s="10">
        <f t="shared" si="4"/>
        <v>61357.67842</v>
      </c>
      <c r="M40" s="10">
        <f t="shared" si="4"/>
        <v>61357.67842</v>
      </c>
      <c r="N40" s="10">
        <f t="shared" si="4"/>
        <v>0</v>
      </c>
      <c r="O40" s="10">
        <f t="shared" si="4"/>
        <v>61357.67842</v>
      </c>
      <c r="P40" s="10">
        <f t="shared" si="4"/>
        <v>144436.6271</v>
      </c>
      <c r="Q40" s="10">
        <f t="shared" si="4"/>
        <v>0</v>
      </c>
      <c r="R40" s="738">
        <f t="shared" si="4"/>
        <v>144436.6271</v>
      </c>
      <c r="S40" s="608">
        <f>T40+U40+X40+AA40+AD40+AG40</f>
        <v>6021.47819</v>
      </c>
      <c r="T40" s="10">
        <f t="shared" ref="T40:AG40" si="5">T38+T27+T23+T22+T19+T16+T12</f>
        <v>4170.09794</v>
      </c>
      <c r="U40" s="10">
        <f t="shared" si="5"/>
        <v>0</v>
      </c>
      <c r="V40" s="10">
        <f t="shared" si="5"/>
        <v>0</v>
      </c>
      <c r="W40" s="676">
        <f t="shared" si="5"/>
        <v>1851.38025</v>
      </c>
      <c r="X40" s="361">
        <f t="shared" si="5"/>
        <v>1851.38025</v>
      </c>
      <c r="Y40" s="10">
        <f t="shared" si="5"/>
        <v>0</v>
      </c>
      <c r="Z40" s="10">
        <f t="shared" si="5"/>
        <v>0</v>
      </c>
      <c r="AA40" s="10">
        <f t="shared" si="5"/>
        <v>0</v>
      </c>
      <c r="AB40" s="10">
        <f t="shared" si="5"/>
        <v>0</v>
      </c>
      <c r="AC40" s="10">
        <f t="shared" si="5"/>
        <v>0</v>
      </c>
      <c r="AD40" s="10">
        <f t="shared" si="5"/>
        <v>0</v>
      </c>
      <c r="AE40" s="10">
        <f t="shared" si="5"/>
        <v>0</v>
      </c>
      <c r="AF40" s="10">
        <f t="shared" si="5"/>
        <v>0</v>
      </c>
      <c r="AG40" s="738">
        <f t="shared" si="5"/>
        <v>0</v>
      </c>
      <c r="AH40" s="608">
        <f>AI40+AJ40+AM40+AP40+AS40+AV40</f>
        <v>471747.61946</v>
      </c>
      <c r="AI40" s="11">
        <f>E40+T40</f>
        <v>73024.45094</v>
      </c>
      <c r="AJ40" s="11">
        <f>F40+U40</f>
        <v>62669.96004</v>
      </c>
      <c r="AK40" s="11">
        <f>G40+V40</f>
        <v>68401.22454</v>
      </c>
      <c r="AL40" s="609">
        <f>H40+W40</f>
        <v>500</v>
      </c>
      <c r="AM40" s="11">
        <f>AK40+AL40</f>
        <v>68901.22454</v>
      </c>
      <c r="AN40" s="11">
        <f>J40+Y40</f>
        <v>61357.67842</v>
      </c>
      <c r="AO40" s="11">
        <f>K40+Z40</f>
        <v>0</v>
      </c>
      <c r="AP40" s="11">
        <f>AN40+AO40</f>
        <v>61357.67842</v>
      </c>
      <c r="AQ40" s="11">
        <f>M40+AB40</f>
        <v>61357.67842</v>
      </c>
      <c r="AR40" s="11">
        <f>N40+AC40</f>
        <v>0</v>
      </c>
      <c r="AS40" s="11">
        <f>AQ40+AR40</f>
        <v>61357.67842</v>
      </c>
      <c r="AT40" s="11">
        <f>P40+AE40</f>
        <v>144436.6271</v>
      </c>
      <c r="AU40" s="11">
        <f>Q40+AF40</f>
        <v>0</v>
      </c>
      <c r="AV40" s="745">
        <f>AT40+AU40</f>
        <v>144436.6271</v>
      </c>
      <c r="AW40" s="1078"/>
    </row>
    <row r="41" s="27" customFormat="1" spans="1:49">
      <c r="A41" s="7" t="s">
        <v>113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1078"/>
    </row>
    <row r="42" s="27" customFormat="1" spans="1:49">
      <c r="A42" s="7" t="s">
        <v>190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1078"/>
    </row>
    <row r="43" s="27" customFormat="1" ht="66.8" spans="1:49">
      <c r="A43" s="15" t="s">
        <v>44</v>
      </c>
      <c r="B43" s="606" t="s">
        <v>158</v>
      </c>
      <c r="C43" s="607" t="s">
        <v>13</v>
      </c>
      <c r="D43" s="608">
        <f>E43+F43+I43+L43+O43+R43</f>
        <v>38279.08851</v>
      </c>
      <c r="E43" s="11">
        <v>4728.52027</v>
      </c>
      <c r="F43" s="11">
        <v>5368.03887</v>
      </c>
      <c r="G43" s="11">
        <f>'22 (2)'!I45</f>
        <v>6533.09979</v>
      </c>
      <c r="H43" s="609">
        <v>0</v>
      </c>
      <c r="I43" s="11">
        <f>G43+H43</f>
        <v>6533.09979</v>
      </c>
      <c r="J43" s="11">
        <v>6395.55905</v>
      </c>
      <c r="K43" s="11"/>
      <c r="L43" s="11">
        <f>J43+K43</f>
        <v>6395.55905</v>
      </c>
      <c r="M43" s="11">
        <v>6395.55905</v>
      </c>
      <c r="N43" s="11"/>
      <c r="O43" s="11">
        <f>M43+N43</f>
        <v>6395.55905</v>
      </c>
      <c r="P43" s="11">
        <v>8858.31148</v>
      </c>
      <c r="Q43" s="11"/>
      <c r="R43" s="787">
        <f>P43+Q43</f>
        <v>8858.31148</v>
      </c>
      <c r="S43" s="608">
        <f>T43+U43+X43+AA43+AD43+AG43</f>
        <v>0</v>
      </c>
      <c r="T43" s="11">
        <v>0</v>
      </c>
      <c r="U43" s="11">
        <v>0</v>
      </c>
      <c r="V43" s="11">
        <v>0</v>
      </c>
      <c r="W43" s="609"/>
      <c r="X43" s="358">
        <v>0</v>
      </c>
      <c r="Y43" s="11">
        <v>0</v>
      </c>
      <c r="Z43" s="11"/>
      <c r="AA43" s="11">
        <v>0</v>
      </c>
      <c r="AB43" s="11">
        <v>0</v>
      </c>
      <c r="AC43" s="11"/>
      <c r="AD43" s="11">
        <v>0</v>
      </c>
      <c r="AE43" s="11">
        <v>0</v>
      </c>
      <c r="AF43" s="11"/>
      <c r="AG43" s="787">
        <v>0</v>
      </c>
      <c r="AH43" s="608">
        <f>AI43+AJ43+AM43+AP43+AS43+AV43</f>
        <v>38279.08851</v>
      </c>
      <c r="AI43" s="11">
        <f>E43+T43</f>
        <v>4728.52027</v>
      </c>
      <c r="AJ43" s="11">
        <f>F43+U43</f>
        <v>5368.03887</v>
      </c>
      <c r="AK43" s="11">
        <f>G43+V43</f>
        <v>6533.09979</v>
      </c>
      <c r="AL43" s="609">
        <f>H43+W43</f>
        <v>0</v>
      </c>
      <c r="AM43" s="11">
        <f>AK43+AL43</f>
        <v>6533.09979</v>
      </c>
      <c r="AN43" s="11">
        <f>J43+Y43</f>
        <v>6395.55905</v>
      </c>
      <c r="AO43" s="11">
        <f>K43+Z43</f>
        <v>0</v>
      </c>
      <c r="AP43" s="11">
        <f>AN43+AO43</f>
        <v>6395.55905</v>
      </c>
      <c r="AQ43" s="11">
        <f>M43+AB43</f>
        <v>6395.55905</v>
      </c>
      <c r="AR43" s="11">
        <f>N43+AC43</f>
        <v>0</v>
      </c>
      <c r="AS43" s="11">
        <f>AQ43+AR43</f>
        <v>6395.55905</v>
      </c>
      <c r="AT43" s="11">
        <f>P43+AE43</f>
        <v>8858.31148</v>
      </c>
      <c r="AU43" s="11">
        <f>Q43+AF43</f>
        <v>0</v>
      </c>
      <c r="AV43" s="745">
        <f>AT43+AU43</f>
        <v>8858.31148</v>
      </c>
      <c r="AW43" s="1078"/>
    </row>
    <row r="44" s="27" customFormat="1" ht="66.8" spans="1:49">
      <c r="A44" s="19"/>
      <c r="B44" s="832" t="s">
        <v>159</v>
      </c>
      <c r="C44" s="959"/>
      <c r="D44" s="608">
        <f>E44+F44+I44+L44+O44+R44</f>
        <v>38279.08851</v>
      </c>
      <c r="E44" s="10">
        <f>E43</f>
        <v>4728.52027</v>
      </c>
      <c r="F44" s="10">
        <f t="shared" ref="F44:AV44" si="6">F43</f>
        <v>5368.03887</v>
      </c>
      <c r="G44" s="10">
        <f t="shared" si="6"/>
        <v>6533.09979</v>
      </c>
      <c r="H44" s="676">
        <f t="shared" si="6"/>
        <v>0</v>
      </c>
      <c r="I44" s="10">
        <f t="shared" si="6"/>
        <v>6533.09979</v>
      </c>
      <c r="J44" s="10">
        <f t="shared" si="6"/>
        <v>6395.55905</v>
      </c>
      <c r="K44" s="10">
        <f t="shared" si="6"/>
        <v>0</v>
      </c>
      <c r="L44" s="10">
        <f t="shared" si="6"/>
        <v>6395.55905</v>
      </c>
      <c r="M44" s="10">
        <f t="shared" si="6"/>
        <v>6395.55905</v>
      </c>
      <c r="N44" s="10">
        <f t="shared" si="6"/>
        <v>0</v>
      </c>
      <c r="O44" s="10">
        <f t="shared" si="6"/>
        <v>6395.55905</v>
      </c>
      <c r="P44" s="10">
        <f t="shared" si="6"/>
        <v>8858.31148</v>
      </c>
      <c r="Q44" s="10">
        <f t="shared" si="6"/>
        <v>0</v>
      </c>
      <c r="R44" s="738">
        <f t="shared" si="6"/>
        <v>8858.31148</v>
      </c>
      <c r="S44" s="608">
        <f t="shared" si="6"/>
        <v>0</v>
      </c>
      <c r="T44" s="10">
        <f t="shared" si="6"/>
        <v>0</v>
      </c>
      <c r="U44" s="10">
        <f t="shared" si="6"/>
        <v>0</v>
      </c>
      <c r="V44" s="10">
        <f t="shared" si="6"/>
        <v>0</v>
      </c>
      <c r="W44" s="676">
        <f t="shared" si="6"/>
        <v>0</v>
      </c>
      <c r="X44" s="361">
        <f t="shared" si="6"/>
        <v>0</v>
      </c>
      <c r="Y44" s="10">
        <f t="shared" si="6"/>
        <v>0</v>
      </c>
      <c r="Z44" s="10">
        <f t="shared" si="6"/>
        <v>0</v>
      </c>
      <c r="AA44" s="10">
        <f t="shared" si="6"/>
        <v>0</v>
      </c>
      <c r="AB44" s="10">
        <f t="shared" si="6"/>
        <v>0</v>
      </c>
      <c r="AC44" s="10">
        <f t="shared" si="6"/>
        <v>0</v>
      </c>
      <c r="AD44" s="10">
        <f t="shared" si="6"/>
        <v>0</v>
      </c>
      <c r="AE44" s="10">
        <f t="shared" si="6"/>
        <v>0</v>
      </c>
      <c r="AF44" s="10">
        <f t="shared" si="6"/>
        <v>0</v>
      </c>
      <c r="AG44" s="738">
        <f t="shared" si="6"/>
        <v>0</v>
      </c>
      <c r="AH44" s="608">
        <f t="shared" si="6"/>
        <v>38279.08851</v>
      </c>
      <c r="AI44" s="10">
        <f t="shared" si="6"/>
        <v>4728.52027</v>
      </c>
      <c r="AJ44" s="10">
        <f t="shared" si="6"/>
        <v>5368.03887</v>
      </c>
      <c r="AK44" s="10">
        <f t="shared" si="6"/>
        <v>6533.09979</v>
      </c>
      <c r="AL44" s="676">
        <f t="shared" si="6"/>
        <v>0</v>
      </c>
      <c r="AM44" s="10">
        <f t="shared" si="6"/>
        <v>6533.09979</v>
      </c>
      <c r="AN44" s="10">
        <f t="shared" si="6"/>
        <v>6395.55905</v>
      </c>
      <c r="AO44" s="10">
        <f t="shared" si="6"/>
        <v>0</v>
      </c>
      <c r="AP44" s="10">
        <f t="shared" si="6"/>
        <v>6395.55905</v>
      </c>
      <c r="AQ44" s="10">
        <f t="shared" si="6"/>
        <v>6395.55905</v>
      </c>
      <c r="AR44" s="10">
        <f t="shared" si="6"/>
        <v>0</v>
      </c>
      <c r="AS44" s="10">
        <f t="shared" si="6"/>
        <v>6395.55905</v>
      </c>
      <c r="AT44" s="10">
        <f t="shared" si="6"/>
        <v>8858.31148</v>
      </c>
      <c r="AU44" s="10">
        <f t="shared" si="6"/>
        <v>0</v>
      </c>
      <c r="AV44" s="748">
        <f t="shared" si="6"/>
        <v>8858.31148</v>
      </c>
      <c r="AW44" s="1078"/>
    </row>
    <row r="45" s="27" customFormat="1" spans="1:49">
      <c r="A45" s="7" t="s">
        <v>117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1078"/>
    </row>
    <row r="46" s="27" customFormat="1" spans="1:49">
      <c r="A46" s="7" t="s">
        <v>191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1078"/>
    </row>
    <row r="47" ht="66.8" spans="1:49">
      <c r="A47" s="15" t="s">
        <v>118</v>
      </c>
      <c r="B47" s="606" t="s">
        <v>160</v>
      </c>
      <c r="C47" s="607" t="s">
        <v>13</v>
      </c>
      <c r="D47" s="608">
        <f>E47+F47+I47+L47+O47+R47</f>
        <v>12113.39</v>
      </c>
      <c r="E47" s="11">
        <v>0</v>
      </c>
      <c r="F47" s="11">
        <v>0</v>
      </c>
      <c r="G47" s="11">
        <v>1521.73</v>
      </c>
      <c r="H47" s="609"/>
      <c r="I47" s="11">
        <v>1521.73</v>
      </c>
      <c r="J47" s="11">
        <v>0</v>
      </c>
      <c r="K47" s="609"/>
      <c r="L47" s="11">
        <v>0</v>
      </c>
      <c r="M47" s="11">
        <v>0</v>
      </c>
      <c r="N47" s="609"/>
      <c r="O47" s="11">
        <v>0</v>
      </c>
      <c r="P47" s="11">
        <v>10591.66</v>
      </c>
      <c r="Q47" s="609"/>
      <c r="R47" s="787">
        <v>10591.66</v>
      </c>
      <c r="S47" s="608">
        <f>T47+U47+X47+AA47+AD47+AG47</f>
        <v>0</v>
      </c>
      <c r="T47" s="11">
        <v>0</v>
      </c>
      <c r="U47" s="11">
        <v>0</v>
      </c>
      <c r="V47" s="11">
        <v>0</v>
      </c>
      <c r="W47" s="609"/>
      <c r="X47" s="358">
        <v>0</v>
      </c>
      <c r="Y47" s="11">
        <v>0</v>
      </c>
      <c r="Z47" s="609"/>
      <c r="AA47" s="11">
        <v>0</v>
      </c>
      <c r="AB47" s="11">
        <v>0</v>
      </c>
      <c r="AC47" s="609"/>
      <c r="AD47" s="11">
        <v>0</v>
      </c>
      <c r="AE47" s="11">
        <v>0</v>
      </c>
      <c r="AF47" s="609"/>
      <c r="AG47" s="787">
        <v>0</v>
      </c>
      <c r="AH47" s="608">
        <f>AI47+AJ47+AM47+AP47+AS47+AV47</f>
        <v>12113.39</v>
      </c>
      <c r="AI47" s="11">
        <f>E47+T47</f>
        <v>0</v>
      </c>
      <c r="AJ47" s="11">
        <f>F47+U47</f>
        <v>0</v>
      </c>
      <c r="AK47" s="11">
        <f>G47+V47</f>
        <v>1521.73</v>
      </c>
      <c r="AL47" s="609">
        <f>H47+W47</f>
        <v>0</v>
      </c>
      <c r="AM47" s="11">
        <f>AK47+AL47</f>
        <v>1521.73</v>
      </c>
      <c r="AN47" s="11">
        <f>J47+Y47</f>
        <v>0</v>
      </c>
      <c r="AO47" s="609">
        <f>K47+Z47</f>
        <v>0</v>
      </c>
      <c r="AP47" s="11">
        <f>AN47+AO47</f>
        <v>0</v>
      </c>
      <c r="AQ47" s="11">
        <f>M47+AB47</f>
        <v>0</v>
      </c>
      <c r="AR47" s="609">
        <f>N47+AC47</f>
        <v>0</v>
      </c>
      <c r="AS47" s="11">
        <f>AQ47+AR47</f>
        <v>0</v>
      </c>
      <c r="AT47" s="11">
        <f>P47+AE47</f>
        <v>10591.66</v>
      </c>
      <c r="AU47" s="609">
        <f>Q47+AF47</f>
        <v>0</v>
      </c>
      <c r="AV47" s="745">
        <f>AT47+AU47</f>
        <v>10591.66</v>
      </c>
      <c r="AW47" s="1072"/>
    </row>
    <row r="48" spans="1:49">
      <c r="A48" s="15"/>
      <c r="B48" s="606"/>
      <c r="C48" s="607" t="s">
        <v>91</v>
      </c>
      <c r="D48" s="608"/>
      <c r="E48" s="10"/>
      <c r="F48" s="10"/>
      <c r="G48" s="10"/>
      <c r="H48" s="676"/>
      <c r="I48" s="10"/>
      <c r="J48" s="10"/>
      <c r="K48" s="676"/>
      <c r="L48" s="10"/>
      <c r="M48" s="10"/>
      <c r="N48" s="676"/>
      <c r="O48" s="10"/>
      <c r="P48" s="10"/>
      <c r="Q48" s="676"/>
      <c r="R48" s="738"/>
      <c r="S48" s="608"/>
      <c r="T48" s="10"/>
      <c r="U48" s="10"/>
      <c r="V48" s="10"/>
      <c r="W48" s="676"/>
      <c r="X48" s="361"/>
      <c r="Y48" s="10"/>
      <c r="Z48" s="676"/>
      <c r="AA48" s="10"/>
      <c r="AB48" s="10"/>
      <c r="AC48" s="676"/>
      <c r="AD48" s="10"/>
      <c r="AE48" s="10"/>
      <c r="AF48" s="676"/>
      <c r="AG48" s="738"/>
      <c r="AH48" s="608"/>
      <c r="AI48" s="10"/>
      <c r="AJ48" s="10"/>
      <c r="AK48" s="10"/>
      <c r="AL48" s="676"/>
      <c r="AM48" s="10"/>
      <c r="AN48" s="10"/>
      <c r="AO48" s="676"/>
      <c r="AP48" s="10"/>
      <c r="AQ48" s="10"/>
      <c r="AR48" s="676"/>
      <c r="AS48" s="10"/>
      <c r="AT48" s="10"/>
      <c r="AU48" s="676"/>
      <c r="AV48" s="748"/>
      <c r="AW48" s="1072"/>
    </row>
    <row r="49" ht="33.75" spans="1:49">
      <c r="A49" s="15"/>
      <c r="B49" s="606"/>
      <c r="C49" s="607" t="s">
        <v>146</v>
      </c>
      <c r="D49" s="608"/>
      <c r="E49" s="10"/>
      <c r="F49" s="10"/>
      <c r="G49" s="10"/>
      <c r="H49" s="676"/>
      <c r="I49" s="10"/>
      <c r="J49" s="10"/>
      <c r="K49" s="676"/>
      <c r="L49" s="10"/>
      <c r="M49" s="10"/>
      <c r="N49" s="676"/>
      <c r="O49" s="10"/>
      <c r="P49" s="10"/>
      <c r="Q49" s="676"/>
      <c r="R49" s="738"/>
      <c r="S49" s="608"/>
      <c r="T49" s="10"/>
      <c r="U49" s="10"/>
      <c r="V49" s="10"/>
      <c r="W49" s="676"/>
      <c r="X49" s="361"/>
      <c r="Y49" s="10"/>
      <c r="Z49" s="676"/>
      <c r="AA49" s="10"/>
      <c r="AB49" s="10"/>
      <c r="AC49" s="676"/>
      <c r="AD49" s="10"/>
      <c r="AE49" s="10"/>
      <c r="AF49" s="676"/>
      <c r="AG49" s="738"/>
      <c r="AH49" s="608"/>
      <c r="AI49" s="10"/>
      <c r="AJ49" s="10"/>
      <c r="AK49" s="10"/>
      <c r="AL49" s="676"/>
      <c r="AM49" s="10"/>
      <c r="AN49" s="10"/>
      <c r="AO49" s="676"/>
      <c r="AP49" s="10"/>
      <c r="AQ49" s="10"/>
      <c r="AR49" s="676"/>
      <c r="AS49" s="10"/>
      <c r="AT49" s="10"/>
      <c r="AU49" s="676"/>
      <c r="AV49" s="748"/>
      <c r="AW49" s="1072"/>
    </row>
    <row r="50" ht="22.5" spans="1:49">
      <c r="A50" s="15"/>
      <c r="B50" s="606"/>
      <c r="C50" s="607" t="s">
        <v>39</v>
      </c>
      <c r="D50" s="608"/>
      <c r="E50" s="10"/>
      <c r="F50" s="10"/>
      <c r="G50" s="10"/>
      <c r="H50" s="676"/>
      <c r="I50" s="10"/>
      <c r="J50" s="10"/>
      <c r="K50" s="676"/>
      <c r="L50" s="10"/>
      <c r="M50" s="10"/>
      <c r="N50" s="676"/>
      <c r="O50" s="10"/>
      <c r="P50" s="10"/>
      <c r="Q50" s="676"/>
      <c r="R50" s="738"/>
      <c r="S50" s="608"/>
      <c r="T50" s="10"/>
      <c r="U50" s="10"/>
      <c r="V50" s="10"/>
      <c r="W50" s="676"/>
      <c r="X50" s="361"/>
      <c r="Y50" s="10"/>
      <c r="Z50" s="676"/>
      <c r="AA50" s="10"/>
      <c r="AB50" s="10"/>
      <c r="AC50" s="676"/>
      <c r="AD50" s="10"/>
      <c r="AE50" s="10"/>
      <c r="AF50" s="676"/>
      <c r="AG50" s="738"/>
      <c r="AH50" s="608"/>
      <c r="AI50" s="10"/>
      <c r="AJ50" s="10"/>
      <c r="AK50" s="10"/>
      <c r="AL50" s="676"/>
      <c r="AM50" s="10"/>
      <c r="AN50" s="10"/>
      <c r="AO50" s="676"/>
      <c r="AP50" s="10"/>
      <c r="AQ50" s="10"/>
      <c r="AR50" s="676"/>
      <c r="AS50" s="10"/>
      <c r="AT50" s="10"/>
      <c r="AU50" s="676"/>
      <c r="AV50" s="748"/>
      <c r="AW50" s="1072"/>
    </row>
    <row r="51" s="30" customFormat="1" ht="66.8" spans="1:49">
      <c r="A51" s="19"/>
      <c r="B51" s="832" t="s">
        <v>159</v>
      </c>
      <c r="C51" s="959"/>
      <c r="D51" s="608">
        <f>D47</f>
        <v>12113.39</v>
      </c>
      <c r="E51" s="10">
        <f>E47</f>
        <v>0</v>
      </c>
      <c r="F51" s="10">
        <f t="shared" ref="F51:AG51" si="7">F47</f>
        <v>0</v>
      </c>
      <c r="G51" s="10">
        <f t="shared" si="7"/>
        <v>1521.73</v>
      </c>
      <c r="H51" s="676">
        <f t="shared" si="7"/>
        <v>0</v>
      </c>
      <c r="I51" s="10">
        <f t="shared" si="7"/>
        <v>1521.73</v>
      </c>
      <c r="J51" s="10">
        <f t="shared" si="7"/>
        <v>0</v>
      </c>
      <c r="K51" s="10">
        <f t="shared" si="7"/>
        <v>0</v>
      </c>
      <c r="L51" s="10">
        <f t="shared" si="7"/>
        <v>0</v>
      </c>
      <c r="M51" s="10">
        <f t="shared" si="7"/>
        <v>0</v>
      </c>
      <c r="N51" s="10">
        <f t="shared" si="7"/>
        <v>0</v>
      </c>
      <c r="O51" s="10">
        <f t="shared" si="7"/>
        <v>0</v>
      </c>
      <c r="P51" s="10">
        <f t="shared" si="7"/>
        <v>10591.66</v>
      </c>
      <c r="Q51" s="10">
        <f t="shared" si="7"/>
        <v>0</v>
      </c>
      <c r="R51" s="738">
        <f t="shared" si="7"/>
        <v>10591.66</v>
      </c>
      <c r="S51" s="608">
        <f t="shared" si="7"/>
        <v>0</v>
      </c>
      <c r="T51" s="10">
        <f t="shared" si="7"/>
        <v>0</v>
      </c>
      <c r="U51" s="10">
        <f t="shared" si="7"/>
        <v>0</v>
      </c>
      <c r="V51" s="10">
        <f t="shared" si="7"/>
        <v>0</v>
      </c>
      <c r="W51" s="676">
        <f t="shared" si="7"/>
        <v>0</v>
      </c>
      <c r="X51" s="361">
        <f t="shared" si="7"/>
        <v>0</v>
      </c>
      <c r="Y51" s="10">
        <f t="shared" si="7"/>
        <v>0</v>
      </c>
      <c r="Z51" s="10">
        <f t="shared" si="7"/>
        <v>0</v>
      </c>
      <c r="AA51" s="10">
        <f t="shared" si="7"/>
        <v>0</v>
      </c>
      <c r="AB51" s="10">
        <f t="shared" si="7"/>
        <v>0</v>
      </c>
      <c r="AC51" s="10">
        <f t="shared" si="7"/>
        <v>0</v>
      </c>
      <c r="AD51" s="10">
        <f t="shared" si="7"/>
        <v>0</v>
      </c>
      <c r="AE51" s="10">
        <f t="shared" si="7"/>
        <v>0</v>
      </c>
      <c r="AF51" s="10">
        <f t="shared" si="7"/>
        <v>0</v>
      </c>
      <c r="AG51" s="738">
        <f t="shared" si="7"/>
        <v>0</v>
      </c>
      <c r="AH51" s="608">
        <f>AI51+AJ51+AM51+AP51+AS51+AV51</f>
        <v>12113.39</v>
      </c>
      <c r="AI51" s="10">
        <f>E51+T51</f>
        <v>0</v>
      </c>
      <c r="AJ51" s="10">
        <f>F51+U51</f>
        <v>0</v>
      </c>
      <c r="AK51" s="10">
        <f>G51+V51</f>
        <v>1521.73</v>
      </c>
      <c r="AL51" s="676">
        <f>H51+W51</f>
        <v>0</v>
      </c>
      <c r="AM51" s="10">
        <f>AK51+AL51</f>
        <v>1521.73</v>
      </c>
      <c r="AN51" s="10">
        <f>J51+Y51</f>
        <v>0</v>
      </c>
      <c r="AO51" s="10">
        <f>K51+Z51</f>
        <v>0</v>
      </c>
      <c r="AP51" s="10">
        <f>AN51+AO51</f>
        <v>0</v>
      </c>
      <c r="AQ51" s="10">
        <f>M51+AB51</f>
        <v>0</v>
      </c>
      <c r="AR51" s="10">
        <f>N51+AC51</f>
        <v>0</v>
      </c>
      <c r="AS51" s="10">
        <f>AQ51+AR51</f>
        <v>0</v>
      </c>
      <c r="AT51" s="10">
        <f>P51+AE51</f>
        <v>10591.66</v>
      </c>
      <c r="AU51" s="10">
        <f>Q51+AF51</f>
        <v>0</v>
      </c>
      <c r="AV51" s="748">
        <f>AT51+AU51</f>
        <v>10591.66</v>
      </c>
      <c r="AW51" s="1086"/>
    </row>
    <row r="52" spans="1:49">
      <c r="A52" s="7" t="s">
        <v>121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1072"/>
    </row>
    <row r="53" spans="1:49">
      <c r="A53" s="7" t="s">
        <v>192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1072"/>
    </row>
    <row r="54" ht="66.8" spans="1:49">
      <c r="A54" s="15" t="s">
        <v>122</v>
      </c>
      <c r="B54" s="611" t="s">
        <v>123</v>
      </c>
      <c r="C54" s="923" t="s">
        <v>13</v>
      </c>
      <c r="D54" s="608">
        <f>E54+F54+I54+L54+O54+R54</f>
        <v>19064.33</v>
      </c>
      <c r="E54" s="11">
        <v>0</v>
      </c>
      <c r="F54" s="11">
        <v>0</v>
      </c>
      <c r="G54" s="11">
        <v>0</v>
      </c>
      <c r="H54" s="609"/>
      <c r="I54" s="11">
        <v>0</v>
      </c>
      <c r="J54" s="11">
        <v>0</v>
      </c>
      <c r="K54" s="609"/>
      <c r="L54" s="11">
        <v>0</v>
      </c>
      <c r="M54" s="11">
        <v>0</v>
      </c>
      <c r="N54" s="609"/>
      <c r="O54" s="11">
        <v>0</v>
      </c>
      <c r="P54" s="11">
        <v>19064.33</v>
      </c>
      <c r="Q54" s="609"/>
      <c r="R54" s="787">
        <v>19064.33</v>
      </c>
      <c r="S54" s="608">
        <f>T54+U54+X54+AA54+AD54+AG54</f>
        <v>0</v>
      </c>
      <c r="T54" s="11">
        <v>0</v>
      </c>
      <c r="U54" s="11">
        <v>0</v>
      </c>
      <c r="V54" s="11">
        <v>0</v>
      </c>
      <c r="W54" s="609"/>
      <c r="X54" s="358">
        <v>0</v>
      </c>
      <c r="Y54" s="11">
        <v>0</v>
      </c>
      <c r="Z54" s="609"/>
      <c r="AA54" s="11">
        <v>0</v>
      </c>
      <c r="AB54" s="11">
        <v>0</v>
      </c>
      <c r="AC54" s="609"/>
      <c r="AD54" s="11">
        <v>0</v>
      </c>
      <c r="AE54" s="11">
        <v>0</v>
      </c>
      <c r="AF54" s="609"/>
      <c r="AG54" s="787">
        <v>0</v>
      </c>
      <c r="AH54" s="608">
        <f>AI54+AJ54+AM54+AP54+AS54+AV54</f>
        <v>19064.33</v>
      </c>
      <c r="AI54" s="11">
        <f>E54+T54</f>
        <v>0</v>
      </c>
      <c r="AJ54" s="11">
        <f>F54+U54</f>
        <v>0</v>
      </c>
      <c r="AK54" s="11">
        <f>G54+V54</f>
        <v>0</v>
      </c>
      <c r="AL54" s="609">
        <f>H54+W54</f>
        <v>0</v>
      </c>
      <c r="AM54" s="11">
        <f>AK54+AL54</f>
        <v>0</v>
      </c>
      <c r="AN54" s="11">
        <f>J54+Y54</f>
        <v>0</v>
      </c>
      <c r="AO54" s="609">
        <f>K54+Z54</f>
        <v>0</v>
      </c>
      <c r="AP54" s="11">
        <f>AN54+AO54</f>
        <v>0</v>
      </c>
      <c r="AQ54" s="11">
        <f>M54+AB54</f>
        <v>0</v>
      </c>
      <c r="AR54" s="609">
        <f>N54+AC54</f>
        <v>0</v>
      </c>
      <c r="AS54" s="11">
        <f>AQ54+AR54</f>
        <v>0</v>
      </c>
      <c r="AT54" s="11">
        <f>P54+AE54</f>
        <v>19064.33</v>
      </c>
      <c r="AU54" s="609">
        <f>Q54+AF54</f>
        <v>0</v>
      </c>
      <c r="AV54" s="745">
        <f>AT54+AU54</f>
        <v>19064.33</v>
      </c>
      <c r="AW54" s="1072"/>
    </row>
    <row r="55" spans="1:49">
      <c r="A55" s="15"/>
      <c r="B55" s="918"/>
      <c r="C55" s="607" t="s">
        <v>91</v>
      </c>
      <c r="D55" s="608"/>
      <c r="E55" s="10"/>
      <c r="F55" s="10"/>
      <c r="G55" s="760"/>
      <c r="H55" s="676"/>
      <c r="I55" s="10"/>
      <c r="J55" s="10"/>
      <c r="K55" s="676"/>
      <c r="L55" s="10"/>
      <c r="M55" s="10"/>
      <c r="N55" s="676"/>
      <c r="O55" s="10"/>
      <c r="P55" s="760"/>
      <c r="Q55" s="676"/>
      <c r="R55" s="738"/>
      <c r="S55" s="608"/>
      <c r="T55" s="11"/>
      <c r="U55" s="11"/>
      <c r="V55" s="11"/>
      <c r="W55" s="609"/>
      <c r="X55" s="358"/>
      <c r="Y55" s="11"/>
      <c r="Z55" s="609"/>
      <c r="AA55" s="11"/>
      <c r="AB55" s="11"/>
      <c r="AC55" s="609"/>
      <c r="AD55" s="11"/>
      <c r="AE55" s="10"/>
      <c r="AF55" s="609"/>
      <c r="AG55" s="738"/>
      <c r="AH55" s="608"/>
      <c r="AI55" s="10"/>
      <c r="AJ55" s="10"/>
      <c r="AK55" s="10"/>
      <c r="AL55" s="676"/>
      <c r="AM55" s="10"/>
      <c r="AN55" s="10"/>
      <c r="AO55" s="676"/>
      <c r="AP55" s="10"/>
      <c r="AQ55" s="10"/>
      <c r="AR55" s="676"/>
      <c r="AS55" s="10"/>
      <c r="AT55" s="10"/>
      <c r="AU55" s="676"/>
      <c r="AV55" s="748"/>
      <c r="AW55" s="1072"/>
    </row>
    <row r="56" ht="33.75" spans="1:49">
      <c r="A56" s="15"/>
      <c r="B56" s="918"/>
      <c r="C56" s="607" t="s">
        <v>146</v>
      </c>
      <c r="D56" s="608"/>
      <c r="E56" s="10"/>
      <c r="F56" s="10"/>
      <c r="G56" s="767"/>
      <c r="H56" s="676"/>
      <c r="I56" s="10"/>
      <c r="J56" s="10"/>
      <c r="K56" s="676"/>
      <c r="L56" s="10"/>
      <c r="M56" s="10"/>
      <c r="N56" s="676"/>
      <c r="O56" s="10"/>
      <c r="P56" s="767"/>
      <c r="Q56" s="676"/>
      <c r="R56" s="738"/>
      <c r="S56" s="608"/>
      <c r="T56" s="11"/>
      <c r="U56" s="11"/>
      <c r="V56" s="11"/>
      <c r="W56" s="609"/>
      <c r="X56" s="358"/>
      <c r="Y56" s="11"/>
      <c r="Z56" s="609"/>
      <c r="AA56" s="11"/>
      <c r="AB56" s="11"/>
      <c r="AC56" s="609"/>
      <c r="AD56" s="11"/>
      <c r="AE56" s="10"/>
      <c r="AF56" s="609"/>
      <c r="AG56" s="738"/>
      <c r="AH56" s="608"/>
      <c r="AI56" s="10"/>
      <c r="AJ56" s="10"/>
      <c r="AK56" s="10"/>
      <c r="AL56" s="676"/>
      <c r="AM56" s="10"/>
      <c r="AN56" s="10"/>
      <c r="AO56" s="676"/>
      <c r="AP56" s="10"/>
      <c r="AQ56" s="10"/>
      <c r="AR56" s="676"/>
      <c r="AS56" s="10"/>
      <c r="AT56" s="10"/>
      <c r="AU56" s="676"/>
      <c r="AV56" s="748"/>
      <c r="AW56" s="1072"/>
    </row>
    <row r="57" ht="22.5" spans="1:49">
      <c r="A57" s="15"/>
      <c r="B57" s="918"/>
      <c r="C57" s="607" t="s">
        <v>161</v>
      </c>
      <c r="D57" s="608"/>
      <c r="E57" s="10"/>
      <c r="F57" s="10"/>
      <c r="G57" s="767"/>
      <c r="H57" s="676"/>
      <c r="I57" s="10"/>
      <c r="J57" s="10"/>
      <c r="K57" s="676"/>
      <c r="L57" s="10"/>
      <c r="M57" s="10"/>
      <c r="N57" s="676"/>
      <c r="O57" s="10"/>
      <c r="P57" s="767"/>
      <c r="Q57" s="676"/>
      <c r="R57" s="738"/>
      <c r="S57" s="608"/>
      <c r="T57" s="11"/>
      <c r="U57" s="11"/>
      <c r="V57" s="11"/>
      <c r="W57" s="609"/>
      <c r="X57" s="358"/>
      <c r="Y57" s="11"/>
      <c r="Z57" s="609"/>
      <c r="AA57" s="11"/>
      <c r="AB57" s="11"/>
      <c r="AC57" s="609"/>
      <c r="AD57" s="11"/>
      <c r="AE57" s="10"/>
      <c r="AF57" s="609"/>
      <c r="AG57" s="738"/>
      <c r="AH57" s="608"/>
      <c r="AI57" s="10"/>
      <c r="AJ57" s="10"/>
      <c r="AK57" s="10"/>
      <c r="AL57" s="676"/>
      <c r="AM57" s="10"/>
      <c r="AN57" s="10"/>
      <c r="AO57" s="676"/>
      <c r="AP57" s="10"/>
      <c r="AQ57" s="10"/>
      <c r="AR57" s="676"/>
      <c r="AS57" s="10"/>
      <c r="AT57" s="10"/>
      <c r="AU57" s="676"/>
      <c r="AV57" s="748"/>
      <c r="AW57" s="1072"/>
    </row>
    <row r="58" ht="22.5" spans="1:49">
      <c r="A58" s="15"/>
      <c r="B58" s="918"/>
      <c r="C58" s="607" t="s">
        <v>39</v>
      </c>
      <c r="D58" s="608"/>
      <c r="E58" s="10"/>
      <c r="F58" s="10"/>
      <c r="G58" s="770"/>
      <c r="H58" s="676"/>
      <c r="I58" s="10"/>
      <c r="J58" s="10"/>
      <c r="K58" s="676"/>
      <c r="L58" s="10"/>
      <c r="M58" s="10"/>
      <c r="N58" s="676"/>
      <c r="O58" s="10"/>
      <c r="P58" s="770"/>
      <c r="Q58" s="676"/>
      <c r="R58" s="738"/>
      <c r="S58" s="608"/>
      <c r="T58" s="11"/>
      <c r="U58" s="11"/>
      <c r="V58" s="11"/>
      <c r="W58" s="609"/>
      <c r="X58" s="358"/>
      <c r="Y58" s="11"/>
      <c r="Z58" s="609"/>
      <c r="AA58" s="11"/>
      <c r="AB58" s="11"/>
      <c r="AC58" s="609"/>
      <c r="AD58" s="11"/>
      <c r="AE58" s="10"/>
      <c r="AF58" s="609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1072"/>
    </row>
    <row r="59" ht="66.8" spans="1:49">
      <c r="A59" s="15" t="s">
        <v>125</v>
      </c>
      <c r="B59" s="611" t="s">
        <v>126</v>
      </c>
      <c r="C59" s="607" t="s">
        <v>13</v>
      </c>
      <c r="D59" s="608">
        <f>E59+F59+I59+L59+O59+R59</f>
        <v>10888.018</v>
      </c>
      <c r="E59" s="11">
        <v>0</v>
      </c>
      <c r="F59" s="11">
        <v>0</v>
      </c>
      <c r="G59" s="11">
        <v>0</v>
      </c>
      <c r="H59" s="609"/>
      <c r="I59" s="11">
        <v>0</v>
      </c>
      <c r="J59" s="11">
        <v>0</v>
      </c>
      <c r="K59" s="609"/>
      <c r="L59" s="11">
        <v>0</v>
      </c>
      <c r="M59" s="11">
        <v>0</v>
      </c>
      <c r="N59" s="609"/>
      <c r="O59" s="11">
        <v>0</v>
      </c>
      <c r="P59" s="11">
        <v>10888.018</v>
      </c>
      <c r="Q59" s="609"/>
      <c r="R59" s="787">
        <v>10888.018</v>
      </c>
      <c r="S59" s="608">
        <f>T59+U59+X59+AA59+AD59+AG59</f>
        <v>0</v>
      </c>
      <c r="T59" s="11">
        <v>0</v>
      </c>
      <c r="U59" s="11">
        <v>0</v>
      </c>
      <c r="V59" s="11">
        <v>0</v>
      </c>
      <c r="W59" s="609"/>
      <c r="X59" s="358">
        <v>0</v>
      </c>
      <c r="Y59" s="11">
        <v>0</v>
      </c>
      <c r="Z59" s="609"/>
      <c r="AA59" s="11">
        <v>0</v>
      </c>
      <c r="AB59" s="11">
        <v>0</v>
      </c>
      <c r="AC59" s="609"/>
      <c r="AD59" s="11">
        <v>0</v>
      </c>
      <c r="AE59" s="11">
        <v>0</v>
      </c>
      <c r="AF59" s="609"/>
      <c r="AG59" s="787">
        <v>0</v>
      </c>
      <c r="AH59" s="608">
        <f>AI59+AJ59+AM59+AP59+AS59+AV59</f>
        <v>10888.018</v>
      </c>
      <c r="AI59" s="11">
        <f>E59+T59</f>
        <v>0</v>
      </c>
      <c r="AJ59" s="11">
        <f>F59+U59</f>
        <v>0</v>
      </c>
      <c r="AK59" s="11">
        <f>G59+V59</f>
        <v>0</v>
      </c>
      <c r="AL59" s="609">
        <f>H59+W59</f>
        <v>0</v>
      </c>
      <c r="AM59" s="11">
        <f>AK59+AL59</f>
        <v>0</v>
      </c>
      <c r="AN59" s="11">
        <f>J59+Y59</f>
        <v>0</v>
      </c>
      <c r="AO59" s="609">
        <f>K59+Z59</f>
        <v>0</v>
      </c>
      <c r="AP59" s="11">
        <f>AN59+AO59</f>
        <v>0</v>
      </c>
      <c r="AQ59" s="11">
        <f>M59+AB59</f>
        <v>0</v>
      </c>
      <c r="AR59" s="609">
        <f>N59+AC59</f>
        <v>0</v>
      </c>
      <c r="AS59" s="11">
        <f>AQ59+AR59</f>
        <v>0</v>
      </c>
      <c r="AT59" s="11">
        <f>P59+AE59</f>
        <v>10888.018</v>
      </c>
      <c r="AU59" s="609">
        <f>Q59+AF59</f>
        <v>0</v>
      </c>
      <c r="AV59" s="745">
        <f>AT59+AU59</f>
        <v>10888.018</v>
      </c>
      <c r="AW59" s="1072"/>
    </row>
    <row r="60" spans="1:49">
      <c r="A60" s="15"/>
      <c r="B60" s="832"/>
      <c r="C60" s="607" t="s">
        <v>91</v>
      </c>
      <c r="D60" s="608"/>
      <c r="E60" s="11"/>
      <c r="F60" s="11"/>
      <c r="G60" s="641"/>
      <c r="H60" s="609"/>
      <c r="I60" s="11"/>
      <c r="J60" s="11"/>
      <c r="K60" s="609"/>
      <c r="L60" s="11"/>
      <c r="M60" s="11"/>
      <c r="N60" s="609"/>
      <c r="O60" s="11"/>
      <c r="P60" s="641"/>
      <c r="Q60" s="609"/>
      <c r="R60" s="787"/>
      <c r="S60" s="608"/>
      <c r="T60" s="11"/>
      <c r="U60" s="11"/>
      <c r="V60" s="11"/>
      <c r="W60" s="609"/>
      <c r="X60" s="358"/>
      <c r="Y60" s="11"/>
      <c r="Z60" s="609"/>
      <c r="AA60" s="11"/>
      <c r="AB60" s="11"/>
      <c r="AC60" s="609"/>
      <c r="AD60" s="11"/>
      <c r="AE60" s="10"/>
      <c r="AF60" s="609"/>
      <c r="AG60" s="738"/>
      <c r="AH60" s="608"/>
      <c r="AI60" s="10"/>
      <c r="AJ60" s="10"/>
      <c r="AK60" s="10"/>
      <c r="AL60" s="676"/>
      <c r="AM60" s="10"/>
      <c r="AN60" s="10"/>
      <c r="AO60" s="676"/>
      <c r="AP60" s="10"/>
      <c r="AQ60" s="10"/>
      <c r="AR60" s="676"/>
      <c r="AS60" s="10"/>
      <c r="AT60" s="10"/>
      <c r="AU60" s="676"/>
      <c r="AV60" s="748"/>
      <c r="AW60" s="1072"/>
    </row>
    <row r="61" ht="33.75" spans="1:49">
      <c r="A61" s="15"/>
      <c r="B61" s="832"/>
      <c r="C61" s="607" t="s">
        <v>146</v>
      </c>
      <c r="D61" s="608"/>
      <c r="E61" s="11"/>
      <c r="F61" s="11"/>
      <c r="G61" s="842"/>
      <c r="H61" s="609"/>
      <c r="I61" s="11"/>
      <c r="J61" s="11"/>
      <c r="K61" s="609"/>
      <c r="L61" s="11"/>
      <c r="M61" s="11"/>
      <c r="N61" s="609"/>
      <c r="O61" s="11"/>
      <c r="P61" s="842"/>
      <c r="Q61" s="609"/>
      <c r="R61" s="787"/>
      <c r="S61" s="608"/>
      <c r="T61" s="11"/>
      <c r="U61" s="11"/>
      <c r="V61" s="11"/>
      <c r="W61" s="609"/>
      <c r="X61" s="358"/>
      <c r="Y61" s="11"/>
      <c r="Z61" s="609"/>
      <c r="AA61" s="11"/>
      <c r="AB61" s="11"/>
      <c r="AC61" s="609"/>
      <c r="AD61" s="11"/>
      <c r="AE61" s="10"/>
      <c r="AF61" s="609"/>
      <c r="AG61" s="738"/>
      <c r="AH61" s="608"/>
      <c r="AI61" s="10"/>
      <c r="AJ61" s="10"/>
      <c r="AK61" s="10"/>
      <c r="AL61" s="676"/>
      <c r="AM61" s="10"/>
      <c r="AN61" s="10"/>
      <c r="AO61" s="676"/>
      <c r="AP61" s="10"/>
      <c r="AQ61" s="10"/>
      <c r="AR61" s="676"/>
      <c r="AS61" s="10"/>
      <c r="AT61" s="10"/>
      <c r="AU61" s="676"/>
      <c r="AV61" s="748"/>
      <c r="AW61" s="1072"/>
    </row>
    <row r="62" ht="22.5" spans="1:49">
      <c r="A62" s="15"/>
      <c r="B62" s="832"/>
      <c r="C62" s="607" t="s">
        <v>161</v>
      </c>
      <c r="D62" s="608"/>
      <c r="E62" s="11"/>
      <c r="F62" s="11"/>
      <c r="G62" s="842"/>
      <c r="H62" s="609"/>
      <c r="I62" s="11"/>
      <c r="J62" s="11"/>
      <c r="K62" s="609"/>
      <c r="L62" s="11"/>
      <c r="M62" s="11"/>
      <c r="N62" s="609"/>
      <c r="O62" s="11"/>
      <c r="P62" s="842"/>
      <c r="Q62" s="609"/>
      <c r="R62" s="787"/>
      <c r="S62" s="608"/>
      <c r="T62" s="11"/>
      <c r="U62" s="11"/>
      <c r="V62" s="11"/>
      <c r="W62" s="609"/>
      <c r="X62" s="358"/>
      <c r="Y62" s="11"/>
      <c r="Z62" s="609"/>
      <c r="AA62" s="11"/>
      <c r="AB62" s="11"/>
      <c r="AC62" s="609"/>
      <c r="AD62" s="11"/>
      <c r="AE62" s="10"/>
      <c r="AF62" s="609"/>
      <c r="AG62" s="738"/>
      <c r="AH62" s="608"/>
      <c r="AI62" s="10"/>
      <c r="AJ62" s="10"/>
      <c r="AK62" s="10"/>
      <c r="AL62" s="676"/>
      <c r="AM62" s="10"/>
      <c r="AN62" s="10"/>
      <c r="AO62" s="676"/>
      <c r="AP62" s="10"/>
      <c r="AQ62" s="10"/>
      <c r="AR62" s="676"/>
      <c r="AS62" s="10"/>
      <c r="AT62" s="10"/>
      <c r="AU62" s="676"/>
      <c r="AV62" s="748"/>
      <c r="AW62" s="1072"/>
    </row>
    <row r="63" ht="22.5" spans="1:49">
      <c r="A63" s="15"/>
      <c r="B63" s="832"/>
      <c r="C63" s="607" t="s">
        <v>39</v>
      </c>
      <c r="D63" s="608"/>
      <c r="E63" s="11"/>
      <c r="F63" s="11"/>
      <c r="G63" s="622"/>
      <c r="H63" s="609"/>
      <c r="I63" s="11"/>
      <c r="J63" s="11"/>
      <c r="K63" s="609"/>
      <c r="L63" s="11"/>
      <c r="M63" s="11"/>
      <c r="N63" s="609"/>
      <c r="O63" s="11"/>
      <c r="P63" s="622"/>
      <c r="Q63" s="609"/>
      <c r="R63" s="787"/>
      <c r="S63" s="608"/>
      <c r="T63" s="11"/>
      <c r="U63" s="11"/>
      <c r="V63" s="11"/>
      <c r="W63" s="609"/>
      <c r="X63" s="358"/>
      <c r="Y63" s="11"/>
      <c r="Z63" s="609"/>
      <c r="AA63" s="11"/>
      <c r="AB63" s="11"/>
      <c r="AC63" s="609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1072"/>
    </row>
    <row r="64" s="27" customFormat="1" ht="75.75" customHeight="1" spans="1:49">
      <c r="A64" s="19"/>
      <c r="B64" s="832" t="s">
        <v>159</v>
      </c>
      <c r="C64" s="923"/>
      <c r="D64" s="608">
        <f>E64+F64+I64+L64+O64+R64</f>
        <v>29952.348</v>
      </c>
      <c r="E64" s="10">
        <f>E59+E54</f>
        <v>0</v>
      </c>
      <c r="F64" s="10">
        <f t="shared" ref="F64:AG64" si="8">F59+F54</f>
        <v>0</v>
      </c>
      <c r="G64" s="10">
        <f t="shared" si="8"/>
        <v>0</v>
      </c>
      <c r="H64" s="676">
        <f t="shared" si="8"/>
        <v>0</v>
      </c>
      <c r="I64" s="10">
        <f t="shared" si="8"/>
        <v>0</v>
      </c>
      <c r="J64" s="10">
        <f t="shared" si="8"/>
        <v>0</v>
      </c>
      <c r="K64" s="10">
        <f t="shared" si="8"/>
        <v>0</v>
      </c>
      <c r="L64" s="10">
        <f t="shared" si="8"/>
        <v>0</v>
      </c>
      <c r="M64" s="10">
        <f t="shared" si="8"/>
        <v>0</v>
      </c>
      <c r="N64" s="10">
        <f t="shared" si="8"/>
        <v>0</v>
      </c>
      <c r="O64" s="10">
        <f t="shared" si="8"/>
        <v>0</v>
      </c>
      <c r="P64" s="10">
        <f t="shared" si="8"/>
        <v>29952.348</v>
      </c>
      <c r="Q64" s="10">
        <f t="shared" si="8"/>
        <v>0</v>
      </c>
      <c r="R64" s="738">
        <f t="shared" si="8"/>
        <v>29952.348</v>
      </c>
      <c r="S64" s="608">
        <f>T64+U64+X64+AA64+AD64+AG64</f>
        <v>0</v>
      </c>
      <c r="T64" s="10">
        <f t="shared" si="8"/>
        <v>0</v>
      </c>
      <c r="U64" s="10">
        <f t="shared" si="8"/>
        <v>0</v>
      </c>
      <c r="V64" s="10">
        <f t="shared" si="8"/>
        <v>0</v>
      </c>
      <c r="W64" s="676">
        <f t="shared" si="8"/>
        <v>0</v>
      </c>
      <c r="X64" s="361">
        <f t="shared" si="8"/>
        <v>0</v>
      </c>
      <c r="Y64" s="10">
        <f t="shared" si="8"/>
        <v>0</v>
      </c>
      <c r="Z64" s="10">
        <f t="shared" si="8"/>
        <v>0</v>
      </c>
      <c r="AA64" s="10">
        <f t="shared" si="8"/>
        <v>0</v>
      </c>
      <c r="AB64" s="10">
        <f t="shared" si="8"/>
        <v>0</v>
      </c>
      <c r="AC64" s="10">
        <f t="shared" si="8"/>
        <v>0</v>
      </c>
      <c r="AD64" s="10">
        <f t="shared" si="8"/>
        <v>0</v>
      </c>
      <c r="AE64" s="10">
        <f t="shared" si="8"/>
        <v>0</v>
      </c>
      <c r="AF64" s="10">
        <f t="shared" si="8"/>
        <v>0</v>
      </c>
      <c r="AG64" s="738">
        <f t="shared" si="8"/>
        <v>0</v>
      </c>
      <c r="AH64" s="608">
        <f>AI64+AJ64+AM64+AP64+AS64+AV64</f>
        <v>29952.348</v>
      </c>
      <c r="AI64" s="10">
        <f t="shared" ref="AI64:AL65" si="9">E64+T64</f>
        <v>0</v>
      </c>
      <c r="AJ64" s="10">
        <f t="shared" si="9"/>
        <v>0</v>
      </c>
      <c r="AK64" s="10">
        <f t="shared" si="9"/>
        <v>0</v>
      </c>
      <c r="AL64" s="676">
        <f t="shared" si="9"/>
        <v>0</v>
      </c>
      <c r="AM64" s="10">
        <f>AK64+AL64</f>
        <v>0</v>
      </c>
      <c r="AN64" s="10">
        <f>J64+Y64</f>
        <v>0</v>
      </c>
      <c r="AO64" s="10">
        <f>K64+Z64</f>
        <v>0</v>
      </c>
      <c r="AP64" s="10">
        <f>AN64+AO64</f>
        <v>0</v>
      </c>
      <c r="AQ64" s="10">
        <f>M64+AB64</f>
        <v>0</v>
      </c>
      <c r="AR64" s="10">
        <f>N64+AC64</f>
        <v>0</v>
      </c>
      <c r="AS64" s="10">
        <f>AQ64+AR64</f>
        <v>0</v>
      </c>
      <c r="AT64" s="10">
        <f>P64+AE64</f>
        <v>29952.348</v>
      </c>
      <c r="AU64" s="10">
        <f>Q64+AF64</f>
        <v>0</v>
      </c>
      <c r="AV64" s="748">
        <f>AT64+AU64</f>
        <v>29952.348</v>
      </c>
      <c r="AW64" s="1078"/>
    </row>
    <row r="65" s="27" customFormat="1" ht="72.8" spans="1:49">
      <c r="A65" s="1059"/>
      <c r="B65" s="839" t="s">
        <v>162</v>
      </c>
      <c r="C65" s="1060"/>
      <c r="D65" s="640">
        <f>E65+F65+I65+L65+O65+R65</f>
        <v>546070.96778</v>
      </c>
      <c r="E65" s="760">
        <f>E64+E51+E44+E40</f>
        <v>73582.87327</v>
      </c>
      <c r="F65" s="760">
        <f>F64+F51+F44+F40</f>
        <v>68037.99891</v>
      </c>
      <c r="G65" s="760">
        <f>G64+G51+G44+G40</f>
        <v>76456.05433</v>
      </c>
      <c r="H65" s="739">
        <f t="shared" ref="H65:R65" si="10">H64+H51+H44+H40</f>
        <v>-1351.38025</v>
      </c>
      <c r="I65" s="760">
        <f t="shared" si="10"/>
        <v>75104.67408</v>
      </c>
      <c r="J65" s="760">
        <f t="shared" si="10"/>
        <v>67753.23747</v>
      </c>
      <c r="K65" s="760">
        <f t="shared" si="10"/>
        <v>0</v>
      </c>
      <c r="L65" s="760">
        <f t="shared" si="10"/>
        <v>67753.23747</v>
      </c>
      <c r="M65" s="760">
        <f t="shared" si="10"/>
        <v>67753.23747</v>
      </c>
      <c r="N65" s="760">
        <f t="shared" si="10"/>
        <v>0</v>
      </c>
      <c r="O65" s="760">
        <f t="shared" si="10"/>
        <v>67753.23747</v>
      </c>
      <c r="P65" s="760">
        <f t="shared" si="10"/>
        <v>193838.94658</v>
      </c>
      <c r="Q65" s="760">
        <f t="shared" si="10"/>
        <v>0</v>
      </c>
      <c r="R65" s="866">
        <f t="shared" si="10"/>
        <v>193838.94658</v>
      </c>
      <c r="S65" s="640">
        <f>T65+U65+X65+AA65+AD65+AG65</f>
        <v>6021.47819</v>
      </c>
      <c r="T65" s="760">
        <f>T64+T51+T44+T40</f>
        <v>4170.09794</v>
      </c>
      <c r="U65" s="760">
        <f t="shared" ref="U65:AG65" si="11">U64+U51+U44+U40</f>
        <v>0</v>
      </c>
      <c r="V65" s="760">
        <f t="shared" si="11"/>
        <v>0</v>
      </c>
      <c r="W65" s="739">
        <f t="shared" si="11"/>
        <v>1851.38025</v>
      </c>
      <c r="X65" s="435">
        <f t="shared" si="11"/>
        <v>1851.38025</v>
      </c>
      <c r="Y65" s="760">
        <f t="shared" si="11"/>
        <v>0</v>
      </c>
      <c r="Z65" s="760">
        <f t="shared" si="11"/>
        <v>0</v>
      </c>
      <c r="AA65" s="760">
        <f t="shared" si="11"/>
        <v>0</v>
      </c>
      <c r="AB65" s="760">
        <f t="shared" si="11"/>
        <v>0</v>
      </c>
      <c r="AC65" s="760">
        <f t="shared" si="11"/>
        <v>0</v>
      </c>
      <c r="AD65" s="760">
        <f t="shared" si="11"/>
        <v>0</v>
      </c>
      <c r="AE65" s="760">
        <f t="shared" si="11"/>
        <v>0</v>
      </c>
      <c r="AF65" s="760">
        <f t="shared" si="11"/>
        <v>0</v>
      </c>
      <c r="AG65" s="866">
        <f t="shared" si="11"/>
        <v>0</v>
      </c>
      <c r="AH65" s="640">
        <f>AI65+AJ65+AM65+AP65+AS65+AV65</f>
        <v>552092.44597</v>
      </c>
      <c r="AI65" s="760">
        <f t="shared" si="9"/>
        <v>77752.97121</v>
      </c>
      <c r="AJ65" s="760">
        <f t="shared" si="9"/>
        <v>68037.99891</v>
      </c>
      <c r="AK65" s="760">
        <f t="shared" si="9"/>
        <v>76456.05433</v>
      </c>
      <c r="AL65" s="739">
        <f>H65+W65</f>
        <v>500</v>
      </c>
      <c r="AM65" s="760">
        <f>AK65+AL65</f>
        <v>76956.05433</v>
      </c>
      <c r="AN65" s="760">
        <f>J65+Y65</f>
        <v>67753.23747</v>
      </c>
      <c r="AO65" s="760">
        <f>K65+Z65</f>
        <v>0</v>
      </c>
      <c r="AP65" s="760">
        <f>AN65+AO65</f>
        <v>67753.23747</v>
      </c>
      <c r="AQ65" s="760">
        <f>M65+AB65</f>
        <v>67753.23747</v>
      </c>
      <c r="AR65" s="760">
        <f>N65+AC65</f>
        <v>0</v>
      </c>
      <c r="AS65" s="760">
        <f>AQ65+AR65</f>
        <v>67753.23747</v>
      </c>
      <c r="AT65" s="760">
        <f>P65+AE65</f>
        <v>193838.94658</v>
      </c>
      <c r="AU65" s="760">
        <f>Q65+AF65</f>
        <v>0</v>
      </c>
      <c r="AV65" s="783">
        <f>AT65+AU65</f>
        <v>193838.94658</v>
      </c>
      <c r="AW65" s="1082"/>
    </row>
    <row r="66" ht="25.5" hidden="1" customHeight="1" outlineLevel="1" spans="1:49">
      <c r="A66" s="1039"/>
      <c r="B66" s="1040"/>
      <c r="C66" s="1040"/>
      <c r="D66" s="38"/>
      <c r="E66" s="1041"/>
      <c r="F66" s="38"/>
      <c r="I66" s="1045"/>
      <c r="K66" s="38"/>
      <c r="N66" s="1041"/>
      <c r="Q66" s="38"/>
      <c r="S66" s="298"/>
      <c r="T66" s="299"/>
      <c r="U66" s="38"/>
      <c r="V66" s="1041"/>
      <c r="X66" s="298"/>
      <c r="Y66" s="1041"/>
      <c r="Z66" s="1041"/>
      <c r="AA66" s="1041"/>
      <c r="AB66" s="1046"/>
      <c r="AC66" s="38"/>
      <c r="AD66" s="1046"/>
      <c r="AE66" s="868"/>
      <c r="AF66" s="1046"/>
      <c r="AG66" s="868"/>
      <c r="AH66" s="868"/>
      <c r="AI66" s="868"/>
      <c r="AJ66" s="868"/>
      <c r="AK66" s="868"/>
      <c r="AM66" s="868"/>
      <c r="AN66" s="868"/>
      <c r="AO66" s="868"/>
      <c r="AP66" s="868"/>
      <c r="AQ66" s="868"/>
      <c r="AR66" s="868"/>
      <c r="AS66" s="868"/>
      <c r="AT66" s="868"/>
      <c r="AU66" s="868"/>
      <c r="AV66" s="868"/>
      <c r="AW66" s="1084"/>
    </row>
    <row r="67" ht="25.5" hidden="1" customHeight="1" outlineLevel="1" spans="1:49">
      <c r="A67" s="1039"/>
      <c r="B67" s="1040"/>
      <c r="C67" s="1040"/>
      <c r="D67" s="38"/>
      <c r="E67" s="1041"/>
      <c r="F67" s="38"/>
      <c r="I67" s="1045"/>
      <c r="K67" s="38"/>
      <c r="N67" s="1041"/>
      <c r="Q67" s="38"/>
      <c r="S67" s="298"/>
      <c r="T67" s="299"/>
      <c r="U67" s="38"/>
      <c r="V67" s="1041"/>
      <c r="X67" s="298"/>
      <c r="Y67" s="1041"/>
      <c r="Z67" s="1041"/>
      <c r="AA67" s="1041"/>
      <c r="AB67" s="1046"/>
      <c r="AC67" s="38"/>
      <c r="AD67" s="1046"/>
      <c r="AE67" s="868"/>
      <c r="AF67" s="1046"/>
      <c r="AG67" s="868"/>
      <c r="AH67" s="868"/>
      <c r="AI67" s="868"/>
      <c r="AJ67" s="868"/>
      <c r="AK67" s="868"/>
      <c r="AM67" s="868"/>
      <c r="AN67" s="868"/>
      <c r="AO67" s="868"/>
      <c r="AP67" s="868"/>
      <c r="AQ67" s="868"/>
      <c r="AR67" s="868"/>
      <c r="AS67" s="868"/>
      <c r="AT67" s="868"/>
      <c r="AU67" s="868"/>
      <c r="AV67" s="868"/>
      <c r="AW67" s="1084"/>
    </row>
    <row r="68" ht="17.25" hidden="1" customHeight="1" outlineLevel="1" spans="1:49">
      <c r="A68" s="1042" t="s">
        <v>163</v>
      </c>
      <c r="B68" s="1042"/>
      <c r="C68" s="1042"/>
      <c r="D68" s="1042"/>
      <c r="E68" s="1042"/>
      <c r="F68" s="1042"/>
      <c r="G68" s="1042"/>
      <c r="H68" s="1042"/>
      <c r="I68" s="1042"/>
      <c r="J68" s="1042"/>
      <c r="K68" s="1042"/>
      <c r="L68" s="1042"/>
      <c r="M68" s="1042"/>
      <c r="N68" s="1042"/>
      <c r="O68" s="1042"/>
      <c r="P68" s="1042"/>
      <c r="Q68" s="1042"/>
      <c r="R68" s="1042"/>
      <c r="S68" s="1042"/>
      <c r="T68" s="1042"/>
      <c r="U68" s="1042"/>
      <c r="V68" s="1042"/>
      <c r="W68" s="1042"/>
      <c r="X68" s="1042"/>
      <c r="Y68" s="1042"/>
      <c r="Z68" s="1042"/>
      <c r="AA68" s="1042"/>
      <c r="AB68" s="1042"/>
      <c r="AC68" s="1042"/>
      <c r="AD68" s="1042"/>
      <c r="AE68" s="1042"/>
      <c r="AF68" s="1042"/>
      <c r="AG68" s="1042"/>
      <c r="AH68" s="1042"/>
      <c r="AI68" s="1042"/>
      <c r="AJ68" s="1042"/>
      <c r="AK68" s="1042"/>
      <c r="AL68" s="1042"/>
      <c r="AM68" s="1042"/>
      <c r="AN68" s="1042"/>
      <c r="AO68" s="1042"/>
      <c r="AP68" s="1042"/>
      <c r="AQ68" s="1042"/>
      <c r="AR68" s="1042"/>
      <c r="AS68" s="1042"/>
      <c r="AT68" s="1042"/>
      <c r="AU68" s="1042"/>
      <c r="AV68" s="1042"/>
      <c r="AW68" s="1084"/>
    </row>
    <row r="69" collapsed="1" spans="1:49">
      <c r="A69" s="1043"/>
      <c r="B69" s="544"/>
      <c r="C69" s="544"/>
      <c r="D69" s="299"/>
      <c r="E69" s="298"/>
      <c r="F69" s="38"/>
      <c r="I69" s="299"/>
      <c r="J69" s="298"/>
      <c r="K69" s="299"/>
      <c r="L69" s="298"/>
      <c r="N69" s="298"/>
      <c r="Q69" s="38"/>
      <c r="S69" s="298"/>
      <c r="T69" s="299"/>
      <c r="U69" s="299"/>
      <c r="V69" s="298"/>
      <c r="W69" s="546"/>
      <c r="X69" s="298"/>
      <c r="Y69" s="298"/>
      <c r="Z69" s="298"/>
      <c r="AA69" s="298"/>
      <c r="AB69" s="1046"/>
      <c r="AC69" s="38"/>
      <c r="AD69" s="1046"/>
      <c r="AE69" s="868"/>
      <c r="AF69" s="1046"/>
      <c r="AG69" s="868"/>
      <c r="AH69" s="868"/>
      <c r="AI69" s="868"/>
      <c r="AJ69" s="868"/>
      <c r="AK69" s="868"/>
      <c r="AM69" s="868"/>
      <c r="AN69" s="868"/>
      <c r="AO69" s="868"/>
      <c r="AP69" s="868"/>
      <c r="AQ69" s="868"/>
      <c r="AR69" s="868"/>
      <c r="AS69" s="868"/>
      <c r="AT69" s="868"/>
      <c r="AU69" s="868"/>
      <c r="AV69" s="868"/>
      <c r="AW69" s="1084"/>
    </row>
    <row r="70" ht="2.25" customHeight="1" spans="1:49">
      <c r="A70" s="1043"/>
      <c r="B70" s="544"/>
      <c r="C70" s="544"/>
      <c r="D70" s="299"/>
      <c r="E70" s="298"/>
      <c r="F70" s="38"/>
      <c r="I70" s="299"/>
      <c r="J70" s="298"/>
      <c r="K70" s="299"/>
      <c r="L70" s="298"/>
      <c r="N70" s="298"/>
      <c r="Q70" s="38"/>
      <c r="S70" s="298"/>
      <c r="T70" s="299"/>
      <c r="U70" s="299"/>
      <c r="V70" s="298"/>
      <c r="W70" s="546"/>
      <c r="X70" s="298"/>
      <c r="Y70" s="298"/>
      <c r="Z70" s="298"/>
      <c r="AA70" s="298"/>
      <c r="AB70" s="1046"/>
      <c r="AC70" s="38"/>
      <c r="AD70" s="1046"/>
      <c r="AE70" s="868"/>
      <c r="AF70" s="1046"/>
      <c r="AG70" s="868"/>
      <c r="AH70" s="868"/>
      <c r="AI70" s="868"/>
      <c r="AJ70" s="868"/>
      <c r="AK70" s="868"/>
      <c r="AM70" s="868"/>
      <c r="AN70" s="868"/>
      <c r="AO70" s="868"/>
      <c r="AP70" s="868"/>
      <c r="AQ70" s="868"/>
      <c r="AR70" s="868"/>
      <c r="AS70" s="868"/>
      <c r="AT70" s="868"/>
      <c r="AU70" s="868"/>
      <c r="AV70" s="868"/>
      <c r="AW70" s="1084"/>
    </row>
    <row r="71" ht="18.75" spans="1:49">
      <c r="A71" s="543" t="s">
        <v>86</v>
      </c>
      <c r="B71" s="544"/>
      <c r="C71" s="544"/>
      <c r="D71" s="545"/>
      <c r="E71" s="298"/>
      <c r="F71" s="38"/>
      <c r="I71" s="545"/>
      <c r="J71" s="298"/>
      <c r="K71" s="545"/>
      <c r="L71" s="298"/>
      <c r="N71" s="298"/>
      <c r="Q71" s="38"/>
      <c r="R71" s="545"/>
      <c r="S71" s="298"/>
      <c r="T71" s="299"/>
      <c r="U71" s="545"/>
      <c r="V71" s="298"/>
      <c r="W71" s="557"/>
      <c r="X71" s="298"/>
      <c r="Y71" s="298"/>
      <c r="Z71" s="298"/>
      <c r="AA71" s="298"/>
      <c r="AB71" s="543"/>
      <c r="AC71" s="38"/>
      <c r="AD71" s="543" t="s">
        <v>193</v>
      </c>
      <c r="AE71" s="868"/>
      <c r="AF71" s="543"/>
      <c r="AG71" s="868"/>
      <c r="AH71" s="868"/>
      <c r="AI71" s="868"/>
      <c r="AJ71" s="868"/>
      <c r="AK71" s="868"/>
      <c r="AM71" s="868"/>
      <c r="AN71" s="868"/>
      <c r="AO71" s="868"/>
      <c r="AP71" s="868"/>
      <c r="AQ71" s="868"/>
      <c r="AR71" s="868"/>
      <c r="AS71" s="868"/>
      <c r="AT71" s="868"/>
      <c r="AU71" s="868"/>
      <c r="AV71" s="868"/>
      <c r="AW71" s="1084"/>
    </row>
    <row r="72" spans="1:49">
      <c r="A72" s="1039"/>
      <c r="B72" s="1040"/>
      <c r="C72" s="1040"/>
      <c r="D72" s="38"/>
      <c r="E72" s="1041"/>
      <c r="F72" s="38"/>
      <c r="K72" s="38"/>
      <c r="N72" s="1041"/>
      <c r="Q72" s="38"/>
      <c r="S72" s="298"/>
      <c r="T72" s="299"/>
      <c r="U72" s="38"/>
      <c r="V72" s="1041"/>
      <c r="X72" s="298"/>
      <c r="Y72" s="1041"/>
      <c r="Z72" s="1041"/>
      <c r="AA72" s="1041"/>
      <c r="AB72" s="1046"/>
      <c r="AC72" s="38"/>
      <c r="AD72" s="1046"/>
      <c r="AE72" s="868"/>
      <c r="AF72" s="1046"/>
      <c r="AG72" s="868"/>
      <c r="AH72" s="868"/>
      <c r="AI72" s="868"/>
      <c r="AJ72" s="868"/>
      <c r="AK72" s="868"/>
      <c r="AM72" s="868"/>
      <c r="AN72" s="868"/>
      <c r="AO72" s="868"/>
      <c r="AP72" s="868"/>
      <c r="AQ72" s="868"/>
      <c r="AR72" s="868"/>
      <c r="AS72" s="868"/>
      <c r="AT72" s="868"/>
      <c r="AU72" s="868"/>
      <c r="AV72" s="868"/>
      <c r="AW72" s="1084"/>
    </row>
    <row r="74" ht="36" customHeight="1" spans="34:34">
      <c r="AH74" s="1010"/>
    </row>
  </sheetData>
  <mergeCells count="195">
    <mergeCell ref="A1:AW1"/>
    <mergeCell ref="A2:AW2"/>
    <mergeCell ref="A3:AW3"/>
    <mergeCell ref="A4:AW4"/>
    <mergeCell ref="A5:AW5"/>
    <mergeCell ref="A6:AW6"/>
    <mergeCell ref="D7:R7"/>
    <mergeCell ref="S7:AG7"/>
    <mergeCell ref="AH7:AV7"/>
    <mergeCell ref="G8:I8"/>
    <mergeCell ref="J8:L8"/>
    <mergeCell ref="M8:O8"/>
    <mergeCell ref="P8:R8"/>
    <mergeCell ref="V8:X8"/>
    <mergeCell ref="Y8:AA8"/>
    <mergeCell ref="AB8:AD8"/>
    <mergeCell ref="AE8:AG8"/>
    <mergeCell ref="AK8:AM8"/>
    <mergeCell ref="AN8:AP8"/>
    <mergeCell ref="AQ8:AS8"/>
    <mergeCell ref="AT8:AV8"/>
    <mergeCell ref="G10:I10"/>
    <mergeCell ref="M10:O10"/>
    <mergeCell ref="P10:R10"/>
    <mergeCell ref="V10:X10"/>
    <mergeCell ref="Y10:AA10"/>
    <mergeCell ref="AB10:AD10"/>
    <mergeCell ref="AE10:AG10"/>
    <mergeCell ref="AK10:AM10"/>
    <mergeCell ref="AN10:AP10"/>
    <mergeCell ref="AQ10:AS10"/>
    <mergeCell ref="AT10:AV10"/>
    <mergeCell ref="A11:AV11"/>
    <mergeCell ref="A41:AV41"/>
    <mergeCell ref="A42:AV42"/>
    <mergeCell ref="A45:AV45"/>
    <mergeCell ref="A46:AV46"/>
    <mergeCell ref="A52:AV52"/>
    <mergeCell ref="A53:AV53"/>
    <mergeCell ref="A68:AV68"/>
    <mergeCell ref="A7:A9"/>
    <mergeCell ref="A12:A15"/>
    <mergeCell ref="A16:A18"/>
    <mergeCell ref="A19:A21"/>
    <mergeCell ref="A23:A26"/>
    <mergeCell ref="A27:A37"/>
    <mergeCell ref="A47:A50"/>
    <mergeCell ref="A55:A58"/>
    <mergeCell ref="A60:A63"/>
    <mergeCell ref="B7:B9"/>
    <mergeCell ref="B12:B15"/>
    <mergeCell ref="B16:B18"/>
    <mergeCell ref="B19:B21"/>
    <mergeCell ref="B23:B26"/>
    <mergeCell ref="B28:B32"/>
    <mergeCell ref="B33:B34"/>
    <mergeCell ref="B36:B37"/>
    <mergeCell ref="B47:B50"/>
    <mergeCell ref="B55:B58"/>
    <mergeCell ref="B60:B63"/>
    <mergeCell ref="C7:C9"/>
    <mergeCell ref="D8:D9"/>
    <mergeCell ref="D29:D32"/>
    <mergeCell ref="D48:D50"/>
    <mergeCell ref="D55:D58"/>
    <mergeCell ref="D60:D63"/>
    <mergeCell ref="E8:E9"/>
    <mergeCell ref="E29:E32"/>
    <mergeCell ref="E48:E50"/>
    <mergeCell ref="E55:E58"/>
    <mergeCell ref="E60:E63"/>
    <mergeCell ref="F8:F9"/>
    <mergeCell ref="F29:F32"/>
    <mergeCell ref="F48:F50"/>
    <mergeCell ref="F55:F58"/>
    <mergeCell ref="F60:F63"/>
    <mergeCell ref="G55:G58"/>
    <mergeCell ref="G60:G63"/>
    <mergeCell ref="I29:I32"/>
    <mergeCell ref="I48:I50"/>
    <mergeCell ref="I55:I58"/>
    <mergeCell ref="I60:I63"/>
    <mergeCell ref="J48:J50"/>
    <mergeCell ref="J55:J58"/>
    <mergeCell ref="J60:J63"/>
    <mergeCell ref="L29:L32"/>
    <mergeCell ref="L48:L50"/>
    <mergeCell ref="L55:L58"/>
    <mergeCell ref="L60:L63"/>
    <mergeCell ref="M48:M50"/>
    <mergeCell ref="M55:M58"/>
    <mergeCell ref="M60:M63"/>
    <mergeCell ref="O29:O32"/>
    <mergeCell ref="O48:O50"/>
    <mergeCell ref="O55:O58"/>
    <mergeCell ref="O60:O63"/>
    <mergeCell ref="P55:P58"/>
    <mergeCell ref="P60:P63"/>
    <mergeCell ref="R29:R32"/>
    <mergeCell ref="R48:R50"/>
    <mergeCell ref="R55:R58"/>
    <mergeCell ref="R60:R63"/>
    <mergeCell ref="S8:S9"/>
    <mergeCell ref="S29:S32"/>
    <mergeCell ref="S48:S50"/>
    <mergeCell ref="S55:S58"/>
    <mergeCell ref="S60:S63"/>
    <mergeCell ref="T8:T9"/>
    <mergeCell ref="T29:T32"/>
    <mergeCell ref="T48:T50"/>
    <mergeCell ref="T55:T58"/>
    <mergeCell ref="T60:T63"/>
    <mergeCell ref="U8:U9"/>
    <mergeCell ref="U29:U32"/>
    <mergeCell ref="U48:U50"/>
    <mergeCell ref="U55:U58"/>
    <mergeCell ref="U60:U63"/>
    <mergeCell ref="V48:V50"/>
    <mergeCell ref="V55:V58"/>
    <mergeCell ref="V60:V63"/>
    <mergeCell ref="X29:X32"/>
    <mergeCell ref="X48:X50"/>
    <mergeCell ref="X55:X58"/>
    <mergeCell ref="X60:X63"/>
    <mergeCell ref="Y48:Y50"/>
    <mergeCell ref="Y55:Y58"/>
    <mergeCell ref="Y60:Y63"/>
    <mergeCell ref="AA29:AA32"/>
    <mergeCell ref="AA48:AA50"/>
    <mergeCell ref="AA55:AA58"/>
    <mergeCell ref="AA60:AA63"/>
    <mergeCell ref="AB48:AB50"/>
    <mergeCell ref="AB55:AB58"/>
    <mergeCell ref="AB60:AB63"/>
    <mergeCell ref="AD29:AD32"/>
    <mergeCell ref="AD48:AD50"/>
    <mergeCell ref="AD55:AD58"/>
    <mergeCell ref="AD60:AD63"/>
    <mergeCell ref="AE48:AE50"/>
    <mergeCell ref="AE55:AE58"/>
    <mergeCell ref="AE60:AE63"/>
    <mergeCell ref="AG29:AG32"/>
    <mergeCell ref="AG48:AG50"/>
    <mergeCell ref="AG55:AG58"/>
    <mergeCell ref="AG60:AG63"/>
    <mergeCell ref="AH8:AH9"/>
    <mergeCell ref="AH29:AH32"/>
    <mergeCell ref="AH48:AH50"/>
    <mergeCell ref="AH55:AH58"/>
    <mergeCell ref="AH60:AH63"/>
    <mergeCell ref="AI8:AI9"/>
    <mergeCell ref="AI29:AI32"/>
    <mergeCell ref="AI48:AI50"/>
    <mergeCell ref="AI55:AI58"/>
    <mergeCell ref="AI60:AI63"/>
    <mergeCell ref="AJ8:AJ9"/>
    <mergeCell ref="AJ29:AJ32"/>
    <mergeCell ref="AJ48:AJ50"/>
    <mergeCell ref="AJ55:AJ58"/>
    <mergeCell ref="AJ60:AJ63"/>
    <mergeCell ref="AK48:AK50"/>
    <mergeCell ref="AK55:AK58"/>
    <mergeCell ref="AK60:AK63"/>
    <mergeCell ref="AM29:AM32"/>
    <mergeCell ref="AM48:AM50"/>
    <mergeCell ref="AM55:AM58"/>
    <mergeCell ref="AM60:AM63"/>
    <mergeCell ref="AN48:AN50"/>
    <mergeCell ref="AN55:AN58"/>
    <mergeCell ref="AN60:AN63"/>
    <mergeCell ref="AP29:AP32"/>
    <mergeCell ref="AP48:AP50"/>
    <mergeCell ref="AP55:AP58"/>
    <mergeCell ref="AP60:AP63"/>
    <mergeCell ref="AQ48:AQ50"/>
    <mergeCell ref="AQ55:AQ58"/>
    <mergeCell ref="AQ60:AQ63"/>
    <mergeCell ref="AS29:AS32"/>
    <mergeCell ref="AS48:AS50"/>
    <mergeCell ref="AS55:AS58"/>
    <mergeCell ref="AS60:AS63"/>
    <mergeCell ref="AT48:AT50"/>
    <mergeCell ref="AT55:AT58"/>
    <mergeCell ref="AT60:AT63"/>
    <mergeCell ref="AV29:AV32"/>
    <mergeCell ref="AV48:AV50"/>
    <mergeCell ref="AV55:AV58"/>
    <mergeCell ref="AV60:AV63"/>
    <mergeCell ref="AW7:AW9"/>
    <mergeCell ref="AW12:AW15"/>
    <mergeCell ref="AW23:AW26"/>
    <mergeCell ref="AW29:AW32"/>
    <mergeCell ref="AW33:AW34"/>
    <mergeCell ref="AW35:AW37"/>
    <mergeCell ref="AW38:AW39"/>
  </mergeCells>
  <pageMargins left="0.7" right="0.7" top="0.75" bottom="0.75" header="0.3" footer="0.3"/>
  <pageSetup paperSize="9" scale="58" fitToHeight="0" orientation="landscape" horizontalDpi="600" vertic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77"/>
  <sheetViews>
    <sheetView view="pageBreakPreview" zoomScale="90" zoomScaleNormal="100" topLeftCell="I5" workbookViewId="0">
      <selection activeCell="H46" sqref="H46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customWidth="1" outlineLevel="1"/>
    <col min="8" max="8" width="3.28571428571429" style="37" customWidth="1" outlineLevel="1"/>
    <col min="9" max="9" width="3.28571428571429" style="38" customWidth="1"/>
    <col min="10" max="10" width="3.71428571428571" style="1041" customWidth="1" outlineLevel="1"/>
    <col min="11" max="11" width="3.71428571428571" style="37" customWidth="1" outlineLevel="1"/>
    <col min="12" max="12" width="3.71428571428571" style="1041"/>
    <col min="13" max="13" width="3.71428571428571" style="38" customWidth="1" outlineLevel="1"/>
    <col min="14" max="14" width="3.71428571428571" style="36" customWidth="1" outlineLevel="1"/>
    <col min="15" max="15" width="3.71428571428571" style="38"/>
    <col min="16" max="16" width="3.71428571428571" style="38" customWidth="1" outlineLevel="1"/>
    <col min="17" max="17" width="4.85714285714286" style="37" customWidth="1" outlineLevel="1"/>
    <col min="18" max="18" width="3.71428571428571" style="299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customWidth="1" outlineLevel="1"/>
    <col min="23" max="23" width="3.71428571428571" style="37" customWidth="1" outlineLevel="1"/>
    <col min="24" max="24" width="3" style="47" customWidth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42857142857143" style="51" customWidth="1"/>
    <col min="35" max="36" width="3.71428571428571" style="32" customWidth="1"/>
    <col min="37" max="37" width="3.71428571428571" style="32" customWidth="1" outlineLevel="1"/>
    <col min="38" max="38" width="3.71428571428571" style="52" customWidth="1" outlineLevel="1"/>
    <col min="39" max="39" width="3.71428571428571" style="32" customWidth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24.2857142857143" style="1069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39" customHeight="1" spans="1:49">
      <c r="A2" s="898" t="s">
        <v>170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s="25" customFormat="1" ht="17.25" hidden="1" customHeight="1" outlineLevel="1" spans="1:49">
      <c r="A3" s="1070" t="s">
        <v>219</v>
      </c>
      <c r="B3" s="1070"/>
      <c r="C3" s="1070"/>
      <c r="D3" s="1070"/>
      <c r="E3" s="1070"/>
      <c r="F3" s="1070"/>
      <c r="G3" s="1070"/>
      <c r="H3" s="1070"/>
      <c r="I3" s="1070"/>
      <c r="J3" s="1070"/>
      <c r="K3" s="1070"/>
      <c r="L3" s="1070"/>
      <c r="M3" s="1070"/>
      <c r="N3" s="1070"/>
      <c r="O3" s="1070"/>
      <c r="P3" s="1070"/>
      <c r="Q3" s="1070"/>
      <c r="R3" s="1070"/>
      <c r="S3" s="1070"/>
      <c r="T3" s="1070"/>
      <c r="U3" s="1070"/>
      <c r="V3" s="1070"/>
      <c r="W3" s="1070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</row>
    <row r="4" s="25" customFormat="1" ht="36.75" hidden="1" customHeight="1" outlineLevel="1" spans="1:49">
      <c r="A4" s="1071" t="s">
        <v>220</v>
      </c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</row>
    <row r="5" s="29" customFormat="1" ht="21.75" customHeight="1" collapsed="1" spans="1:49">
      <c r="A5" s="898" t="s">
        <v>225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</row>
    <row r="6" s="29" customFormat="1" ht="59.25" customHeight="1" spans="1:49">
      <c r="A6" s="1018" t="s">
        <v>226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18"/>
      <c r="T6" s="1018"/>
      <c r="U6" s="1018"/>
      <c r="V6" s="1018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8"/>
      <c r="AI6" s="1018"/>
      <c r="AJ6" s="1018"/>
      <c r="AK6" s="1018"/>
      <c r="AL6" s="1018"/>
      <c r="AM6" s="1018"/>
      <c r="AN6" s="1018"/>
      <c r="AO6" s="1018"/>
      <c r="AP6" s="1018"/>
      <c r="AQ6" s="1018"/>
      <c r="AR6" s="1018"/>
      <c r="AS6" s="1018"/>
      <c r="AT6" s="1018"/>
      <c r="AU6" s="1018"/>
      <c r="AV6" s="1018"/>
      <c r="AW6" s="1018"/>
    </row>
    <row r="7" s="29" customFormat="1" ht="19.5" customHeight="1" spans="1:49">
      <c r="A7" s="1018" t="s">
        <v>227</v>
      </c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8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</row>
    <row r="8" s="29" customFormat="1" ht="21.75" customHeight="1" spans="1:49">
      <c r="A8" s="1018" t="s">
        <v>228</v>
      </c>
      <c r="B8" s="1018"/>
      <c r="C8" s="1018"/>
      <c r="D8" s="1018"/>
      <c r="E8" s="1018"/>
      <c r="F8" s="1018"/>
      <c r="G8" s="1018"/>
      <c r="H8" s="1018"/>
      <c r="I8" s="1018"/>
      <c r="J8" s="1018"/>
      <c r="K8" s="1018"/>
      <c r="L8" s="1018"/>
      <c r="M8" s="1018"/>
      <c r="N8" s="1018"/>
      <c r="O8" s="1018"/>
      <c r="P8" s="1018"/>
      <c r="Q8" s="1018"/>
      <c r="R8" s="1018"/>
      <c r="S8" s="1018"/>
      <c r="T8" s="1018"/>
      <c r="U8" s="1018"/>
      <c r="V8" s="1018"/>
      <c r="W8" s="1018"/>
      <c r="X8" s="1018"/>
      <c r="Y8" s="1018"/>
      <c r="Z8" s="1018"/>
      <c r="AA8" s="1018"/>
      <c r="AB8" s="1018"/>
      <c r="AC8" s="1018"/>
      <c r="AD8" s="1018"/>
      <c r="AE8" s="1018"/>
      <c r="AF8" s="1018"/>
      <c r="AG8" s="1018"/>
      <c r="AH8" s="1018"/>
      <c r="AI8" s="1018"/>
      <c r="AJ8" s="1018"/>
      <c r="AK8" s="1018"/>
      <c r="AL8" s="1018"/>
      <c r="AM8" s="1018"/>
      <c r="AN8" s="1018"/>
      <c r="AO8" s="1018"/>
      <c r="AP8" s="1018"/>
      <c r="AQ8" s="1018"/>
      <c r="AR8" s="1018"/>
      <c r="AS8" s="1018"/>
      <c r="AT8" s="1018"/>
      <c r="AU8" s="1018"/>
      <c r="AV8" s="1018"/>
      <c r="AW8" s="1018"/>
    </row>
    <row r="9" s="29" customFormat="1" ht="56.25" customHeight="1" spans="1:49">
      <c r="A9" s="1018" t="s">
        <v>229</v>
      </c>
      <c r="B9" s="1018"/>
      <c r="C9" s="1018"/>
      <c r="D9" s="1018"/>
      <c r="E9" s="1018"/>
      <c r="F9" s="1018"/>
      <c r="G9" s="1018"/>
      <c r="H9" s="1018"/>
      <c r="I9" s="1018"/>
      <c r="J9" s="1018"/>
      <c r="K9" s="1018"/>
      <c r="L9" s="1018"/>
      <c r="M9" s="1018"/>
      <c r="N9" s="1018"/>
      <c r="O9" s="1018"/>
      <c r="P9" s="1018"/>
      <c r="Q9" s="1018"/>
      <c r="R9" s="1018"/>
      <c r="S9" s="1018"/>
      <c r="T9" s="1018"/>
      <c r="U9" s="1018"/>
      <c r="V9" s="1018"/>
      <c r="W9" s="1018"/>
      <c r="X9" s="1018"/>
      <c r="Y9" s="1018"/>
      <c r="Z9" s="1018"/>
      <c r="AA9" s="1018"/>
      <c r="AB9" s="1018"/>
      <c r="AC9" s="1018"/>
      <c r="AD9" s="1018"/>
      <c r="AE9" s="1018"/>
      <c r="AF9" s="1018"/>
      <c r="AG9" s="1018"/>
      <c r="AH9" s="1018"/>
      <c r="AI9" s="1018"/>
      <c r="AJ9" s="1018"/>
      <c r="AK9" s="1018"/>
      <c r="AL9" s="1018"/>
      <c r="AM9" s="1018"/>
      <c r="AN9" s="1018"/>
      <c r="AO9" s="1018"/>
      <c r="AP9" s="1018"/>
      <c r="AQ9" s="1018"/>
      <c r="AR9" s="1018"/>
      <c r="AS9" s="1018"/>
      <c r="AT9" s="1018"/>
      <c r="AU9" s="1018"/>
      <c r="AV9" s="1018"/>
      <c r="AW9" s="1018"/>
    </row>
    <row r="10" s="28" customFormat="1" ht="12.75" spans="1:49">
      <c r="A10" s="945" t="s">
        <v>2</v>
      </c>
      <c r="B10" s="587" t="s">
        <v>3</v>
      </c>
      <c r="C10" s="588" t="s">
        <v>4</v>
      </c>
      <c r="D10" s="946" t="s">
        <v>174</v>
      </c>
      <c r="E10" s="947"/>
      <c r="F10" s="947"/>
      <c r="G10" s="947"/>
      <c r="H10" s="947"/>
      <c r="I10" s="947"/>
      <c r="J10" s="947"/>
      <c r="K10" s="947"/>
      <c r="L10" s="947"/>
      <c r="M10" s="947"/>
      <c r="N10" s="947"/>
      <c r="O10" s="947"/>
      <c r="P10" s="947"/>
      <c r="Q10" s="947"/>
      <c r="R10" s="969"/>
      <c r="S10" s="946" t="s">
        <v>175</v>
      </c>
      <c r="T10" s="947"/>
      <c r="U10" s="947"/>
      <c r="V10" s="947"/>
      <c r="W10" s="947"/>
      <c r="X10" s="947"/>
      <c r="Y10" s="947"/>
      <c r="Z10" s="947"/>
      <c r="AA10" s="947"/>
      <c r="AB10" s="947"/>
      <c r="AC10" s="947"/>
      <c r="AD10" s="947"/>
      <c r="AE10" s="947"/>
      <c r="AF10" s="947"/>
      <c r="AG10" s="969"/>
      <c r="AH10" s="1049" t="s">
        <v>176</v>
      </c>
      <c r="AI10" s="990"/>
      <c r="AJ10" s="990"/>
      <c r="AK10" s="990"/>
      <c r="AL10" s="990"/>
      <c r="AM10" s="990"/>
      <c r="AN10" s="990"/>
      <c r="AO10" s="990"/>
      <c r="AP10" s="990"/>
      <c r="AQ10" s="990"/>
      <c r="AR10" s="990"/>
      <c r="AS10" s="990"/>
      <c r="AT10" s="990"/>
      <c r="AU10" s="990"/>
      <c r="AV10" s="993"/>
      <c r="AW10" s="797" t="s">
        <v>177</v>
      </c>
    </row>
    <row r="11" s="25" customFormat="1" ht="16.5" customHeight="1" spans="1:49">
      <c r="A11" s="945"/>
      <c r="B11" s="587"/>
      <c r="C11" s="588"/>
      <c r="D11" s="948" t="s">
        <v>178</v>
      </c>
      <c r="E11" s="949">
        <v>2016</v>
      </c>
      <c r="F11" s="949">
        <v>2017</v>
      </c>
      <c r="G11" s="6" t="s">
        <v>140</v>
      </c>
      <c r="H11" s="6"/>
      <c r="I11" s="6"/>
      <c r="J11" s="6" t="s">
        <v>141</v>
      </c>
      <c r="K11" s="6"/>
      <c r="L11" s="6"/>
      <c r="M11" s="6" t="s">
        <v>142</v>
      </c>
      <c r="N11" s="6"/>
      <c r="O11" s="6"/>
      <c r="P11" s="6" t="s">
        <v>143</v>
      </c>
      <c r="Q11" s="6"/>
      <c r="R11" s="980"/>
      <c r="S11" s="971" t="s">
        <v>178</v>
      </c>
      <c r="T11" s="949">
        <v>2016</v>
      </c>
      <c r="U11" s="949">
        <v>2017</v>
      </c>
      <c r="V11" s="6" t="s">
        <v>140</v>
      </c>
      <c r="W11" s="6"/>
      <c r="X11" s="6"/>
      <c r="Y11" s="6" t="s">
        <v>141</v>
      </c>
      <c r="Z11" s="6"/>
      <c r="AA11" s="6"/>
      <c r="AB11" s="6" t="s">
        <v>142</v>
      </c>
      <c r="AC11" s="6"/>
      <c r="AD11" s="6"/>
      <c r="AE11" s="6" t="s">
        <v>143</v>
      </c>
      <c r="AF11" s="6"/>
      <c r="AG11" s="980"/>
      <c r="AH11" s="971" t="s">
        <v>178</v>
      </c>
      <c r="AI11" s="949">
        <v>2016</v>
      </c>
      <c r="AJ11" s="949">
        <v>2017</v>
      </c>
      <c r="AK11" s="6" t="s">
        <v>140</v>
      </c>
      <c r="AL11" s="6"/>
      <c r="AM11" s="6"/>
      <c r="AN11" s="6" t="s">
        <v>141</v>
      </c>
      <c r="AO11" s="6"/>
      <c r="AP11" s="6"/>
      <c r="AQ11" s="6" t="s">
        <v>142</v>
      </c>
      <c r="AR11" s="6"/>
      <c r="AS11" s="6"/>
      <c r="AT11" s="6" t="s">
        <v>143</v>
      </c>
      <c r="AU11" s="6"/>
      <c r="AV11" s="980"/>
      <c r="AW11" s="797"/>
    </row>
    <row r="12" s="25" customFormat="1" ht="51.75" customHeight="1" spans="1:49">
      <c r="A12" s="945"/>
      <c r="B12" s="587"/>
      <c r="C12" s="588"/>
      <c r="D12" s="948"/>
      <c r="E12" s="949"/>
      <c r="F12" s="949"/>
      <c r="G12" s="952" t="s">
        <v>179</v>
      </c>
      <c r="H12" s="953" t="s">
        <v>180</v>
      </c>
      <c r="I12" s="952" t="s">
        <v>181</v>
      </c>
      <c r="J12" s="952" t="s">
        <v>179</v>
      </c>
      <c r="K12" s="953" t="s">
        <v>180</v>
      </c>
      <c r="L12" s="952" t="s">
        <v>181</v>
      </c>
      <c r="M12" s="952" t="s">
        <v>179</v>
      </c>
      <c r="N12" s="953" t="s">
        <v>180</v>
      </c>
      <c r="O12" s="952" t="s">
        <v>181</v>
      </c>
      <c r="P12" s="952" t="s">
        <v>179</v>
      </c>
      <c r="Q12" s="953" t="s">
        <v>180</v>
      </c>
      <c r="R12" s="1050" t="s">
        <v>181</v>
      </c>
      <c r="S12" s="971"/>
      <c r="T12" s="949"/>
      <c r="U12" s="949"/>
      <c r="V12" s="952" t="s">
        <v>179</v>
      </c>
      <c r="W12" s="953" t="s">
        <v>180</v>
      </c>
      <c r="X12" s="1055" t="s">
        <v>181</v>
      </c>
      <c r="Y12" s="952" t="s">
        <v>179</v>
      </c>
      <c r="Z12" s="953" t="s">
        <v>180</v>
      </c>
      <c r="AA12" s="952" t="s">
        <v>181</v>
      </c>
      <c r="AB12" s="952" t="s">
        <v>179</v>
      </c>
      <c r="AC12" s="953" t="s">
        <v>180</v>
      </c>
      <c r="AD12" s="952" t="s">
        <v>181</v>
      </c>
      <c r="AE12" s="952" t="s">
        <v>179</v>
      </c>
      <c r="AF12" s="953" t="s">
        <v>180</v>
      </c>
      <c r="AG12" s="1050" t="s">
        <v>181</v>
      </c>
      <c r="AH12" s="971"/>
      <c r="AI12" s="949"/>
      <c r="AJ12" s="949"/>
      <c r="AK12" s="952" t="s">
        <v>179</v>
      </c>
      <c r="AL12" s="953" t="s">
        <v>180</v>
      </c>
      <c r="AM12" s="952" t="s">
        <v>181</v>
      </c>
      <c r="AN12" s="952" t="s">
        <v>179</v>
      </c>
      <c r="AO12" s="953" t="s">
        <v>180</v>
      </c>
      <c r="AP12" s="952" t="s">
        <v>181</v>
      </c>
      <c r="AQ12" s="952" t="s">
        <v>179</v>
      </c>
      <c r="AR12" s="953" t="s">
        <v>180</v>
      </c>
      <c r="AS12" s="952" t="s">
        <v>181</v>
      </c>
      <c r="AT12" s="952" t="s">
        <v>179</v>
      </c>
      <c r="AU12" s="953" t="s">
        <v>180</v>
      </c>
      <c r="AV12" s="981" t="s">
        <v>181</v>
      </c>
      <c r="AW12" s="797"/>
    </row>
    <row r="13" spans="1:49">
      <c r="A13" s="4">
        <v>1</v>
      </c>
      <c r="B13" s="954">
        <v>2</v>
      </c>
      <c r="C13" s="955">
        <v>3</v>
      </c>
      <c r="D13" s="956">
        <v>4</v>
      </c>
      <c r="E13" s="4">
        <v>5</v>
      </c>
      <c r="F13" s="4">
        <v>6</v>
      </c>
      <c r="G13" s="4">
        <v>7</v>
      </c>
      <c r="H13" s="4"/>
      <c r="I13" s="4"/>
      <c r="J13" s="1065">
        <v>8</v>
      </c>
      <c r="K13" s="1066"/>
      <c r="L13" s="1067">
        <v>8</v>
      </c>
      <c r="M13" s="4">
        <v>9</v>
      </c>
      <c r="N13" s="4"/>
      <c r="O13" s="4"/>
      <c r="P13" s="4">
        <v>10</v>
      </c>
      <c r="Q13" s="4"/>
      <c r="R13" s="994"/>
      <c r="S13" s="956">
        <v>11</v>
      </c>
      <c r="T13" s="4">
        <v>12</v>
      </c>
      <c r="U13" s="4">
        <v>13</v>
      </c>
      <c r="V13" s="4">
        <v>14</v>
      </c>
      <c r="W13" s="4"/>
      <c r="X13" s="4"/>
      <c r="Y13" s="4">
        <v>15</v>
      </c>
      <c r="Z13" s="4"/>
      <c r="AA13" s="4"/>
      <c r="AB13" s="4">
        <v>16</v>
      </c>
      <c r="AC13" s="4"/>
      <c r="AD13" s="4"/>
      <c r="AE13" s="4">
        <v>17</v>
      </c>
      <c r="AF13" s="4"/>
      <c r="AG13" s="994"/>
      <c r="AH13" s="956">
        <v>18</v>
      </c>
      <c r="AI13" s="4">
        <v>19</v>
      </c>
      <c r="AJ13" s="4">
        <v>20</v>
      </c>
      <c r="AK13" s="4">
        <v>21</v>
      </c>
      <c r="AL13" s="4"/>
      <c r="AM13" s="4"/>
      <c r="AN13" s="4">
        <v>22</v>
      </c>
      <c r="AO13" s="4"/>
      <c r="AP13" s="4"/>
      <c r="AQ13" s="4">
        <v>23</v>
      </c>
      <c r="AR13" s="4"/>
      <c r="AS13" s="4"/>
      <c r="AT13" s="4">
        <v>24</v>
      </c>
      <c r="AU13" s="4"/>
      <c r="AV13" s="994"/>
      <c r="AW13" s="995">
        <v>25</v>
      </c>
    </row>
    <row r="14" spans="1:49">
      <c r="A14" s="7" t="s">
        <v>182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1072"/>
    </row>
    <row r="15" ht="106.5" customHeight="1" spans="1:49">
      <c r="A15" s="6" t="s">
        <v>11</v>
      </c>
      <c r="B15" s="606" t="s">
        <v>97</v>
      </c>
      <c r="C15" s="607" t="s">
        <v>13</v>
      </c>
      <c r="D15" s="608">
        <f>E15+F15+I15+L15+O15+R15</f>
        <v>26094.22357</v>
      </c>
      <c r="E15" s="11">
        <v>2471.01488</v>
      </c>
      <c r="F15" s="11">
        <v>2404.56093</v>
      </c>
      <c r="G15" s="11">
        <f>'23'!I12</f>
        <v>2686.19155</v>
      </c>
      <c r="H15" s="609">
        <f>H17+H18+H16</f>
        <v>234.36</v>
      </c>
      <c r="I15" s="11">
        <f>G15+H15</f>
        <v>2920.55155</v>
      </c>
      <c r="J15" s="11">
        <v>2499.01451</v>
      </c>
      <c r="K15" s="609"/>
      <c r="L15" s="11">
        <f>J15+K15</f>
        <v>2499.01451</v>
      </c>
      <c r="M15" s="11">
        <v>2488.76168</v>
      </c>
      <c r="N15" s="609"/>
      <c r="O15" s="11">
        <f>M15+N15</f>
        <v>2488.76168</v>
      </c>
      <c r="P15" s="11">
        <v>13310.32002</v>
      </c>
      <c r="Q15" s="609"/>
      <c r="R15" s="787">
        <f>P15+Q15</f>
        <v>13310.32002</v>
      </c>
      <c r="S15" s="608">
        <f>T15+U15+X15+AA15+AD15+AG15</f>
        <v>0</v>
      </c>
      <c r="T15" s="11">
        <v>0</v>
      </c>
      <c r="U15" s="11">
        <v>0</v>
      </c>
      <c r="V15" s="11">
        <f>'23'!X12</f>
        <v>0</v>
      </c>
      <c r="W15" s="609"/>
      <c r="X15" s="358">
        <f>V15+W15</f>
        <v>0</v>
      </c>
      <c r="Y15" s="11">
        <v>0</v>
      </c>
      <c r="Z15" s="609"/>
      <c r="AA15" s="11">
        <f>Y15+Z15</f>
        <v>0</v>
      </c>
      <c r="AB15" s="11">
        <v>0</v>
      </c>
      <c r="AC15" s="609"/>
      <c r="AD15" s="11">
        <f>AB15+AC15</f>
        <v>0</v>
      </c>
      <c r="AE15" s="11">
        <v>0</v>
      </c>
      <c r="AF15" s="609"/>
      <c r="AG15" s="787">
        <f>AE15+AF15</f>
        <v>0</v>
      </c>
      <c r="AH15" s="608">
        <f>AI15+AJ15+AM15+AP15+AS15+AV15</f>
        <v>26094.22357</v>
      </c>
      <c r="AI15" s="11">
        <f>E15+T15</f>
        <v>2471.01488</v>
      </c>
      <c r="AJ15" s="11">
        <f>F15+U15</f>
        <v>2404.56093</v>
      </c>
      <c r="AK15" s="11">
        <f>G15+V15</f>
        <v>2686.19155</v>
      </c>
      <c r="AL15" s="609">
        <f>H15+W15</f>
        <v>234.36</v>
      </c>
      <c r="AM15" s="11">
        <f>AK15+AL15</f>
        <v>2920.55155</v>
      </c>
      <c r="AN15" s="11">
        <f>J15+Y15</f>
        <v>2499.01451</v>
      </c>
      <c r="AO15" s="609">
        <f>K15+Z15</f>
        <v>0</v>
      </c>
      <c r="AP15" s="11">
        <f>AN15+AO15</f>
        <v>2499.01451</v>
      </c>
      <c r="AQ15" s="11">
        <f>M15+AB15</f>
        <v>2488.76168</v>
      </c>
      <c r="AR15" s="609">
        <f>N15+AC15</f>
        <v>0</v>
      </c>
      <c r="AS15" s="11">
        <f>AQ15+AR15</f>
        <v>2488.76168</v>
      </c>
      <c r="AT15" s="11">
        <f>P15+AE15</f>
        <v>13310.32002</v>
      </c>
      <c r="AU15" s="609">
        <f>Q15+AF15</f>
        <v>0</v>
      </c>
      <c r="AV15" s="745">
        <f>AT15+AU15</f>
        <v>13310.32002</v>
      </c>
      <c r="AW15" s="1073" t="s">
        <v>230</v>
      </c>
    </row>
    <row r="16" ht="66" hidden="1" customHeight="1" outlineLevel="1" spans="1:49">
      <c r="A16" s="6"/>
      <c r="B16" s="606"/>
      <c r="C16" s="607" t="s">
        <v>198</v>
      </c>
      <c r="D16" s="608"/>
      <c r="E16" s="11"/>
      <c r="F16" s="11"/>
      <c r="G16" s="11">
        <f>'23'!I13</f>
        <v>0</v>
      </c>
      <c r="H16" s="609"/>
      <c r="I16" s="11"/>
      <c r="J16" s="11"/>
      <c r="K16" s="609"/>
      <c r="L16" s="11"/>
      <c r="M16" s="11"/>
      <c r="N16" s="609"/>
      <c r="O16" s="11"/>
      <c r="P16" s="11"/>
      <c r="Q16" s="609"/>
      <c r="R16" s="787"/>
      <c r="S16" s="608"/>
      <c r="T16" s="11"/>
      <c r="U16" s="11"/>
      <c r="V16" s="11">
        <f>'23'!X13</f>
        <v>0</v>
      </c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87"/>
      <c r="AH16" s="608"/>
      <c r="AI16" s="11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745"/>
      <c r="AW16" s="1074"/>
    </row>
    <row r="17" ht="59.25" customHeight="1" collapsed="1" spans="1:49">
      <c r="A17" s="6"/>
      <c r="B17" s="606"/>
      <c r="C17" s="607" t="s">
        <v>146</v>
      </c>
      <c r="D17" s="608"/>
      <c r="E17" s="11"/>
      <c r="F17" s="11"/>
      <c r="G17" s="11"/>
      <c r="H17" s="610">
        <v>234.36</v>
      </c>
      <c r="I17" s="11"/>
      <c r="J17" s="11"/>
      <c r="K17" s="609"/>
      <c r="L17" s="11"/>
      <c r="M17" s="11"/>
      <c r="N17" s="609"/>
      <c r="O17" s="11"/>
      <c r="P17" s="11"/>
      <c r="Q17" s="609"/>
      <c r="R17" s="78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87"/>
      <c r="AH17" s="608"/>
      <c r="AI17" s="11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745"/>
      <c r="AW17" s="1074"/>
    </row>
    <row r="18" ht="36.75" customHeight="1" spans="1:4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11"/>
      <c r="K18" s="609"/>
      <c r="L18" s="11"/>
      <c r="M18" s="11"/>
      <c r="N18" s="609"/>
      <c r="O18" s="11"/>
      <c r="P18" s="11"/>
      <c r="Q18" s="609"/>
      <c r="R18" s="78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87"/>
      <c r="AH18" s="608"/>
      <c r="AI18" s="11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745"/>
      <c r="AW18" s="1074"/>
    </row>
    <row r="19" ht="69" customHeight="1" spans="1:49">
      <c r="A19" s="6" t="s">
        <v>16</v>
      </c>
      <c r="B19" s="606" t="s">
        <v>184</v>
      </c>
      <c r="C19" s="607" t="s">
        <v>13</v>
      </c>
      <c r="D19" s="608">
        <f>E19+F19+I19+L19+O19+R19</f>
        <v>9695.93796</v>
      </c>
      <c r="E19" s="11">
        <v>1678.7525</v>
      </c>
      <c r="F19" s="11">
        <v>1552.56</v>
      </c>
      <c r="G19" s="11">
        <f>'23'!I16</f>
        <v>1110</v>
      </c>
      <c r="H19" s="609"/>
      <c r="I19" s="11">
        <f>G19+H19</f>
        <v>1110</v>
      </c>
      <c r="J19" s="11">
        <v>660</v>
      </c>
      <c r="K19" s="609"/>
      <c r="L19" s="11">
        <f>J19+K19</f>
        <v>660</v>
      </c>
      <c r="M19" s="11">
        <v>840</v>
      </c>
      <c r="N19" s="609"/>
      <c r="O19" s="11">
        <f>M19+N19</f>
        <v>840</v>
      </c>
      <c r="P19" s="11">
        <v>3854.62546</v>
      </c>
      <c r="Q19" s="609"/>
      <c r="R19" s="787">
        <f>P19+Q19</f>
        <v>3854.62546</v>
      </c>
      <c r="S19" s="608">
        <f>T19+U19+X19+AA19+AD19+AG19</f>
        <v>0</v>
      </c>
      <c r="T19" s="11">
        <v>0</v>
      </c>
      <c r="U19" s="11">
        <v>0</v>
      </c>
      <c r="V19" s="11">
        <f>'23'!X16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87">
        <f>AE19+AF19</f>
        <v>0</v>
      </c>
      <c r="AH19" s="608">
        <f>AI19+AJ19+AM19+AP19+AS19+AV19</f>
        <v>9695.93796</v>
      </c>
      <c r="AI19" s="11">
        <f>E19+T19</f>
        <v>1678.7525</v>
      </c>
      <c r="AJ19" s="11">
        <f>F19+U19</f>
        <v>1552.56</v>
      </c>
      <c r="AK19" s="11">
        <f>G19+V19</f>
        <v>1110</v>
      </c>
      <c r="AL19" s="609">
        <f>H19+W19</f>
        <v>0</v>
      </c>
      <c r="AM19" s="11">
        <f>AK19+AL19</f>
        <v>1110</v>
      </c>
      <c r="AN19" s="11">
        <f>J19+Y19</f>
        <v>660</v>
      </c>
      <c r="AO19" s="609">
        <f>K19+Z19</f>
        <v>0</v>
      </c>
      <c r="AP19" s="11">
        <f>AN19+AO19</f>
        <v>660</v>
      </c>
      <c r="AQ19" s="11">
        <f>M19+AB19</f>
        <v>840</v>
      </c>
      <c r="AR19" s="609">
        <f>N19+AC19</f>
        <v>0</v>
      </c>
      <c r="AS19" s="11">
        <f>AQ19+AR19</f>
        <v>840</v>
      </c>
      <c r="AT19" s="11">
        <f>P19+AE19</f>
        <v>3854.62546</v>
      </c>
      <c r="AU19" s="609">
        <f>Q19+AF19</f>
        <v>0</v>
      </c>
      <c r="AV19" s="745">
        <f>AT19+AU19</f>
        <v>3854.62546</v>
      </c>
      <c r="AW19" s="1072"/>
    </row>
    <row r="20" spans="1:4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10"/>
      <c r="K20" s="676"/>
      <c r="L20" s="10"/>
      <c r="M20" s="10"/>
      <c r="N20" s="676"/>
      <c r="O20" s="10"/>
      <c r="P20" s="10"/>
      <c r="Q20" s="676"/>
      <c r="R20" s="738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38"/>
      <c r="AH20" s="608"/>
      <c r="AI20" s="10"/>
      <c r="AJ20" s="10"/>
      <c r="AK20" s="10"/>
      <c r="AL20" s="676"/>
      <c r="AM20" s="10"/>
      <c r="AN20" s="24"/>
      <c r="AO20" s="676"/>
      <c r="AP20" s="24"/>
      <c r="AQ20" s="24"/>
      <c r="AR20" s="792"/>
      <c r="AS20" s="24"/>
      <c r="AT20" s="24"/>
      <c r="AU20" s="792"/>
      <c r="AV20" s="805"/>
      <c r="AW20" s="1072"/>
    </row>
    <row r="21" ht="42" customHeight="1" spans="1:4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10"/>
      <c r="K21" s="676"/>
      <c r="L21" s="10"/>
      <c r="M21" s="10"/>
      <c r="N21" s="676"/>
      <c r="O21" s="10"/>
      <c r="P21" s="10"/>
      <c r="Q21" s="676"/>
      <c r="R21" s="738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38"/>
      <c r="AH21" s="608"/>
      <c r="AI21" s="10"/>
      <c r="AJ21" s="10"/>
      <c r="AK21" s="10"/>
      <c r="AL21" s="676"/>
      <c r="AM21" s="10"/>
      <c r="AN21" s="24"/>
      <c r="AO21" s="676"/>
      <c r="AP21" s="24"/>
      <c r="AQ21" s="24"/>
      <c r="AR21" s="792"/>
      <c r="AS21" s="24"/>
      <c r="AT21" s="24"/>
      <c r="AU21" s="792"/>
      <c r="AV21" s="805"/>
      <c r="AW21" s="1072"/>
    </row>
    <row r="22" ht="67.5" customHeight="1" spans="1:4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'23'!I19</f>
        <v>0</v>
      </c>
      <c r="H22" s="609"/>
      <c r="I22" s="11">
        <v>0</v>
      </c>
      <c r="J22" s="11">
        <v>0</v>
      </c>
      <c r="K22" s="609"/>
      <c r="L22" s="11">
        <v>0</v>
      </c>
      <c r="M22" s="11">
        <v>0</v>
      </c>
      <c r="N22" s="609"/>
      <c r="O22" s="11">
        <v>0</v>
      </c>
      <c r="P22" s="11">
        <v>0</v>
      </c>
      <c r="Q22" s="609"/>
      <c r="R22" s="787">
        <v>0</v>
      </c>
      <c r="S22" s="608">
        <f>T22+U22+X22+AA22+AD22+AG22</f>
        <v>0</v>
      </c>
      <c r="T22" s="11">
        <v>0</v>
      </c>
      <c r="U22" s="11">
        <v>0</v>
      </c>
      <c r="V22" s="11">
        <f>'23'!X19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87">
        <f>AE22+AF22</f>
        <v>0</v>
      </c>
      <c r="AH22" s="608">
        <f>AI22+AJ22+AM22+AP22+AS22+AV22</f>
        <v>1073.8</v>
      </c>
      <c r="AI22" s="11">
        <f>E22+T22</f>
        <v>1073.8</v>
      </c>
      <c r="AJ22" s="11">
        <f>F22+U22</f>
        <v>0</v>
      </c>
      <c r="AK22" s="11">
        <f>G22+V22</f>
        <v>0</v>
      </c>
      <c r="AL22" s="609">
        <f>H22+W22</f>
        <v>0</v>
      </c>
      <c r="AM22" s="11">
        <f>AK22+AL22</f>
        <v>0</v>
      </c>
      <c r="AN22" s="11">
        <f>J22+Y22</f>
        <v>0</v>
      </c>
      <c r="AO22" s="609">
        <f>K22+Z22</f>
        <v>0</v>
      </c>
      <c r="AP22" s="11">
        <f>AN22+AO22</f>
        <v>0</v>
      </c>
      <c r="AQ22" s="11">
        <f>M22+AB22</f>
        <v>0</v>
      </c>
      <c r="AR22" s="609">
        <f>N22+AC22</f>
        <v>0</v>
      </c>
      <c r="AS22" s="11">
        <f>AQ22+AR22</f>
        <v>0</v>
      </c>
      <c r="AT22" s="11">
        <f>P22+AE22</f>
        <v>0</v>
      </c>
      <c r="AU22" s="609">
        <f>Q22+AF22</f>
        <v>0</v>
      </c>
      <c r="AV22" s="745">
        <f>AT22+AU22</f>
        <v>0</v>
      </c>
      <c r="AW22" s="1072"/>
    </row>
    <row r="23" ht="22.5" spans="1:4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11"/>
      <c r="K23" s="609"/>
      <c r="L23" s="11"/>
      <c r="M23" s="11"/>
      <c r="N23" s="609"/>
      <c r="O23" s="11"/>
      <c r="P23" s="11"/>
      <c r="Q23" s="609"/>
      <c r="R23" s="78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87"/>
      <c r="AH23" s="608"/>
      <c r="AI23" s="11"/>
      <c r="AJ23" s="11"/>
      <c r="AK23" s="11"/>
      <c r="AL23" s="609"/>
      <c r="AM23" s="11"/>
      <c r="AN23" s="24"/>
      <c r="AO23" s="609"/>
      <c r="AP23" s="24"/>
      <c r="AQ23" s="24"/>
      <c r="AR23" s="792"/>
      <c r="AS23" s="24"/>
      <c r="AT23" s="24"/>
      <c r="AU23" s="792"/>
      <c r="AV23" s="805"/>
      <c r="AW23" s="1072"/>
    </row>
    <row r="24" ht="33.75" spans="1:4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11"/>
      <c r="K24" s="609"/>
      <c r="L24" s="11"/>
      <c r="M24" s="11"/>
      <c r="N24" s="609"/>
      <c r="O24" s="11"/>
      <c r="P24" s="11"/>
      <c r="Q24" s="609"/>
      <c r="R24" s="78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87"/>
      <c r="AH24" s="608"/>
      <c r="AI24" s="11"/>
      <c r="AJ24" s="11"/>
      <c r="AK24" s="11"/>
      <c r="AL24" s="609"/>
      <c r="AM24" s="11"/>
      <c r="AN24" s="24"/>
      <c r="AO24" s="609"/>
      <c r="AP24" s="24"/>
      <c r="AQ24" s="24"/>
      <c r="AR24" s="792"/>
      <c r="AS24" s="24"/>
      <c r="AT24" s="24"/>
      <c r="AU24" s="792"/>
      <c r="AV24" s="805"/>
      <c r="AW24" s="1072"/>
    </row>
    <row r="25" ht="90" spans="1:49">
      <c r="A25" s="15" t="s">
        <v>23</v>
      </c>
      <c r="B25" s="606" t="s">
        <v>103</v>
      </c>
      <c r="C25" s="607" t="s">
        <v>13</v>
      </c>
      <c r="D25" s="608">
        <f>E25+F25+I25+L25+O25+R25</f>
        <v>50</v>
      </c>
      <c r="E25" s="11">
        <v>0</v>
      </c>
      <c r="F25" s="11">
        <v>0</v>
      </c>
      <c r="G25" s="11">
        <f>'23'!I22</f>
        <v>0</v>
      </c>
      <c r="H25" s="609"/>
      <c r="I25" s="11">
        <v>0</v>
      </c>
      <c r="J25" s="11">
        <v>0</v>
      </c>
      <c r="K25" s="609"/>
      <c r="L25" s="11">
        <v>0</v>
      </c>
      <c r="M25" s="11">
        <v>0</v>
      </c>
      <c r="N25" s="609"/>
      <c r="O25" s="11">
        <v>0</v>
      </c>
      <c r="P25" s="11">
        <v>50</v>
      </c>
      <c r="Q25" s="609"/>
      <c r="R25" s="787">
        <v>50</v>
      </c>
      <c r="S25" s="608">
        <f>T25+U25+X25+AA25+AD25+AG25</f>
        <v>0</v>
      </c>
      <c r="T25" s="11">
        <v>0</v>
      </c>
      <c r="U25" s="11">
        <v>0</v>
      </c>
      <c r="V25" s="11">
        <f>'23'!X22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87">
        <f>AE25+AF25</f>
        <v>0</v>
      </c>
      <c r="AH25" s="608">
        <f>AI25+AJ25+AM25+AP25+AS25+AV25</f>
        <v>50</v>
      </c>
      <c r="AI25" s="11">
        <f t="shared" ref="AI25:AL26" si="0">E25+T25</f>
        <v>0</v>
      </c>
      <c r="AJ25" s="11">
        <f t="shared" si="0"/>
        <v>0</v>
      </c>
      <c r="AK25" s="11">
        <f t="shared" si="0"/>
        <v>0</v>
      </c>
      <c r="AL25" s="609">
        <f t="shared" si="0"/>
        <v>0</v>
      </c>
      <c r="AM25" s="11">
        <f>AK25+AL25</f>
        <v>0</v>
      </c>
      <c r="AN25" s="11">
        <f>J25+Y25</f>
        <v>0</v>
      </c>
      <c r="AO25" s="609">
        <f>K25+Z25</f>
        <v>0</v>
      </c>
      <c r="AP25" s="11">
        <f>AN25+AO25</f>
        <v>0</v>
      </c>
      <c r="AQ25" s="11">
        <f>M25+AB25</f>
        <v>0</v>
      </c>
      <c r="AR25" s="609">
        <f>N25+AC25</f>
        <v>0</v>
      </c>
      <c r="AS25" s="11">
        <f>AQ25+AR25</f>
        <v>0</v>
      </c>
      <c r="AT25" s="11">
        <f>P25+AE25</f>
        <v>50</v>
      </c>
      <c r="AU25" s="609">
        <f>Q25+AF25</f>
        <v>0</v>
      </c>
      <c r="AV25" s="745">
        <f>AT25+AU25</f>
        <v>50</v>
      </c>
      <c r="AW25" s="1072"/>
    </row>
    <row r="26" ht="53.25" customHeight="1" spans="1:49">
      <c r="A26" s="6" t="s">
        <v>104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'23'!I23</f>
        <v>2000</v>
      </c>
      <c r="H26" s="610">
        <f>H27+H28+H29</f>
        <v>3000</v>
      </c>
      <c r="I26" s="749">
        <f>G26+H26</f>
        <v>5000</v>
      </c>
      <c r="J26" s="749">
        <v>0</v>
      </c>
      <c r="K26" s="610"/>
      <c r="L26" s="749">
        <f>J26+K26</f>
        <v>0</v>
      </c>
      <c r="M26" s="749">
        <v>0</v>
      </c>
      <c r="N26" s="610"/>
      <c r="O26" s="749">
        <f>M26+N26</f>
        <v>0</v>
      </c>
      <c r="P26" s="749">
        <v>0</v>
      </c>
      <c r="Q26" s="610"/>
      <c r="R26" s="1051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'23'!X23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1051">
        <f>AE26+AF26</f>
        <v>0</v>
      </c>
      <c r="AH26" s="957">
        <f>AI26+AJ26+AM26+AP26+AS26+AV26</f>
        <v>6500</v>
      </c>
      <c r="AI26" s="749">
        <f t="shared" si="0"/>
        <v>1500</v>
      </c>
      <c r="AJ26" s="749">
        <f t="shared" si="0"/>
        <v>0</v>
      </c>
      <c r="AK26" s="749">
        <f t="shared" si="0"/>
        <v>2000</v>
      </c>
      <c r="AL26" s="610">
        <f t="shared" si="0"/>
        <v>3000</v>
      </c>
      <c r="AM26" s="749">
        <f>AK26+AL26</f>
        <v>5000</v>
      </c>
      <c r="AN26" s="749">
        <f>J26+Y26</f>
        <v>0</v>
      </c>
      <c r="AO26" s="610">
        <f>K26+Z26</f>
        <v>0</v>
      </c>
      <c r="AP26" s="749">
        <f>AN26+AO26</f>
        <v>0</v>
      </c>
      <c r="AQ26" s="749">
        <f>M26+AB26</f>
        <v>0</v>
      </c>
      <c r="AR26" s="610">
        <f>N26+AC26</f>
        <v>0</v>
      </c>
      <c r="AS26" s="749">
        <f>AQ26+AR26</f>
        <v>0</v>
      </c>
      <c r="AT26" s="749">
        <f>P26+AE26</f>
        <v>0</v>
      </c>
      <c r="AU26" s="610">
        <f>Q26+AF26</f>
        <v>0</v>
      </c>
      <c r="AV26" s="984">
        <f>AT26+AU26</f>
        <v>0</v>
      </c>
      <c r="AW26" s="997" t="s">
        <v>231</v>
      </c>
    </row>
    <row r="27" ht="33.75" spans="1:4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10"/>
      <c r="K27" s="676"/>
      <c r="L27" s="10"/>
      <c r="M27" s="10"/>
      <c r="N27" s="676"/>
      <c r="O27" s="10"/>
      <c r="P27" s="10"/>
      <c r="Q27" s="676"/>
      <c r="R27" s="738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38"/>
      <c r="AH27" s="608"/>
      <c r="AI27" s="10"/>
      <c r="AJ27" s="10"/>
      <c r="AK27" s="10"/>
      <c r="AL27" s="676"/>
      <c r="AM27" s="10"/>
      <c r="AN27" s="24"/>
      <c r="AO27" s="676"/>
      <c r="AP27" s="24"/>
      <c r="AQ27" s="24"/>
      <c r="AR27" s="792"/>
      <c r="AS27" s="24"/>
      <c r="AT27" s="24"/>
      <c r="AU27" s="792"/>
      <c r="AV27" s="805"/>
      <c r="AW27" s="998"/>
    </row>
    <row r="28" ht="33.75" spans="1:4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10"/>
      <c r="K28" s="676"/>
      <c r="L28" s="10"/>
      <c r="M28" s="10"/>
      <c r="N28" s="676"/>
      <c r="O28" s="10"/>
      <c r="P28" s="10"/>
      <c r="Q28" s="676"/>
      <c r="R28" s="738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38"/>
      <c r="AH28" s="608"/>
      <c r="AI28" s="10"/>
      <c r="AJ28" s="10"/>
      <c r="AK28" s="10"/>
      <c r="AL28" s="676"/>
      <c r="AM28" s="10"/>
      <c r="AN28" s="24"/>
      <c r="AO28" s="676"/>
      <c r="AP28" s="24"/>
      <c r="AQ28" s="24"/>
      <c r="AR28" s="792"/>
      <c r="AS28" s="24"/>
      <c r="AT28" s="24"/>
      <c r="AU28" s="792"/>
      <c r="AV28" s="805"/>
      <c r="AW28" s="998"/>
    </row>
    <row r="29" ht="51" customHeight="1" spans="1:49">
      <c r="A29" s="6"/>
      <c r="B29" s="611"/>
      <c r="C29" s="607" t="s">
        <v>199</v>
      </c>
      <c r="D29" s="608"/>
      <c r="E29" s="10"/>
      <c r="F29" s="11"/>
      <c r="G29" s="11"/>
      <c r="H29" s="612">
        <v>3000</v>
      </c>
      <c r="I29" s="11"/>
      <c r="J29" s="10"/>
      <c r="K29" s="609"/>
      <c r="L29" s="10"/>
      <c r="M29" s="10"/>
      <c r="N29" s="676"/>
      <c r="O29" s="10"/>
      <c r="P29" s="10"/>
      <c r="Q29" s="676"/>
      <c r="R29" s="738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38"/>
      <c r="AH29" s="608"/>
      <c r="AI29" s="10"/>
      <c r="AJ29" s="10"/>
      <c r="AK29" s="10"/>
      <c r="AL29" s="676"/>
      <c r="AM29" s="10"/>
      <c r="AN29" s="24"/>
      <c r="AO29" s="676"/>
      <c r="AP29" s="24"/>
      <c r="AQ29" s="24"/>
      <c r="AR29" s="792"/>
      <c r="AS29" s="24"/>
      <c r="AT29" s="24"/>
      <c r="AU29" s="792"/>
      <c r="AV29" s="805"/>
      <c r="AW29" s="999"/>
    </row>
    <row r="30" ht="72.8" spans="1:49">
      <c r="A30" s="629" t="s">
        <v>105</v>
      </c>
      <c r="B30" s="606" t="s">
        <v>30</v>
      </c>
      <c r="C30" s="607" t="s">
        <v>13</v>
      </c>
      <c r="D30" s="608">
        <f>E30+F30+I30+L30+O30+R30</f>
        <v>393404.01643</v>
      </c>
      <c r="E30" s="11">
        <v>62130.78562</v>
      </c>
      <c r="F30" s="11">
        <v>58712.83911</v>
      </c>
      <c r="G30" s="11">
        <f>'23'!I27</f>
        <v>54327.14556</v>
      </c>
      <c r="H30" s="609">
        <f t="shared" ref="H30:AV30" si="1">H31+H36+H38</f>
        <v>117.928</v>
      </c>
      <c r="I30" s="11">
        <f t="shared" si="1"/>
        <v>54445.07356</v>
      </c>
      <c r="J30" s="11">
        <f t="shared" si="1"/>
        <v>49753.6492</v>
      </c>
      <c r="K30" s="609">
        <f t="shared" si="1"/>
        <v>0</v>
      </c>
      <c r="L30" s="11">
        <f t="shared" si="1"/>
        <v>49753.6492</v>
      </c>
      <c r="M30" s="11">
        <f t="shared" si="1"/>
        <v>49584.45203</v>
      </c>
      <c r="N30" s="609">
        <f t="shared" si="1"/>
        <v>0</v>
      </c>
      <c r="O30" s="11">
        <f t="shared" si="1"/>
        <v>49584.45203</v>
      </c>
      <c r="P30" s="11">
        <f t="shared" si="1"/>
        <v>118777.21691</v>
      </c>
      <c r="Q30" s="609">
        <f t="shared" si="1"/>
        <v>0</v>
      </c>
      <c r="R30" s="787">
        <f t="shared" si="1"/>
        <v>118777.21691</v>
      </c>
      <c r="S30" s="608">
        <f>T30+U30+X30+AA30+AD30+AG30</f>
        <v>5831.10256</v>
      </c>
      <c r="T30" s="11">
        <f t="shared" si="1"/>
        <v>4170.09794</v>
      </c>
      <c r="U30" s="11">
        <f t="shared" si="1"/>
        <v>0</v>
      </c>
      <c r="V30" s="11">
        <f>'23'!X27</f>
        <v>1661.00462</v>
      </c>
      <c r="W30" s="609">
        <f t="shared" si="1"/>
        <v>0</v>
      </c>
      <c r="X30" s="358">
        <f t="shared" si="1"/>
        <v>1661.00462</v>
      </c>
      <c r="Y30" s="11">
        <v>0</v>
      </c>
      <c r="Z30" s="609">
        <f t="shared" si="1"/>
        <v>0</v>
      </c>
      <c r="AA30" s="11">
        <f t="shared" si="1"/>
        <v>0</v>
      </c>
      <c r="AB30" s="11">
        <f t="shared" si="1"/>
        <v>0</v>
      </c>
      <c r="AC30" s="609">
        <f t="shared" si="1"/>
        <v>0</v>
      </c>
      <c r="AD30" s="11">
        <f t="shared" si="1"/>
        <v>0</v>
      </c>
      <c r="AE30" s="11">
        <f t="shared" si="1"/>
        <v>0</v>
      </c>
      <c r="AF30" s="609">
        <f t="shared" si="1"/>
        <v>0</v>
      </c>
      <c r="AG30" s="787">
        <f t="shared" si="1"/>
        <v>0</v>
      </c>
      <c r="AH30" s="876">
        <f t="shared" si="1"/>
        <v>399235.11899</v>
      </c>
      <c r="AI30" s="11">
        <f t="shared" si="1"/>
        <v>66300.88356</v>
      </c>
      <c r="AJ30" s="11">
        <f t="shared" si="1"/>
        <v>58712.83911</v>
      </c>
      <c r="AK30" s="11">
        <f t="shared" si="1"/>
        <v>55988.15018</v>
      </c>
      <c r="AL30" s="609">
        <f t="shared" si="1"/>
        <v>117.928</v>
      </c>
      <c r="AM30" s="11">
        <f t="shared" si="1"/>
        <v>56106.07818</v>
      </c>
      <c r="AN30" s="11">
        <f t="shared" si="1"/>
        <v>49753.6492</v>
      </c>
      <c r="AO30" s="11">
        <f t="shared" si="1"/>
        <v>0</v>
      </c>
      <c r="AP30" s="11">
        <f t="shared" si="1"/>
        <v>49753.6492</v>
      </c>
      <c r="AQ30" s="11">
        <f t="shared" si="1"/>
        <v>49584.45203</v>
      </c>
      <c r="AR30" s="11">
        <f t="shared" si="1"/>
        <v>0</v>
      </c>
      <c r="AS30" s="11">
        <f t="shared" si="1"/>
        <v>49584.45203</v>
      </c>
      <c r="AT30" s="11">
        <f t="shared" si="1"/>
        <v>118777.21691</v>
      </c>
      <c r="AU30" s="11">
        <f t="shared" si="1"/>
        <v>0</v>
      </c>
      <c r="AV30" s="745">
        <f t="shared" si="1"/>
        <v>118777.21691</v>
      </c>
      <c r="AW30" s="1072"/>
    </row>
    <row r="31" ht="72.8" spans="1:49">
      <c r="A31" s="629"/>
      <c r="B31" s="606" t="s">
        <v>106</v>
      </c>
      <c r="C31" s="607" t="s">
        <v>13</v>
      </c>
      <c r="D31" s="608">
        <f>E31+F31+I31+L31+O31+R31</f>
        <v>299949.69033</v>
      </c>
      <c r="E31" s="11">
        <v>47677.00755</v>
      </c>
      <c r="F31" s="11">
        <v>43579.97183</v>
      </c>
      <c r="G31" s="11">
        <f>'23'!I28</f>
        <v>38045.63017</v>
      </c>
      <c r="H31" s="609">
        <f>H32+H33+H34+H35</f>
        <v>117.928</v>
      </c>
      <c r="I31" s="11">
        <f>G31+H31</f>
        <v>38163.55817</v>
      </c>
      <c r="J31" s="11">
        <v>35049.99185</v>
      </c>
      <c r="K31" s="609"/>
      <c r="L31" s="11">
        <f>J31+K31</f>
        <v>35049.99185</v>
      </c>
      <c r="M31" s="11">
        <v>35048.29185</v>
      </c>
      <c r="N31" s="609"/>
      <c r="O31" s="11">
        <f>M31+N31</f>
        <v>35048.29185</v>
      </c>
      <c r="P31" s="11">
        <v>100430.86908</v>
      </c>
      <c r="Q31" s="609"/>
      <c r="R31" s="787">
        <f>P31+Q31</f>
        <v>100430.86908</v>
      </c>
      <c r="S31" s="608">
        <f>T31+U31+X31+AA31+AD31+AG31</f>
        <v>3854.86197</v>
      </c>
      <c r="T31" s="11">
        <v>3370.20174</v>
      </c>
      <c r="U31" s="11">
        <v>0</v>
      </c>
      <c r="V31" s="11">
        <f>'23'!X28</f>
        <v>484.66023</v>
      </c>
      <c r="W31" s="609">
        <f>W32+W33+W34+W35</f>
        <v>0</v>
      </c>
      <c r="X31" s="358">
        <f>V31+W31</f>
        <v>484.66023</v>
      </c>
      <c r="Y31" s="11">
        <v>0</v>
      </c>
      <c r="Z31" s="609"/>
      <c r="AA31" s="11">
        <v>0</v>
      </c>
      <c r="AB31" s="11">
        <v>0</v>
      </c>
      <c r="AC31" s="609"/>
      <c r="AD31" s="11">
        <v>0</v>
      </c>
      <c r="AE31" s="11">
        <v>0</v>
      </c>
      <c r="AF31" s="609"/>
      <c r="AG31" s="787">
        <v>0</v>
      </c>
      <c r="AH31" s="608">
        <f>AI31+AJ31+AM31+AP31+AS31+AV31</f>
        <v>303804.5523</v>
      </c>
      <c r="AI31" s="11">
        <f>E31+T31</f>
        <v>51047.20929</v>
      </c>
      <c r="AJ31" s="11">
        <f>F31+U31</f>
        <v>43579.97183</v>
      </c>
      <c r="AK31" s="11">
        <f>G31+V31</f>
        <v>38530.2904</v>
      </c>
      <c r="AL31" s="609">
        <f>H31+W31</f>
        <v>117.928</v>
      </c>
      <c r="AM31" s="11">
        <f>AK31+AL31</f>
        <v>38648.2184</v>
      </c>
      <c r="AN31" s="11">
        <f>J31+Y31</f>
        <v>35049.99185</v>
      </c>
      <c r="AO31" s="609">
        <f>K31+Z31</f>
        <v>0</v>
      </c>
      <c r="AP31" s="11">
        <f>AN31+AO31</f>
        <v>35049.99185</v>
      </c>
      <c r="AQ31" s="11">
        <f>M31+AB31</f>
        <v>35048.29185</v>
      </c>
      <c r="AR31" s="609">
        <f>N31+AC31</f>
        <v>0</v>
      </c>
      <c r="AS31" s="11">
        <f>AQ31+AR31</f>
        <v>35048.29185</v>
      </c>
      <c r="AT31" s="11">
        <f>P31+AE31</f>
        <v>100430.86908</v>
      </c>
      <c r="AU31" s="609">
        <f>Q31+AF31</f>
        <v>0</v>
      </c>
      <c r="AV31" s="745">
        <f>AT31+AU31</f>
        <v>100430.86908</v>
      </c>
      <c r="AW31" s="1072"/>
    </row>
    <row r="32" ht="16.5" customHeight="1" spans="1:49">
      <c r="A32" s="629"/>
      <c r="B32" s="606"/>
      <c r="C32" s="607" t="s">
        <v>91</v>
      </c>
      <c r="D32" s="640"/>
      <c r="E32" s="760"/>
      <c r="F32" s="641"/>
      <c r="G32" s="11"/>
      <c r="H32" s="618"/>
      <c r="I32" s="760"/>
      <c r="J32" s="616"/>
      <c r="K32" s="676"/>
      <c r="L32" s="760"/>
      <c r="M32" s="616"/>
      <c r="N32" s="676"/>
      <c r="O32" s="760"/>
      <c r="P32" s="616"/>
      <c r="Q32" s="676"/>
      <c r="R32" s="783"/>
      <c r="S32" s="640"/>
      <c r="T32" s="760"/>
      <c r="U32" s="760"/>
      <c r="V32" s="11"/>
      <c r="W32" s="618"/>
      <c r="X32" s="435"/>
      <c r="Y32" s="616"/>
      <c r="Z32" s="618"/>
      <c r="AA32" s="760"/>
      <c r="AB32" s="616"/>
      <c r="AC32" s="676"/>
      <c r="AD32" s="760"/>
      <c r="AE32" s="616"/>
      <c r="AF32" s="676"/>
      <c r="AG32" s="760"/>
      <c r="AH32" s="760"/>
      <c r="AI32" s="760"/>
      <c r="AJ32" s="760"/>
      <c r="AK32" s="617"/>
      <c r="AL32" s="609"/>
      <c r="AM32" s="760"/>
      <c r="AN32" s="616"/>
      <c r="AO32" s="676"/>
      <c r="AP32" s="760"/>
      <c r="AQ32" s="616"/>
      <c r="AR32" s="676"/>
      <c r="AS32" s="760"/>
      <c r="AT32" s="616"/>
      <c r="AU32" s="676"/>
      <c r="AV32" s="760"/>
      <c r="AW32" s="1034" t="s">
        <v>232</v>
      </c>
    </row>
    <row r="33" ht="24.75" customHeight="1" spans="1:49">
      <c r="A33" s="629"/>
      <c r="B33" s="606"/>
      <c r="C33" s="607" t="s">
        <v>186</v>
      </c>
      <c r="D33" s="766"/>
      <c r="E33" s="767"/>
      <c r="F33" s="842"/>
      <c r="G33" s="11"/>
      <c r="H33" s="618"/>
      <c r="I33" s="767"/>
      <c r="J33" s="616"/>
      <c r="K33" s="676"/>
      <c r="L33" s="767"/>
      <c r="M33" s="616"/>
      <c r="N33" s="676"/>
      <c r="O33" s="767"/>
      <c r="P33" s="616"/>
      <c r="Q33" s="676"/>
      <c r="R33" s="789"/>
      <c r="S33" s="766"/>
      <c r="T33" s="767"/>
      <c r="U33" s="767"/>
      <c r="V33" s="11"/>
      <c r="W33" s="618"/>
      <c r="X33" s="437"/>
      <c r="Y33" s="616"/>
      <c r="Z33" s="618"/>
      <c r="AA33" s="767"/>
      <c r="AB33" s="616"/>
      <c r="AC33" s="676"/>
      <c r="AD33" s="767"/>
      <c r="AE33" s="616"/>
      <c r="AF33" s="676"/>
      <c r="AG33" s="767"/>
      <c r="AH33" s="767"/>
      <c r="AI33" s="767"/>
      <c r="AJ33" s="767"/>
      <c r="AK33" s="617"/>
      <c r="AL33" s="609"/>
      <c r="AM33" s="767"/>
      <c r="AN33" s="616"/>
      <c r="AO33" s="676"/>
      <c r="AP33" s="767"/>
      <c r="AQ33" s="616"/>
      <c r="AR33" s="676"/>
      <c r="AS33" s="767"/>
      <c r="AT33" s="616"/>
      <c r="AU33" s="676"/>
      <c r="AV33" s="767"/>
      <c r="AW33" s="1057"/>
    </row>
    <row r="34" ht="57" customHeight="1" spans="1:49">
      <c r="A34" s="629"/>
      <c r="B34" s="606"/>
      <c r="C34" s="607" t="s">
        <v>146</v>
      </c>
      <c r="D34" s="766"/>
      <c r="E34" s="767"/>
      <c r="F34" s="842"/>
      <c r="G34" s="11"/>
      <c r="H34" s="618">
        <v>117.928</v>
      </c>
      <c r="I34" s="767"/>
      <c r="J34" s="616"/>
      <c r="K34" s="676"/>
      <c r="L34" s="767"/>
      <c r="M34" s="616"/>
      <c r="N34" s="676"/>
      <c r="O34" s="767"/>
      <c r="P34" s="616"/>
      <c r="Q34" s="676"/>
      <c r="R34" s="789"/>
      <c r="S34" s="766"/>
      <c r="T34" s="767"/>
      <c r="U34" s="767"/>
      <c r="V34" s="11"/>
      <c r="W34" s="618"/>
      <c r="X34" s="437"/>
      <c r="Y34" s="616"/>
      <c r="Z34" s="618"/>
      <c r="AA34" s="767"/>
      <c r="AB34" s="616"/>
      <c r="AC34" s="676"/>
      <c r="AD34" s="767"/>
      <c r="AE34" s="616"/>
      <c r="AF34" s="676"/>
      <c r="AG34" s="767"/>
      <c r="AH34" s="767"/>
      <c r="AI34" s="767"/>
      <c r="AJ34" s="767"/>
      <c r="AK34" s="617"/>
      <c r="AL34" s="609">
        <f>W34+H34</f>
        <v>117.928</v>
      </c>
      <c r="AM34" s="767"/>
      <c r="AN34" s="616"/>
      <c r="AO34" s="676"/>
      <c r="AP34" s="767"/>
      <c r="AQ34" s="616"/>
      <c r="AR34" s="676"/>
      <c r="AS34" s="767"/>
      <c r="AT34" s="616"/>
      <c r="AU34" s="676"/>
      <c r="AV34" s="767"/>
      <c r="AW34" s="1057"/>
    </row>
    <row r="35" ht="24" customHeight="1" spans="1:49">
      <c r="A35" s="629"/>
      <c r="B35" s="606"/>
      <c r="C35" s="607" t="s">
        <v>22</v>
      </c>
      <c r="D35" s="675"/>
      <c r="E35" s="770"/>
      <c r="F35" s="622"/>
      <c r="G35" s="11"/>
      <c r="H35" s="618"/>
      <c r="I35" s="770"/>
      <c r="J35" s="616"/>
      <c r="K35" s="676"/>
      <c r="L35" s="770"/>
      <c r="M35" s="616"/>
      <c r="N35" s="676"/>
      <c r="O35" s="770"/>
      <c r="P35" s="616"/>
      <c r="Q35" s="676"/>
      <c r="R35" s="782"/>
      <c r="S35" s="675"/>
      <c r="T35" s="770"/>
      <c r="U35" s="770"/>
      <c r="V35" s="11"/>
      <c r="W35" s="609"/>
      <c r="X35" s="482"/>
      <c r="Y35" s="616"/>
      <c r="Z35" s="676"/>
      <c r="AA35" s="770"/>
      <c r="AB35" s="616"/>
      <c r="AC35" s="676"/>
      <c r="AD35" s="770"/>
      <c r="AE35" s="616"/>
      <c r="AF35" s="676"/>
      <c r="AG35" s="770"/>
      <c r="AH35" s="770"/>
      <c r="AI35" s="770"/>
      <c r="AJ35" s="770"/>
      <c r="AK35" s="616"/>
      <c r="AL35" s="676"/>
      <c r="AM35" s="770"/>
      <c r="AN35" s="616"/>
      <c r="AO35" s="676"/>
      <c r="AP35" s="770"/>
      <c r="AQ35" s="616"/>
      <c r="AR35" s="676"/>
      <c r="AS35" s="770"/>
      <c r="AT35" s="616"/>
      <c r="AU35" s="676"/>
      <c r="AV35" s="770"/>
      <c r="AW35" s="1058"/>
    </row>
    <row r="36" ht="72.75" customHeight="1" spans="1:49">
      <c r="A36" s="629"/>
      <c r="B36" s="606" t="s">
        <v>111</v>
      </c>
      <c r="C36" s="607" t="s">
        <v>13</v>
      </c>
      <c r="D36" s="608">
        <f>E36+F36+I36+L36+O36+R36</f>
        <v>93454.3261</v>
      </c>
      <c r="E36" s="11">
        <v>14453.77807</v>
      </c>
      <c r="F36" s="11">
        <v>15132.86728</v>
      </c>
      <c r="G36" s="11">
        <f>'23'!I33</f>
        <v>16281.51539</v>
      </c>
      <c r="H36" s="609">
        <f>H37</f>
        <v>0</v>
      </c>
      <c r="I36" s="11">
        <f>G36+H36</f>
        <v>16281.51539</v>
      </c>
      <c r="J36" s="11">
        <v>14703.65735</v>
      </c>
      <c r="K36" s="609"/>
      <c r="L36" s="11">
        <f>J36+K36</f>
        <v>14703.65735</v>
      </c>
      <c r="M36" s="11">
        <v>14536.16018</v>
      </c>
      <c r="N36" s="609"/>
      <c r="O36" s="11">
        <f>M36+N36</f>
        <v>14536.16018</v>
      </c>
      <c r="P36" s="11">
        <v>18346.34783</v>
      </c>
      <c r="Q36" s="609"/>
      <c r="R36" s="787">
        <f>P36+Q36</f>
        <v>18346.34783</v>
      </c>
      <c r="S36" s="608">
        <f>T36+U36+X36+AA36+AD36+AG36</f>
        <v>1976.24059</v>
      </c>
      <c r="T36" s="11">
        <v>799.8962</v>
      </c>
      <c r="U36" s="11">
        <v>0</v>
      </c>
      <c r="V36" s="11">
        <f>'23'!X33</f>
        <v>1176.34439</v>
      </c>
      <c r="W36" s="609">
        <f>W37</f>
        <v>0</v>
      </c>
      <c r="X36" s="358">
        <f>V36+W36</f>
        <v>1176.34439</v>
      </c>
      <c r="Y36" s="11">
        <v>0</v>
      </c>
      <c r="Z36" s="609"/>
      <c r="AA36" s="11">
        <v>0</v>
      </c>
      <c r="AB36" s="11">
        <v>0</v>
      </c>
      <c r="AC36" s="609"/>
      <c r="AD36" s="11">
        <v>0</v>
      </c>
      <c r="AE36" s="11">
        <v>0</v>
      </c>
      <c r="AF36" s="609"/>
      <c r="AG36" s="787">
        <v>0</v>
      </c>
      <c r="AH36" s="608">
        <f>AI36+AJ36+AM36+AP36+AS36+AV36</f>
        <v>95430.56669</v>
      </c>
      <c r="AI36" s="11">
        <f>E36+T36</f>
        <v>15253.67427</v>
      </c>
      <c r="AJ36" s="11">
        <f>F36+U36</f>
        <v>15132.86728</v>
      </c>
      <c r="AK36" s="11">
        <f>G36+V36</f>
        <v>17457.85978</v>
      </c>
      <c r="AL36" s="609">
        <f>H36+W36</f>
        <v>0</v>
      </c>
      <c r="AM36" s="11">
        <f>AK36+AL36</f>
        <v>17457.85978</v>
      </c>
      <c r="AN36" s="11">
        <f>J36+Y36</f>
        <v>14703.65735</v>
      </c>
      <c r="AO36" s="609">
        <f>K36+Z36</f>
        <v>0</v>
      </c>
      <c r="AP36" s="11">
        <f>AN36+AO36</f>
        <v>14703.65735</v>
      </c>
      <c r="AQ36" s="11">
        <f>M36+AB36</f>
        <v>14536.16018</v>
      </c>
      <c r="AR36" s="609">
        <f>N36+AC36</f>
        <v>0</v>
      </c>
      <c r="AS36" s="11">
        <f>AQ36+AR36</f>
        <v>14536.16018</v>
      </c>
      <c r="AT36" s="11">
        <f>P36+AE36</f>
        <v>18346.34783</v>
      </c>
      <c r="AU36" s="609">
        <f>Q36+AF36</f>
        <v>0</v>
      </c>
      <c r="AV36" s="745">
        <f>AT36+AU36</f>
        <v>18346.34783</v>
      </c>
      <c r="AW36" s="1075"/>
    </row>
    <row r="37" ht="48.75" customHeight="1" spans="1:4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11"/>
      <c r="K37" s="609"/>
      <c r="L37" s="11"/>
      <c r="M37" s="11"/>
      <c r="N37" s="609"/>
      <c r="O37" s="11"/>
      <c r="P37" s="11"/>
      <c r="Q37" s="609"/>
      <c r="R37" s="78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87"/>
      <c r="AH37" s="608"/>
      <c r="AI37" s="11"/>
      <c r="AJ37" s="11"/>
      <c r="AK37" s="11"/>
      <c r="AL37" s="609"/>
      <c r="AM37" s="11"/>
      <c r="AN37" s="24"/>
      <c r="AO37" s="609"/>
      <c r="AP37" s="24"/>
      <c r="AQ37" s="24"/>
      <c r="AR37" s="792"/>
      <c r="AS37" s="24"/>
      <c r="AT37" s="24"/>
      <c r="AU37" s="792"/>
      <c r="AV37" s="805"/>
      <c r="AW37" s="1076"/>
    </row>
    <row r="38" ht="53.25" hidden="1" customHeight="1" outlineLevel="1" spans="1:49">
      <c r="A38" s="629"/>
      <c r="B38" s="628" t="s">
        <v>152</v>
      </c>
      <c r="C38" s="607" t="s">
        <v>13</v>
      </c>
      <c r="D38" s="608">
        <f>D39</f>
        <v>0</v>
      </c>
      <c r="E38" s="11">
        <f t="shared" ref="E38:S38" si="2">E39</f>
        <v>0</v>
      </c>
      <c r="F38" s="11">
        <f t="shared" si="2"/>
        <v>0</v>
      </c>
      <c r="G38" s="11">
        <f>'23'!I35</f>
        <v>0</v>
      </c>
      <c r="H38" s="609">
        <f t="shared" si="2"/>
        <v>0</v>
      </c>
      <c r="I38" s="11">
        <f t="shared" si="2"/>
        <v>0</v>
      </c>
      <c r="J38" s="11">
        <f t="shared" si="2"/>
        <v>0</v>
      </c>
      <c r="K38" s="609">
        <f t="shared" si="2"/>
        <v>0</v>
      </c>
      <c r="L38" s="11">
        <f t="shared" si="2"/>
        <v>0</v>
      </c>
      <c r="M38" s="11">
        <f t="shared" si="2"/>
        <v>0</v>
      </c>
      <c r="N38" s="609">
        <f t="shared" si="2"/>
        <v>0</v>
      </c>
      <c r="O38" s="11">
        <f t="shared" si="2"/>
        <v>0</v>
      </c>
      <c r="P38" s="11">
        <f t="shared" si="2"/>
        <v>0</v>
      </c>
      <c r="Q38" s="609">
        <f t="shared" si="2"/>
        <v>0</v>
      </c>
      <c r="R38" s="787">
        <f t="shared" si="2"/>
        <v>0</v>
      </c>
      <c r="S38" s="608">
        <f t="shared" si="2"/>
        <v>0</v>
      </c>
      <c r="T38" s="11">
        <f t="shared" ref="T38:AV38" si="3">T39</f>
        <v>0</v>
      </c>
      <c r="U38" s="11">
        <f t="shared" si="3"/>
        <v>0</v>
      </c>
      <c r="V38" s="11">
        <f>'23'!X35</f>
        <v>0</v>
      </c>
      <c r="W38" s="609">
        <f t="shared" si="3"/>
        <v>0</v>
      </c>
      <c r="X38" s="358">
        <f t="shared" si="3"/>
        <v>0</v>
      </c>
      <c r="Y38" s="11">
        <f t="shared" si="3"/>
        <v>0</v>
      </c>
      <c r="Z38" s="609">
        <f t="shared" si="3"/>
        <v>0</v>
      </c>
      <c r="AA38" s="11">
        <f t="shared" si="3"/>
        <v>0</v>
      </c>
      <c r="AB38" s="11">
        <f t="shared" si="3"/>
        <v>0</v>
      </c>
      <c r="AC38" s="609">
        <f t="shared" si="3"/>
        <v>0</v>
      </c>
      <c r="AD38" s="11">
        <f t="shared" si="3"/>
        <v>0</v>
      </c>
      <c r="AE38" s="11">
        <f t="shared" si="3"/>
        <v>0</v>
      </c>
      <c r="AF38" s="609">
        <f t="shared" si="3"/>
        <v>0</v>
      </c>
      <c r="AG38" s="787">
        <f t="shared" si="3"/>
        <v>0</v>
      </c>
      <c r="AH38" s="608">
        <f t="shared" si="3"/>
        <v>0</v>
      </c>
      <c r="AI38" s="10">
        <f t="shared" si="3"/>
        <v>0</v>
      </c>
      <c r="AJ38" s="10">
        <f t="shared" si="3"/>
        <v>0</v>
      </c>
      <c r="AK38" s="10">
        <f t="shared" si="3"/>
        <v>0</v>
      </c>
      <c r="AL38" s="676">
        <f t="shared" si="3"/>
        <v>0</v>
      </c>
      <c r="AM38" s="10">
        <f t="shared" si="3"/>
        <v>0</v>
      </c>
      <c r="AN38" s="10">
        <f t="shared" si="3"/>
        <v>0</v>
      </c>
      <c r="AO38" s="10">
        <f t="shared" si="3"/>
        <v>0</v>
      </c>
      <c r="AP38" s="10">
        <f t="shared" si="3"/>
        <v>0</v>
      </c>
      <c r="AQ38" s="10">
        <f t="shared" si="3"/>
        <v>0</v>
      </c>
      <c r="AR38" s="10">
        <f t="shared" si="3"/>
        <v>0</v>
      </c>
      <c r="AS38" s="10">
        <f t="shared" si="3"/>
        <v>0</v>
      </c>
      <c r="AT38" s="10">
        <f t="shared" si="3"/>
        <v>0</v>
      </c>
      <c r="AU38" s="10">
        <f t="shared" si="3"/>
        <v>0</v>
      </c>
      <c r="AV38" s="748">
        <f t="shared" si="3"/>
        <v>0</v>
      </c>
      <c r="AW38" s="1075"/>
    </row>
    <row r="39" ht="63" hidden="1" customHeight="1" outlineLevel="1" spans="1:49">
      <c r="A39" s="629"/>
      <c r="B39" s="628" t="s">
        <v>153</v>
      </c>
      <c r="C39" s="607" t="s">
        <v>13</v>
      </c>
      <c r="D39" s="631">
        <v>0</v>
      </c>
      <c r="E39" s="632">
        <v>0</v>
      </c>
      <c r="F39" s="632">
        <v>0</v>
      </c>
      <c r="G39" s="11">
        <f>'23'!I36</f>
        <v>0</v>
      </c>
      <c r="H39" s="633"/>
      <c r="I39" s="632">
        <v>0</v>
      </c>
      <c r="J39" s="632">
        <v>0</v>
      </c>
      <c r="K39" s="633"/>
      <c r="L39" s="632">
        <v>0</v>
      </c>
      <c r="M39" s="632">
        <v>0</v>
      </c>
      <c r="N39" s="633"/>
      <c r="O39" s="632">
        <v>0</v>
      </c>
      <c r="P39" s="632">
        <v>0</v>
      </c>
      <c r="Q39" s="633"/>
      <c r="R39" s="1068">
        <v>0</v>
      </c>
      <c r="S39" s="608">
        <f>T39+U39+X39+AA39+AD39+AG39</f>
        <v>0</v>
      </c>
      <c r="T39" s="11">
        <v>0</v>
      </c>
      <c r="U39" s="11">
        <v>0</v>
      </c>
      <c r="V39" s="11">
        <f>'23'!X36</f>
        <v>0</v>
      </c>
      <c r="W39" s="609">
        <v>0</v>
      </c>
      <c r="X39" s="358">
        <f>V39+W39</f>
        <v>0</v>
      </c>
      <c r="Y39" s="11">
        <v>0</v>
      </c>
      <c r="Z39" s="609">
        <v>0</v>
      </c>
      <c r="AA39" s="11">
        <f>Y39+Z39</f>
        <v>0</v>
      </c>
      <c r="AB39" s="11">
        <v>0</v>
      </c>
      <c r="AC39" s="609">
        <v>0</v>
      </c>
      <c r="AD39" s="11">
        <f>AB39+AC39</f>
        <v>0</v>
      </c>
      <c r="AE39" s="11">
        <v>0</v>
      </c>
      <c r="AF39" s="609">
        <v>0</v>
      </c>
      <c r="AG39" s="787">
        <f>AE39+AF39</f>
        <v>0</v>
      </c>
      <c r="AH39" s="608">
        <f>AI39+AJ39+AM39+AP39+AS39+AV39</f>
        <v>0</v>
      </c>
      <c r="AI39" s="11">
        <f>E39+T39</f>
        <v>0</v>
      </c>
      <c r="AJ39" s="11">
        <f>F39+U39</f>
        <v>0</v>
      </c>
      <c r="AK39" s="11">
        <f>G39+V39</f>
        <v>0</v>
      </c>
      <c r="AL39" s="609">
        <f>H39+W39</f>
        <v>0</v>
      </c>
      <c r="AM39" s="11">
        <f>AK39+AL39</f>
        <v>0</v>
      </c>
      <c r="AN39" s="11">
        <f>J39+Y39</f>
        <v>0</v>
      </c>
      <c r="AO39" s="609">
        <f>K39+Z39</f>
        <v>0</v>
      </c>
      <c r="AP39" s="11">
        <f>AN39+AO39</f>
        <v>0</v>
      </c>
      <c r="AQ39" s="11">
        <f>M39+AB39</f>
        <v>0</v>
      </c>
      <c r="AR39" s="609">
        <f>N39+AC39</f>
        <v>0</v>
      </c>
      <c r="AS39" s="11">
        <f>AQ39+AR39</f>
        <v>0</v>
      </c>
      <c r="AT39" s="11">
        <f>P39+AE39</f>
        <v>0</v>
      </c>
      <c r="AU39" s="609">
        <f>Q39+AF39</f>
        <v>0</v>
      </c>
      <c r="AV39" s="745">
        <f>AT39+AU39</f>
        <v>0</v>
      </c>
      <c r="AW39" s="1077"/>
    </row>
    <row r="40" ht="47.25" hidden="1" customHeight="1" outlineLevel="1" spans="1:49">
      <c r="A40" s="629"/>
      <c r="B40" s="628"/>
      <c r="C40" s="607" t="s">
        <v>146</v>
      </c>
      <c r="D40" s="608"/>
      <c r="E40" s="10"/>
      <c r="F40" s="10"/>
      <c r="G40" s="11"/>
      <c r="H40" s="676"/>
      <c r="I40" s="10"/>
      <c r="J40" s="10"/>
      <c r="K40" s="676"/>
      <c r="L40" s="10"/>
      <c r="M40" s="10"/>
      <c r="N40" s="676"/>
      <c r="O40" s="10"/>
      <c r="P40" s="10"/>
      <c r="Q40" s="676"/>
      <c r="R40" s="738"/>
      <c r="S40" s="608"/>
      <c r="T40" s="10"/>
      <c r="U40" s="10"/>
      <c r="V40" s="11"/>
      <c r="W40" s="676"/>
      <c r="X40" s="361"/>
      <c r="Y40" s="10"/>
      <c r="Z40" s="676"/>
      <c r="AA40" s="10"/>
      <c r="AB40" s="10"/>
      <c r="AC40" s="676"/>
      <c r="AD40" s="10"/>
      <c r="AE40" s="10"/>
      <c r="AF40" s="676"/>
      <c r="AG40" s="738"/>
      <c r="AH40" s="608"/>
      <c r="AI40" s="10"/>
      <c r="AJ40" s="10"/>
      <c r="AK40" s="10"/>
      <c r="AL40" s="676"/>
      <c r="AM40" s="10"/>
      <c r="AN40" s="10"/>
      <c r="AO40" s="676"/>
      <c r="AP40" s="10"/>
      <c r="AQ40" s="10"/>
      <c r="AR40" s="676"/>
      <c r="AS40" s="10"/>
      <c r="AT40" s="10"/>
      <c r="AU40" s="676"/>
      <c r="AV40" s="748"/>
      <c r="AW40" s="1076"/>
    </row>
    <row r="41" ht="76.5" customHeight="1" collapsed="1" spans="1:49">
      <c r="A41" s="16" t="s">
        <v>187</v>
      </c>
      <c r="B41" s="606" t="s">
        <v>188</v>
      </c>
      <c r="C41" s="607" t="s">
        <v>13</v>
      </c>
      <c r="D41" s="608">
        <f>E41+F41+I41+L41+O41+R41</f>
        <v>32260.45131</v>
      </c>
      <c r="E41" s="11">
        <v>0</v>
      </c>
      <c r="F41" s="11">
        <v>0</v>
      </c>
      <c r="G41" s="11">
        <f>'23'!I38</f>
        <v>6926.50718</v>
      </c>
      <c r="H41" s="609">
        <f>H42</f>
        <v>0</v>
      </c>
      <c r="I41" s="11">
        <f>G41+H41</f>
        <v>6926.50718</v>
      </c>
      <c r="J41" s="11">
        <v>8445.01471</v>
      </c>
      <c r="K41" s="609"/>
      <c r="L41" s="11">
        <f>J41+K41</f>
        <v>8445.01471</v>
      </c>
      <c r="M41" s="11">
        <v>8444.46471</v>
      </c>
      <c r="N41" s="609"/>
      <c r="O41" s="11">
        <f>M41+N41</f>
        <v>8444.46471</v>
      </c>
      <c r="P41" s="11">
        <v>8444.46471</v>
      </c>
      <c r="Q41" s="609"/>
      <c r="R41" s="787">
        <f>P41+Q41</f>
        <v>8444.46471</v>
      </c>
      <c r="S41" s="608">
        <f>T41+U41+X41+AA41+AD41+AG41</f>
        <v>190.37563</v>
      </c>
      <c r="T41" s="11">
        <v>0</v>
      </c>
      <c r="U41" s="11">
        <v>0</v>
      </c>
      <c r="V41" s="11">
        <f>'23'!X38</f>
        <v>190.37563</v>
      </c>
      <c r="W41" s="609">
        <f>W42</f>
        <v>0</v>
      </c>
      <c r="X41" s="358">
        <f>V41+W41</f>
        <v>190.37563</v>
      </c>
      <c r="Y41" s="11">
        <v>0</v>
      </c>
      <c r="Z41" s="609"/>
      <c r="AA41" s="11">
        <v>0</v>
      </c>
      <c r="AB41" s="11">
        <v>0</v>
      </c>
      <c r="AC41" s="609"/>
      <c r="AD41" s="11">
        <v>0</v>
      </c>
      <c r="AE41" s="11">
        <v>0</v>
      </c>
      <c r="AF41" s="609"/>
      <c r="AG41" s="787">
        <v>0</v>
      </c>
      <c r="AH41" s="608">
        <f>AI41+AJ41+AM41+AP41+AS41+AV41</f>
        <v>32450.82694</v>
      </c>
      <c r="AI41" s="11">
        <f>E41+T41</f>
        <v>0</v>
      </c>
      <c r="AJ41" s="11">
        <f>F41+U41</f>
        <v>0</v>
      </c>
      <c r="AK41" s="11">
        <f>G41+V41</f>
        <v>7116.88281</v>
      </c>
      <c r="AL41" s="609">
        <f>H41+W41</f>
        <v>0</v>
      </c>
      <c r="AM41" s="11">
        <f>AK41+AL41</f>
        <v>7116.88281</v>
      </c>
      <c r="AN41" s="11">
        <f>J41+Y41</f>
        <v>8445.01471</v>
      </c>
      <c r="AO41" s="609">
        <f>K41+Z41</f>
        <v>0</v>
      </c>
      <c r="AP41" s="11">
        <f>AN41+AO41</f>
        <v>8445.01471</v>
      </c>
      <c r="AQ41" s="11">
        <f>M41+AB41</f>
        <v>8444.46471</v>
      </c>
      <c r="AR41" s="609">
        <f>N41+AC41</f>
        <v>0</v>
      </c>
      <c r="AS41" s="11">
        <f>AQ41+AR41</f>
        <v>8444.46471</v>
      </c>
      <c r="AT41" s="11">
        <f>P41+AE41</f>
        <v>8444.46471</v>
      </c>
      <c r="AU41" s="609">
        <f>Q41+AF41</f>
        <v>0</v>
      </c>
      <c r="AV41" s="745">
        <f>AT41+AU41</f>
        <v>8444.46471</v>
      </c>
      <c r="AW41" s="1075"/>
    </row>
    <row r="42" ht="111" customHeight="1" spans="1:49">
      <c r="A42" s="16"/>
      <c r="B42" s="606"/>
      <c r="C42" s="607" t="s">
        <v>157</v>
      </c>
      <c r="D42" s="608"/>
      <c r="E42" s="11"/>
      <c r="F42" s="11"/>
      <c r="G42" s="11"/>
      <c r="H42" s="609"/>
      <c r="I42" s="11"/>
      <c r="J42" s="11"/>
      <c r="K42" s="609"/>
      <c r="L42" s="11"/>
      <c r="M42" s="11"/>
      <c r="N42" s="609"/>
      <c r="O42" s="11"/>
      <c r="P42" s="11"/>
      <c r="Q42" s="609"/>
      <c r="R42" s="787"/>
      <c r="S42" s="608"/>
      <c r="T42" s="11"/>
      <c r="U42" s="11"/>
      <c r="V42" s="11"/>
      <c r="W42" s="609"/>
      <c r="X42" s="358"/>
      <c r="Y42" s="11"/>
      <c r="Z42" s="609"/>
      <c r="AA42" s="11"/>
      <c r="AB42" s="11"/>
      <c r="AC42" s="609"/>
      <c r="AD42" s="11"/>
      <c r="AE42" s="11"/>
      <c r="AF42" s="609"/>
      <c r="AG42" s="787"/>
      <c r="AH42" s="608"/>
      <c r="AI42" s="11"/>
      <c r="AJ42" s="11"/>
      <c r="AK42" s="11"/>
      <c r="AL42" s="609"/>
      <c r="AM42" s="11"/>
      <c r="AN42" s="11"/>
      <c r="AO42" s="609"/>
      <c r="AP42" s="11"/>
      <c r="AQ42" s="11"/>
      <c r="AR42" s="609"/>
      <c r="AS42" s="11"/>
      <c r="AT42" s="11"/>
      <c r="AU42" s="609"/>
      <c r="AV42" s="745"/>
      <c r="AW42" s="1076"/>
    </row>
    <row r="43" s="27" customFormat="1" ht="72.8" spans="1:49">
      <c r="A43" s="19"/>
      <c r="B43" s="832" t="s">
        <v>189</v>
      </c>
      <c r="C43" s="958"/>
      <c r="D43" s="608">
        <f>E43+F43+I43+L43+O43+R43</f>
        <v>469078.42927</v>
      </c>
      <c r="E43" s="10">
        <f t="shared" ref="E43:R43" si="4">E41+E30+E26+E25+E22+E19+E15</f>
        <v>68854.353</v>
      </c>
      <c r="F43" s="10">
        <f t="shared" si="4"/>
        <v>62669.96004</v>
      </c>
      <c r="G43" s="10">
        <f t="shared" si="4"/>
        <v>67049.84429</v>
      </c>
      <c r="H43" s="676">
        <f t="shared" si="4"/>
        <v>3352.288</v>
      </c>
      <c r="I43" s="10">
        <f t="shared" si="4"/>
        <v>70402.13229</v>
      </c>
      <c r="J43" s="10">
        <f t="shared" si="4"/>
        <v>61357.67842</v>
      </c>
      <c r="K43" s="10">
        <f t="shared" si="4"/>
        <v>0</v>
      </c>
      <c r="L43" s="10">
        <f t="shared" si="4"/>
        <v>61357.67842</v>
      </c>
      <c r="M43" s="10">
        <f t="shared" si="4"/>
        <v>61357.67842</v>
      </c>
      <c r="N43" s="10">
        <f t="shared" si="4"/>
        <v>0</v>
      </c>
      <c r="O43" s="10">
        <f t="shared" si="4"/>
        <v>61357.67842</v>
      </c>
      <c r="P43" s="10">
        <f t="shared" si="4"/>
        <v>144436.6271</v>
      </c>
      <c r="Q43" s="10">
        <f t="shared" si="4"/>
        <v>0</v>
      </c>
      <c r="R43" s="738">
        <f t="shared" si="4"/>
        <v>144436.6271</v>
      </c>
      <c r="S43" s="608">
        <f>T43+U43+X43+AA43+AD43+AG43</f>
        <v>6021.47819</v>
      </c>
      <c r="T43" s="10">
        <f t="shared" ref="T43:AG43" si="5">T41+T30+T26+T25+T22+T19+T15</f>
        <v>4170.09794</v>
      </c>
      <c r="U43" s="10">
        <f t="shared" si="5"/>
        <v>0</v>
      </c>
      <c r="V43" s="10">
        <f t="shared" si="5"/>
        <v>1851.38025</v>
      </c>
      <c r="W43" s="676">
        <f t="shared" si="5"/>
        <v>0</v>
      </c>
      <c r="X43" s="361">
        <f t="shared" si="5"/>
        <v>1851.38025</v>
      </c>
      <c r="Y43" s="10">
        <f t="shared" si="5"/>
        <v>0</v>
      </c>
      <c r="Z43" s="10">
        <f t="shared" si="5"/>
        <v>0</v>
      </c>
      <c r="AA43" s="10">
        <f t="shared" si="5"/>
        <v>0</v>
      </c>
      <c r="AB43" s="10">
        <f t="shared" si="5"/>
        <v>0</v>
      </c>
      <c r="AC43" s="10">
        <f t="shared" si="5"/>
        <v>0</v>
      </c>
      <c r="AD43" s="10">
        <f t="shared" si="5"/>
        <v>0</v>
      </c>
      <c r="AE43" s="10">
        <f t="shared" si="5"/>
        <v>0</v>
      </c>
      <c r="AF43" s="10">
        <f t="shared" si="5"/>
        <v>0</v>
      </c>
      <c r="AG43" s="738">
        <f t="shared" si="5"/>
        <v>0</v>
      </c>
      <c r="AH43" s="608">
        <f>AI43+AJ43+AM43+AP43+AS43+AV43</f>
        <v>475099.90746</v>
      </c>
      <c r="AI43" s="11">
        <f>E43+T43</f>
        <v>73024.45094</v>
      </c>
      <c r="AJ43" s="11">
        <f>F43+U43</f>
        <v>62669.96004</v>
      </c>
      <c r="AK43" s="11">
        <f>G43+V43</f>
        <v>68901.22454</v>
      </c>
      <c r="AL43" s="609">
        <f>H43+W43</f>
        <v>3352.288</v>
      </c>
      <c r="AM43" s="11">
        <f>AK43+AL43</f>
        <v>72253.51254</v>
      </c>
      <c r="AN43" s="11">
        <f>J43+Y43</f>
        <v>61357.67842</v>
      </c>
      <c r="AO43" s="11">
        <f>K43+Z43</f>
        <v>0</v>
      </c>
      <c r="AP43" s="11">
        <f>AN43+AO43</f>
        <v>61357.67842</v>
      </c>
      <c r="AQ43" s="11">
        <f>M43+AB43</f>
        <v>61357.67842</v>
      </c>
      <c r="AR43" s="11">
        <f>N43+AC43</f>
        <v>0</v>
      </c>
      <c r="AS43" s="11">
        <f>AQ43+AR43</f>
        <v>61357.67842</v>
      </c>
      <c r="AT43" s="11">
        <f>P43+AE43</f>
        <v>144436.6271</v>
      </c>
      <c r="AU43" s="11">
        <f>Q43+AF43</f>
        <v>0</v>
      </c>
      <c r="AV43" s="745">
        <f>AT43+AU43</f>
        <v>144436.6271</v>
      </c>
      <c r="AW43" s="1078"/>
    </row>
    <row r="44" s="27" customFormat="1" spans="1:49">
      <c r="A44" s="7" t="s">
        <v>113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1078"/>
    </row>
    <row r="45" s="27" customFormat="1" spans="1:49">
      <c r="A45" s="7" t="s">
        <v>190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1078"/>
    </row>
    <row r="46" s="27" customFormat="1" ht="66.8" spans="1:49">
      <c r="A46" s="15" t="s">
        <v>44</v>
      </c>
      <c r="B46" s="606" t="s">
        <v>158</v>
      </c>
      <c r="C46" s="607" t="s">
        <v>13</v>
      </c>
      <c r="D46" s="608">
        <f>E46+F46+I46+L46+O46+R46</f>
        <v>38276.13851</v>
      </c>
      <c r="E46" s="11">
        <v>4728.52027</v>
      </c>
      <c r="F46" s="11">
        <v>5368.03887</v>
      </c>
      <c r="G46" s="11">
        <f>'22 (2)'!I45</f>
        <v>6533.09979</v>
      </c>
      <c r="H46" s="609">
        <v>-2.95</v>
      </c>
      <c r="I46" s="11">
        <f>G46+H46</f>
        <v>6530.14979</v>
      </c>
      <c r="J46" s="11">
        <v>6395.55905</v>
      </c>
      <c r="K46" s="11"/>
      <c r="L46" s="11">
        <f>J46+K46</f>
        <v>6395.55905</v>
      </c>
      <c r="M46" s="11">
        <v>6395.55905</v>
      </c>
      <c r="N46" s="11"/>
      <c r="O46" s="11">
        <f>M46+N46</f>
        <v>6395.55905</v>
      </c>
      <c r="P46" s="11">
        <v>8858.31148</v>
      </c>
      <c r="Q46" s="11"/>
      <c r="R46" s="787">
        <f>P46+Q46</f>
        <v>8858.31148</v>
      </c>
      <c r="S46" s="608">
        <f>T46+U46+X46+AA46+AD46+AG46</f>
        <v>0</v>
      </c>
      <c r="T46" s="11">
        <v>0</v>
      </c>
      <c r="U46" s="11">
        <v>0</v>
      </c>
      <c r="V46" s="11">
        <v>0</v>
      </c>
      <c r="W46" s="609"/>
      <c r="X46" s="358">
        <v>0</v>
      </c>
      <c r="Y46" s="11">
        <v>0</v>
      </c>
      <c r="Z46" s="11"/>
      <c r="AA46" s="11">
        <v>0</v>
      </c>
      <c r="AB46" s="11">
        <v>0</v>
      </c>
      <c r="AC46" s="11"/>
      <c r="AD46" s="11">
        <v>0</v>
      </c>
      <c r="AE46" s="11">
        <v>0</v>
      </c>
      <c r="AF46" s="11"/>
      <c r="AG46" s="787">
        <v>0</v>
      </c>
      <c r="AH46" s="608">
        <f>AI46+AJ46+AM46+AP46+AS46+AV46</f>
        <v>38276.13851</v>
      </c>
      <c r="AI46" s="11">
        <f>E46+T46</f>
        <v>4728.52027</v>
      </c>
      <c r="AJ46" s="11">
        <f>F46+U46</f>
        <v>5368.03887</v>
      </c>
      <c r="AK46" s="11">
        <f>G46+V46</f>
        <v>6533.09979</v>
      </c>
      <c r="AL46" s="609">
        <f>H46+W46</f>
        <v>-2.95</v>
      </c>
      <c r="AM46" s="11">
        <f>AK46+AL46</f>
        <v>6530.14979</v>
      </c>
      <c r="AN46" s="11">
        <f>J46+Y46</f>
        <v>6395.55905</v>
      </c>
      <c r="AO46" s="11">
        <f>K46+Z46</f>
        <v>0</v>
      </c>
      <c r="AP46" s="11">
        <f>AN46+AO46</f>
        <v>6395.55905</v>
      </c>
      <c r="AQ46" s="11">
        <f>M46+AB46</f>
        <v>6395.55905</v>
      </c>
      <c r="AR46" s="11">
        <f>N46+AC46</f>
        <v>0</v>
      </c>
      <c r="AS46" s="11">
        <f>AQ46+AR46</f>
        <v>6395.55905</v>
      </c>
      <c r="AT46" s="11">
        <f>P46+AE46</f>
        <v>8858.31148</v>
      </c>
      <c r="AU46" s="11">
        <f>Q46+AF46</f>
        <v>0</v>
      </c>
      <c r="AV46" s="745">
        <f>AT46+AU46</f>
        <v>8858.31148</v>
      </c>
      <c r="AW46" s="1078" t="s">
        <v>233</v>
      </c>
    </row>
    <row r="47" s="27" customFormat="1" ht="66.8" spans="1:49">
      <c r="A47" s="19"/>
      <c r="B47" s="832" t="s">
        <v>159</v>
      </c>
      <c r="C47" s="959"/>
      <c r="D47" s="608">
        <f>E47+F47+I47+L47+O47+R47</f>
        <v>38276.13851</v>
      </c>
      <c r="E47" s="10">
        <f>E46</f>
        <v>4728.52027</v>
      </c>
      <c r="F47" s="10">
        <f t="shared" ref="F47:AV47" si="6">F46</f>
        <v>5368.03887</v>
      </c>
      <c r="G47" s="10">
        <f t="shared" si="6"/>
        <v>6533.09979</v>
      </c>
      <c r="H47" s="676">
        <f t="shared" si="6"/>
        <v>-2.95</v>
      </c>
      <c r="I47" s="10">
        <f t="shared" si="6"/>
        <v>6530.14979</v>
      </c>
      <c r="J47" s="10">
        <f t="shared" si="6"/>
        <v>6395.55905</v>
      </c>
      <c r="K47" s="10">
        <f t="shared" si="6"/>
        <v>0</v>
      </c>
      <c r="L47" s="10">
        <f t="shared" si="6"/>
        <v>6395.55905</v>
      </c>
      <c r="M47" s="10">
        <f t="shared" si="6"/>
        <v>6395.55905</v>
      </c>
      <c r="N47" s="10">
        <f t="shared" si="6"/>
        <v>0</v>
      </c>
      <c r="O47" s="10">
        <f t="shared" si="6"/>
        <v>6395.55905</v>
      </c>
      <c r="P47" s="10">
        <f t="shared" si="6"/>
        <v>8858.31148</v>
      </c>
      <c r="Q47" s="10">
        <f t="shared" si="6"/>
        <v>0</v>
      </c>
      <c r="R47" s="738">
        <f t="shared" si="6"/>
        <v>8858.31148</v>
      </c>
      <c r="S47" s="608">
        <f t="shared" si="6"/>
        <v>0</v>
      </c>
      <c r="T47" s="10">
        <f t="shared" si="6"/>
        <v>0</v>
      </c>
      <c r="U47" s="10">
        <f t="shared" si="6"/>
        <v>0</v>
      </c>
      <c r="V47" s="10">
        <f t="shared" si="6"/>
        <v>0</v>
      </c>
      <c r="W47" s="676">
        <f t="shared" si="6"/>
        <v>0</v>
      </c>
      <c r="X47" s="361">
        <f t="shared" si="6"/>
        <v>0</v>
      </c>
      <c r="Y47" s="10">
        <f t="shared" si="6"/>
        <v>0</v>
      </c>
      <c r="Z47" s="10">
        <f t="shared" si="6"/>
        <v>0</v>
      </c>
      <c r="AA47" s="10">
        <f t="shared" si="6"/>
        <v>0</v>
      </c>
      <c r="AB47" s="10">
        <f t="shared" si="6"/>
        <v>0</v>
      </c>
      <c r="AC47" s="10">
        <f t="shared" si="6"/>
        <v>0</v>
      </c>
      <c r="AD47" s="10">
        <f t="shared" si="6"/>
        <v>0</v>
      </c>
      <c r="AE47" s="10">
        <f t="shared" si="6"/>
        <v>0</v>
      </c>
      <c r="AF47" s="10">
        <f t="shared" si="6"/>
        <v>0</v>
      </c>
      <c r="AG47" s="738">
        <f t="shared" si="6"/>
        <v>0</v>
      </c>
      <c r="AH47" s="608">
        <f t="shared" si="6"/>
        <v>38276.13851</v>
      </c>
      <c r="AI47" s="10">
        <f t="shared" si="6"/>
        <v>4728.52027</v>
      </c>
      <c r="AJ47" s="10">
        <f t="shared" si="6"/>
        <v>5368.03887</v>
      </c>
      <c r="AK47" s="10">
        <f t="shared" si="6"/>
        <v>6533.09979</v>
      </c>
      <c r="AL47" s="676">
        <f t="shared" si="6"/>
        <v>-2.95</v>
      </c>
      <c r="AM47" s="10">
        <f t="shared" si="6"/>
        <v>6530.14979</v>
      </c>
      <c r="AN47" s="10">
        <f t="shared" si="6"/>
        <v>6395.55905</v>
      </c>
      <c r="AO47" s="10">
        <f t="shared" si="6"/>
        <v>0</v>
      </c>
      <c r="AP47" s="10">
        <f t="shared" si="6"/>
        <v>6395.55905</v>
      </c>
      <c r="AQ47" s="10">
        <f t="shared" si="6"/>
        <v>6395.55905</v>
      </c>
      <c r="AR47" s="10">
        <f t="shared" si="6"/>
        <v>0</v>
      </c>
      <c r="AS47" s="10">
        <f t="shared" si="6"/>
        <v>6395.55905</v>
      </c>
      <c r="AT47" s="10">
        <f t="shared" si="6"/>
        <v>8858.31148</v>
      </c>
      <c r="AU47" s="10">
        <f t="shared" si="6"/>
        <v>0</v>
      </c>
      <c r="AV47" s="748">
        <f t="shared" si="6"/>
        <v>8858.31148</v>
      </c>
      <c r="AW47" s="1078"/>
    </row>
    <row r="48" s="27" customFormat="1" spans="1:49">
      <c r="A48" s="7" t="s">
        <v>117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1078"/>
    </row>
    <row r="49" s="27" customFormat="1" spans="1:49">
      <c r="A49" s="7" t="s">
        <v>191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1078"/>
    </row>
    <row r="50" ht="81.75" customHeight="1" spans="1:49">
      <c r="A50" s="15" t="s">
        <v>118</v>
      </c>
      <c r="B50" s="606" t="s">
        <v>160</v>
      </c>
      <c r="C50" s="607" t="s">
        <v>13</v>
      </c>
      <c r="D50" s="608">
        <f>E50+F50+I50+L50+O50+R50</f>
        <v>1521.73</v>
      </c>
      <c r="E50" s="11">
        <v>0</v>
      </c>
      <c r="F50" s="11">
        <v>0</v>
      </c>
      <c r="G50" s="11">
        <v>1521.73</v>
      </c>
      <c r="H50" s="609"/>
      <c r="I50" s="11">
        <v>1521.73</v>
      </c>
      <c r="J50" s="11">
        <v>0</v>
      </c>
      <c r="K50" s="609"/>
      <c r="L50" s="11">
        <v>0</v>
      </c>
      <c r="M50" s="11">
        <v>0</v>
      </c>
      <c r="N50" s="609"/>
      <c r="O50" s="11">
        <v>0</v>
      </c>
      <c r="P50" s="11">
        <v>10591.66</v>
      </c>
      <c r="Q50" s="609">
        <f>Q51</f>
        <v>-10591.66</v>
      </c>
      <c r="R50" s="787">
        <f>P50+Q50</f>
        <v>0</v>
      </c>
      <c r="S50" s="608">
        <f>T50+U50+X50+AA50+AD50+AG50</f>
        <v>0</v>
      </c>
      <c r="T50" s="11">
        <v>0</v>
      </c>
      <c r="U50" s="11">
        <v>0</v>
      </c>
      <c r="V50" s="11">
        <v>0</v>
      </c>
      <c r="W50" s="609"/>
      <c r="X50" s="358">
        <v>0</v>
      </c>
      <c r="Y50" s="11">
        <v>0</v>
      </c>
      <c r="Z50" s="609"/>
      <c r="AA50" s="11">
        <v>0</v>
      </c>
      <c r="AB50" s="11">
        <v>0</v>
      </c>
      <c r="AC50" s="609"/>
      <c r="AD50" s="11">
        <v>0</v>
      </c>
      <c r="AE50" s="11">
        <v>0</v>
      </c>
      <c r="AF50" s="609"/>
      <c r="AG50" s="787">
        <v>0</v>
      </c>
      <c r="AH50" s="608">
        <f>AI50+AJ50+AM50+AP50+AS50+AV50</f>
        <v>1521.73</v>
      </c>
      <c r="AI50" s="11">
        <f>E50+T50</f>
        <v>0</v>
      </c>
      <c r="AJ50" s="11">
        <f>F50+U50</f>
        <v>0</v>
      </c>
      <c r="AK50" s="11">
        <f>G50+V50</f>
        <v>1521.73</v>
      </c>
      <c r="AL50" s="609">
        <f>H50+W50</f>
        <v>0</v>
      </c>
      <c r="AM50" s="11">
        <f>AK50+AL50</f>
        <v>1521.73</v>
      </c>
      <c r="AN50" s="11">
        <f>J50+Y50</f>
        <v>0</v>
      </c>
      <c r="AO50" s="609">
        <f>K50+Z50</f>
        <v>0</v>
      </c>
      <c r="AP50" s="11">
        <f>AN50+AO50</f>
        <v>0</v>
      </c>
      <c r="AQ50" s="11">
        <f>M50+AB50</f>
        <v>0</v>
      </c>
      <c r="AR50" s="609">
        <f>N50+AC50</f>
        <v>0</v>
      </c>
      <c r="AS50" s="11">
        <f>AQ50+AR50</f>
        <v>0</v>
      </c>
      <c r="AT50" s="11">
        <f>P50+AE50</f>
        <v>10591.66</v>
      </c>
      <c r="AU50" s="609">
        <f>Q50+AF50</f>
        <v>-10591.66</v>
      </c>
      <c r="AV50" s="745">
        <f>AT50+AU50</f>
        <v>0</v>
      </c>
      <c r="AW50" s="1079" t="s">
        <v>234</v>
      </c>
    </row>
    <row r="51" spans="1:49">
      <c r="A51" s="15"/>
      <c r="B51" s="606"/>
      <c r="C51" s="607" t="s">
        <v>91</v>
      </c>
      <c r="D51" s="608"/>
      <c r="E51" s="10"/>
      <c r="F51" s="10"/>
      <c r="G51" s="10"/>
      <c r="H51" s="676"/>
      <c r="I51" s="10"/>
      <c r="J51" s="10"/>
      <c r="K51" s="676"/>
      <c r="L51" s="10"/>
      <c r="M51" s="10"/>
      <c r="N51" s="676"/>
      <c r="O51" s="10"/>
      <c r="P51" s="10"/>
      <c r="Q51" s="739">
        <f>-10591.66</f>
        <v>-10591.66</v>
      </c>
      <c r="R51" s="738"/>
      <c r="S51" s="608"/>
      <c r="T51" s="10"/>
      <c r="U51" s="10"/>
      <c r="V51" s="10"/>
      <c r="W51" s="676"/>
      <c r="X51" s="361"/>
      <c r="Y51" s="10"/>
      <c r="Z51" s="676"/>
      <c r="AA51" s="10"/>
      <c r="AB51" s="10"/>
      <c r="AC51" s="676"/>
      <c r="AD51" s="10"/>
      <c r="AE51" s="10"/>
      <c r="AF51" s="676"/>
      <c r="AG51" s="738"/>
      <c r="AH51" s="608"/>
      <c r="AI51" s="10"/>
      <c r="AJ51" s="10"/>
      <c r="AK51" s="10"/>
      <c r="AL51" s="676"/>
      <c r="AM51" s="10"/>
      <c r="AN51" s="10"/>
      <c r="AO51" s="676"/>
      <c r="AP51" s="10"/>
      <c r="AQ51" s="10"/>
      <c r="AR51" s="676"/>
      <c r="AS51" s="10"/>
      <c r="AT51" s="10"/>
      <c r="AU51" s="676"/>
      <c r="AV51" s="748"/>
      <c r="AW51" s="1080"/>
    </row>
    <row r="52" ht="33.75" spans="1:49">
      <c r="A52" s="15"/>
      <c r="B52" s="606"/>
      <c r="C52" s="607" t="s">
        <v>146</v>
      </c>
      <c r="D52" s="608"/>
      <c r="E52" s="10"/>
      <c r="F52" s="10"/>
      <c r="G52" s="10"/>
      <c r="H52" s="676"/>
      <c r="I52" s="10"/>
      <c r="J52" s="10"/>
      <c r="K52" s="676"/>
      <c r="L52" s="10"/>
      <c r="M52" s="10"/>
      <c r="N52" s="676"/>
      <c r="O52" s="10"/>
      <c r="P52" s="10"/>
      <c r="Q52" s="740"/>
      <c r="R52" s="738"/>
      <c r="S52" s="608"/>
      <c r="T52" s="10"/>
      <c r="U52" s="10"/>
      <c r="V52" s="10"/>
      <c r="W52" s="676"/>
      <c r="X52" s="361"/>
      <c r="Y52" s="10"/>
      <c r="Z52" s="676"/>
      <c r="AA52" s="10"/>
      <c r="AB52" s="10"/>
      <c r="AC52" s="676"/>
      <c r="AD52" s="10"/>
      <c r="AE52" s="10"/>
      <c r="AF52" s="676"/>
      <c r="AG52" s="738"/>
      <c r="AH52" s="608"/>
      <c r="AI52" s="10"/>
      <c r="AJ52" s="10"/>
      <c r="AK52" s="10"/>
      <c r="AL52" s="676"/>
      <c r="AM52" s="10"/>
      <c r="AN52" s="10"/>
      <c r="AO52" s="676"/>
      <c r="AP52" s="10"/>
      <c r="AQ52" s="10"/>
      <c r="AR52" s="676"/>
      <c r="AS52" s="10"/>
      <c r="AT52" s="10"/>
      <c r="AU52" s="676"/>
      <c r="AV52" s="748"/>
      <c r="AW52" s="1080"/>
    </row>
    <row r="53" ht="22.5" spans="1:49">
      <c r="A53" s="15"/>
      <c r="B53" s="606"/>
      <c r="C53" s="607" t="s">
        <v>39</v>
      </c>
      <c r="D53" s="608"/>
      <c r="E53" s="10"/>
      <c r="F53" s="10"/>
      <c r="G53" s="10"/>
      <c r="H53" s="676"/>
      <c r="I53" s="10"/>
      <c r="J53" s="10"/>
      <c r="K53" s="676"/>
      <c r="L53" s="10"/>
      <c r="M53" s="10"/>
      <c r="N53" s="676"/>
      <c r="O53" s="10"/>
      <c r="P53" s="10"/>
      <c r="Q53" s="754"/>
      <c r="R53" s="738"/>
      <c r="S53" s="608"/>
      <c r="T53" s="10"/>
      <c r="U53" s="10"/>
      <c r="V53" s="10"/>
      <c r="W53" s="676"/>
      <c r="X53" s="361"/>
      <c r="Y53" s="10"/>
      <c r="Z53" s="676"/>
      <c r="AA53" s="10"/>
      <c r="AB53" s="10"/>
      <c r="AC53" s="676"/>
      <c r="AD53" s="10"/>
      <c r="AE53" s="10"/>
      <c r="AF53" s="676"/>
      <c r="AG53" s="738"/>
      <c r="AH53" s="608"/>
      <c r="AI53" s="10"/>
      <c r="AJ53" s="10"/>
      <c r="AK53" s="10"/>
      <c r="AL53" s="676"/>
      <c r="AM53" s="10"/>
      <c r="AN53" s="10"/>
      <c r="AO53" s="676"/>
      <c r="AP53" s="10"/>
      <c r="AQ53" s="10"/>
      <c r="AR53" s="676"/>
      <c r="AS53" s="10"/>
      <c r="AT53" s="10"/>
      <c r="AU53" s="676"/>
      <c r="AV53" s="748"/>
      <c r="AW53" s="1080"/>
    </row>
    <row r="54" s="30" customFormat="1" ht="70.55" spans="1:49">
      <c r="A54" s="19"/>
      <c r="B54" s="832" t="s">
        <v>159</v>
      </c>
      <c r="C54" s="959"/>
      <c r="D54" s="608">
        <f>D50</f>
        <v>1521.73</v>
      </c>
      <c r="E54" s="10">
        <f>E50</f>
        <v>0</v>
      </c>
      <c r="F54" s="10">
        <f t="shared" ref="F54:AG54" si="7">F50</f>
        <v>0</v>
      </c>
      <c r="G54" s="10">
        <f t="shared" si="7"/>
        <v>1521.73</v>
      </c>
      <c r="H54" s="676">
        <f t="shared" si="7"/>
        <v>0</v>
      </c>
      <c r="I54" s="10">
        <f t="shared" si="7"/>
        <v>1521.73</v>
      </c>
      <c r="J54" s="10">
        <f t="shared" si="7"/>
        <v>0</v>
      </c>
      <c r="K54" s="10">
        <f t="shared" si="7"/>
        <v>0</v>
      </c>
      <c r="L54" s="10">
        <f t="shared" si="7"/>
        <v>0</v>
      </c>
      <c r="M54" s="10">
        <f t="shared" si="7"/>
        <v>0</v>
      </c>
      <c r="N54" s="10">
        <f t="shared" si="7"/>
        <v>0</v>
      </c>
      <c r="O54" s="10">
        <f t="shared" si="7"/>
        <v>0</v>
      </c>
      <c r="P54" s="10">
        <f t="shared" si="7"/>
        <v>10591.66</v>
      </c>
      <c r="Q54" s="10">
        <f t="shared" si="7"/>
        <v>-10591.66</v>
      </c>
      <c r="R54" s="738">
        <f t="shared" si="7"/>
        <v>0</v>
      </c>
      <c r="S54" s="608">
        <f t="shared" si="7"/>
        <v>0</v>
      </c>
      <c r="T54" s="10">
        <f t="shared" si="7"/>
        <v>0</v>
      </c>
      <c r="U54" s="10">
        <f t="shared" si="7"/>
        <v>0</v>
      </c>
      <c r="V54" s="10">
        <f t="shared" si="7"/>
        <v>0</v>
      </c>
      <c r="W54" s="676">
        <f t="shared" si="7"/>
        <v>0</v>
      </c>
      <c r="X54" s="361">
        <f t="shared" si="7"/>
        <v>0</v>
      </c>
      <c r="Y54" s="10">
        <f t="shared" si="7"/>
        <v>0</v>
      </c>
      <c r="Z54" s="10">
        <f t="shared" si="7"/>
        <v>0</v>
      </c>
      <c r="AA54" s="10">
        <f t="shared" si="7"/>
        <v>0</v>
      </c>
      <c r="AB54" s="10">
        <f t="shared" si="7"/>
        <v>0</v>
      </c>
      <c r="AC54" s="10">
        <f t="shared" si="7"/>
        <v>0</v>
      </c>
      <c r="AD54" s="10">
        <f t="shared" si="7"/>
        <v>0</v>
      </c>
      <c r="AE54" s="10">
        <f t="shared" si="7"/>
        <v>0</v>
      </c>
      <c r="AF54" s="10">
        <f t="shared" si="7"/>
        <v>0</v>
      </c>
      <c r="AG54" s="738">
        <f t="shared" si="7"/>
        <v>0</v>
      </c>
      <c r="AH54" s="608">
        <f>AI54+AJ54+AM54+AP54+AS54+AV54</f>
        <v>1521.73</v>
      </c>
      <c r="AI54" s="10">
        <f>E54+T54</f>
        <v>0</v>
      </c>
      <c r="AJ54" s="10">
        <f>F54+U54</f>
        <v>0</v>
      </c>
      <c r="AK54" s="10">
        <f>G54+V54</f>
        <v>1521.73</v>
      </c>
      <c r="AL54" s="676">
        <f>H54+W54</f>
        <v>0</v>
      </c>
      <c r="AM54" s="10">
        <f>AK54+AL54</f>
        <v>1521.73</v>
      </c>
      <c r="AN54" s="10">
        <f>J54+Y54</f>
        <v>0</v>
      </c>
      <c r="AO54" s="10">
        <f>K54+Z54</f>
        <v>0</v>
      </c>
      <c r="AP54" s="10">
        <f>AN54+AO54</f>
        <v>0</v>
      </c>
      <c r="AQ54" s="10">
        <f>M54+AB54</f>
        <v>0</v>
      </c>
      <c r="AR54" s="10">
        <f>N54+AC54</f>
        <v>0</v>
      </c>
      <c r="AS54" s="10">
        <f>AQ54+AR54</f>
        <v>0</v>
      </c>
      <c r="AT54" s="10">
        <f>P54+AE54</f>
        <v>10591.66</v>
      </c>
      <c r="AU54" s="10">
        <f>Q54+AF54</f>
        <v>-10591.66</v>
      </c>
      <c r="AV54" s="748">
        <f>AT54+AU54</f>
        <v>0</v>
      </c>
      <c r="AW54" s="1081"/>
    </row>
    <row r="55" spans="1:49">
      <c r="A55" s="7" t="s">
        <v>121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1072"/>
    </row>
    <row r="56" spans="1:49">
      <c r="A56" s="7" t="s">
        <v>192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1072"/>
    </row>
    <row r="57" ht="66.8" spans="1:49">
      <c r="A57" s="15" t="s">
        <v>122</v>
      </c>
      <c r="B57" s="611" t="s">
        <v>123</v>
      </c>
      <c r="C57" s="923" t="s">
        <v>13</v>
      </c>
      <c r="D57" s="608">
        <f>E57+F57+I57+L57+O57+R57</f>
        <v>19064.33</v>
      </c>
      <c r="E57" s="11">
        <v>0</v>
      </c>
      <c r="F57" s="11">
        <v>0</v>
      </c>
      <c r="G57" s="11">
        <v>0</v>
      </c>
      <c r="H57" s="609"/>
      <c r="I57" s="11">
        <v>0</v>
      </c>
      <c r="J57" s="11">
        <v>0</v>
      </c>
      <c r="K57" s="609"/>
      <c r="L57" s="11">
        <v>0</v>
      </c>
      <c r="M57" s="11">
        <v>0</v>
      </c>
      <c r="N57" s="609"/>
      <c r="O57" s="11">
        <v>0</v>
      </c>
      <c r="P57" s="11">
        <v>19064.33</v>
      </c>
      <c r="Q57" s="609"/>
      <c r="R57" s="787">
        <v>19064.33</v>
      </c>
      <c r="S57" s="608">
        <f>T57+U57+X57+AA57+AD57+AG57</f>
        <v>0</v>
      </c>
      <c r="T57" s="11">
        <v>0</v>
      </c>
      <c r="U57" s="11">
        <v>0</v>
      </c>
      <c r="V57" s="11">
        <v>0</v>
      </c>
      <c r="W57" s="609"/>
      <c r="X57" s="358">
        <v>0</v>
      </c>
      <c r="Y57" s="11">
        <v>0</v>
      </c>
      <c r="Z57" s="609"/>
      <c r="AA57" s="11">
        <v>0</v>
      </c>
      <c r="AB57" s="11">
        <v>0</v>
      </c>
      <c r="AC57" s="609"/>
      <c r="AD57" s="11">
        <v>0</v>
      </c>
      <c r="AE57" s="11">
        <v>0</v>
      </c>
      <c r="AF57" s="609"/>
      <c r="AG57" s="787">
        <v>0</v>
      </c>
      <c r="AH57" s="608">
        <f>AI57+AJ57+AM57+AP57+AS57+AV57</f>
        <v>19064.33</v>
      </c>
      <c r="AI57" s="11">
        <f>E57+T57</f>
        <v>0</v>
      </c>
      <c r="AJ57" s="11">
        <f>F57+U57</f>
        <v>0</v>
      </c>
      <c r="AK57" s="11">
        <f>G57+V57</f>
        <v>0</v>
      </c>
      <c r="AL57" s="609">
        <f>H57+W57</f>
        <v>0</v>
      </c>
      <c r="AM57" s="11">
        <f>AK57+AL57</f>
        <v>0</v>
      </c>
      <c r="AN57" s="11">
        <f>J57+Y57</f>
        <v>0</v>
      </c>
      <c r="AO57" s="609">
        <f>K57+Z57</f>
        <v>0</v>
      </c>
      <c r="AP57" s="11">
        <f>AN57+AO57</f>
        <v>0</v>
      </c>
      <c r="AQ57" s="11">
        <f>M57+AB57</f>
        <v>0</v>
      </c>
      <c r="AR57" s="609">
        <f>N57+AC57</f>
        <v>0</v>
      </c>
      <c r="AS57" s="11">
        <f>AQ57+AR57</f>
        <v>0</v>
      </c>
      <c r="AT57" s="11">
        <f>P57+AE57</f>
        <v>19064.33</v>
      </c>
      <c r="AU57" s="609">
        <f>Q57+AF57</f>
        <v>0</v>
      </c>
      <c r="AV57" s="745">
        <f>AT57+AU57</f>
        <v>19064.33</v>
      </c>
      <c r="AW57" s="1072"/>
    </row>
    <row r="58" spans="1:49">
      <c r="A58" s="15"/>
      <c r="B58" s="918"/>
      <c r="C58" s="607" t="s">
        <v>91</v>
      </c>
      <c r="D58" s="608"/>
      <c r="E58" s="10"/>
      <c r="F58" s="10"/>
      <c r="G58" s="760"/>
      <c r="H58" s="676"/>
      <c r="I58" s="10"/>
      <c r="J58" s="10"/>
      <c r="K58" s="676"/>
      <c r="L58" s="10"/>
      <c r="M58" s="10"/>
      <c r="N58" s="676"/>
      <c r="O58" s="10"/>
      <c r="P58" s="760"/>
      <c r="Q58" s="676"/>
      <c r="R58" s="738"/>
      <c r="S58" s="608"/>
      <c r="T58" s="11"/>
      <c r="U58" s="11"/>
      <c r="V58" s="11"/>
      <c r="W58" s="609"/>
      <c r="X58" s="358"/>
      <c r="Y58" s="11"/>
      <c r="Z58" s="609"/>
      <c r="AA58" s="11"/>
      <c r="AB58" s="11"/>
      <c r="AC58" s="609"/>
      <c r="AD58" s="11"/>
      <c r="AE58" s="10"/>
      <c r="AF58" s="609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1072"/>
    </row>
    <row r="59" ht="33.75" spans="1:49">
      <c r="A59" s="15"/>
      <c r="B59" s="918"/>
      <c r="C59" s="607" t="s">
        <v>146</v>
      </c>
      <c r="D59" s="608"/>
      <c r="E59" s="10"/>
      <c r="F59" s="10"/>
      <c r="G59" s="767"/>
      <c r="H59" s="676"/>
      <c r="I59" s="10"/>
      <c r="J59" s="10"/>
      <c r="K59" s="676"/>
      <c r="L59" s="10"/>
      <c r="M59" s="10"/>
      <c r="N59" s="676"/>
      <c r="O59" s="10"/>
      <c r="P59" s="767"/>
      <c r="Q59" s="676"/>
      <c r="R59" s="738"/>
      <c r="S59" s="608"/>
      <c r="T59" s="11"/>
      <c r="U59" s="11"/>
      <c r="V59" s="11"/>
      <c r="W59" s="609"/>
      <c r="X59" s="358"/>
      <c r="Y59" s="11"/>
      <c r="Z59" s="609"/>
      <c r="AA59" s="11"/>
      <c r="AB59" s="11"/>
      <c r="AC59" s="609"/>
      <c r="AD59" s="11"/>
      <c r="AE59" s="10"/>
      <c r="AF59" s="609"/>
      <c r="AG59" s="738"/>
      <c r="AH59" s="608"/>
      <c r="AI59" s="10"/>
      <c r="AJ59" s="10"/>
      <c r="AK59" s="10"/>
      <c r="AL59" s="676"/>
      <c r="AM59" s="10"/>
      <c r="AN59" s="10"/>
      <c r="AO59" s="676"/>
      <c r="AP59" s="10"/>
      <c r="AQ59" s="10"/>
      <c r="AR59" s="676"/>
      <c r="AS59" s="10"/>
      <c r="AT59" s="10"/>
      <c r="AU59" s="676"/>
      <c r="AV59" s="748"/>
      <c r="AW59" s="1072"/>
    </row>
    <row r="60" ht="22.5" spans="1:49">
      <c r="A60" s="15"/>
      <c r="B60" s="918"/>
      <c r="C60" s="607" t="s">
        <v>161</v>
      </c>
      <c r="D60" s="608"/>
      <c r="E60" s="10"/>
      <c r="F60" s="10"/>
      <c r="G60" s="767"/>
      <c r="H60" s="676"/>
      <c r="I60" s="10"/>
      <c r="J60" s="10"/>
      <c r="K60" s="676"/>
      <c r="L60" s="10"/>
      <c r="M60" s="10"/>
      <c r="N60" s="676"/>
      <c r="O60" s="10"/>
      <c r="P60" s="767"/>
      <c r="Q60" s="676"/>
      <c r="R60" s="738"/>
      <c r="S60" s="608"/>
      <c r="T60" s="11"/>
      <c r="U60" s="11"/>
      <c r="V60" s="11"/>
      <c r="W60" s="609"/>
      <c r="X60" s="358"/>
      <c r="Y60" s="11"/>
      <c r="Z60" s="609"/>
      <c r="AA60" s="11"/>
      <c r="AB60" s="11"/>
      <c r="AC60" s="609"/>
      <c r="AD60" s="11"/>
      <c r="AE60" s="10"/>
      <c r="AF60" s="609"/>
      <c r="AG60" s="738"/>
      <c r="AH60" s="608"/>
      <c r="AI60" s="10"/>
      <c r="AJ60" s="10"/>
      <c r="AK60" s="10"/>
      <c r="AL60" s="676"/>
      <c r="AM60" s="10"/>
      <c r="AN60" s="10"/>
      <c r="AO60" s="676"/>
      <c r="AP60" s="10"/>
      <c r="AQ60" s="10"/>
      <c r="AR60" s="676"/>
      <c r="AS60" s="10"/>
      <c r="AT60" s="10"/>
      <c r="AU60" s="676"/>
      <c r="AV60" s="748"/>
      <c r="AW60" s="1072"/>
    </row>
    <row r="61" ht="22.5" spans="1:49">
      <c r="A61" s="15"/>
      <c r="B61" s="918"/>
      <c r="C61" s="607" t="s">
        <v>39</v>
      </c>
      <c r="D61" s="608"/>
      <c r="E61" s="10"/>
      <c r="F61" s="10"/>
      <c r="G61" s="770"/>
      <c r="H61" s="676"/>
      <c r="I61" s="10"/>
      <c r="J61" s="10"/>
      <c r="K61" s="676"/>
      <c r="L61" s="10"/>
      <c r="M61" s="10"/>
      <c r="N61" s="676"/>
      <c r="O61" s="10"/>
      <c r="P61" s="770"/>
      <c r="Q61" s="676"/>
      <c r="R61" s="738"/>
      <c r="S61" s="608"/>
      <c r="T61" s="11"/>
      <c r="U61" s="11"/>
      <c r="V61" s="11"/>
      <c r="W61" s="609"/>
      <c r="X61" s="358"/>
      <c r="Y61" s="11"/>
      <c r="Z61" s="609"/>
      <c r="AA61" s="11"/>
      <c r="AB61" s="11"/>
      <c r="AC61" s="609"/>
      <c r="AD61" s="11"/>
      <c r="AE61" s="10"/>
      <c r="AF61" s="609"/>
      <c r="AG61" s="738"/>
      <c r="AH61" s="608"/>
      <c r="AI61" s="10"/>
      <c r="AJ61" s="10"/>
      <c r="AK61" s="10"/>
      <c r="AL61" s="676"/>
      <c r="AM61" s="10"/>
      <c r="AN61" s="10"/>
      <c r="AO61" s="676"/>
      <c r="AP61" s="10"/>
      <c r="AQ61" s="10"/>
      <c r="AR61" s="676"/>
      <c r="AS61" s="10"/>
      <c r="AT61" s="10"/>
      <c r="AU61" s="676"/>
      <c r="AV61" s="748"/>
      <c r="AW61" s="1072"/>
    </row>
    <row r="62" ht="66.8" spans="1:49">
      <c r="A62" s="15" t="s">
        <v>125</v>
      </c>
      <c r="B62" s="611" t="s">
        <v>126</v>
      </c>
      <c r="C62" s="607" t="s">
        <v>13</v>
      </c>
      <c r="D62" s="608">
        <f>E62+F62+I62+L62+O62+R62</f>
        <v>10888.018</v>
      </c>
      <c r="E62" s="11">
        <v>0</v>
      </c>
      <c r="F62" s="11">
        <v>0</v>
      </c>
      <c r="G62" s="11">
        <v>0</v>
      </c>
      <c r="H62" s="609"/>
      <c r="I62" s="11">
        <v>0</v>
      </c>
      <c r="J62" s="11">
        <v>0</v>
      </c>
      <c r="K62" s="609"/>
      <c r="L62" s="11">
        <v>0</v>
      </c>
      <c r="M62" s="11">
        <v>0</v>
      </c>
      <c r="N62" s="609"/>
      <c r="O62" s="11">
        <v>0</v>
      </c>
      <c r="P62" s="11">
        <v>10888.018</v>
      </c>
      <c r="Q62" s="609"/>
      <c r="R62" s="787">
        <v>10888.018</v>
      </c>
      <c r="S62" s="608">
        <f>T62+U62+X62+AA62+AD62+AG62</f>
        <v>0</v>
      </c>
      <c r="T62" s="11">
        <v>0</v>
      </c>
      <c r="U62" s="11">
        <v>0</v>
      </c>
      <c r="V62" s="11">
        <v>0</v>
      </c>
      <c r="W62" s="609"/>
      <c r="X62" s="358">
        <v>0</v>
      </c>
      <c r="Y62" s="11">
        <v>0</v>
      </c>
      <c r="Z62" s="609"/>
      <c r="AA62" s="11">
        <v>0</v>
      </c>
      <c r="AB62" s="11">
        <v>0</v>
      </c>
      <c r="AC62" s="609"/>
      <c r="AD62" s="11">
        <v>0</v>
      </c>
      <c r="AE62" s="11">
        <v>0</v>
      </c>
      <c r="AF62" s="609"/>
      <c r="AG62" s="787">
        <v>0</v>
      </c>
      <c r="AH62" s="608">
        <f>AI62+AJ62+AM62+AP62+AS62+AV62</f>
        <v>10888.018</v>
      </c>
      <c r="AI62" s="11">
        <f>E62+T62</f>
        <v>0</v>
      </c>
      <c r="AJ62" s="11">
        <f>F62+U62</f>
        <v>0</v>
      </c>
      <c r="AK62" s="11">
        <f>G62+V62</f>
        <v>0</v>
      </c>
      <c r="AL62" s="609">
        <f>H62+W62</f>
        <v>0</v>
      </c>
      <c r="AM62" s="11">
        <f>AK62+AL62</f>
        <v>0</v>
      </c>
      <c r="AN62" s="11">
        <f>J62+Y62</f>
        <v>0</v>
      </c>
      <c r="AO62" s="609">
        <f>K62+Z62</f>
        <v>0</v>
      </c>
      <c r="AP62" s="11">
        <f>AN62+AO62</f>
        <v>0</v>
      </c>
      <c r="AQ62" s="11">
        <f>M62+AB62</f>
        <v>0</v>
      </c>
      <c r="AR62" s="609">
        <f>N62+AC62</f>
        <v>0</v>
      </c>
      <c r="AS62" s="11">
        <f>AQ62+AR62</f>
        <v>0</v>
      </c>
      <c r="AT62" s="11">
        <f>P62+AE62</f>
        <v>10888.018</v>
      </c>
      <c r="AU62" s="609">
        <f>Q62+AF62</f>
        <v>0</v>
      </c>
      <c r="AV62" s="745">
        <f>AT62+AU62</f>
        <v>10888.018</v>
      </c>
      <c r="AW62" s="1072"/>
    </row>
    <row r="63" spans="1:49">
      <c r="A63" s="15"/>
      <c r="B63" s="832"/>
      <c r="C63" s="607" t="s">
        <v>91</v>
      </c>
      <c r="D63" s="608"/>
      <c r="E63" s="11"/>
      <c r="F63" s="11"/>
      <c r="G63" s="641"/>
      <c r="H63" s="609"/>
      <c r="I63" s="11"/>
      <c r="J63" s="11"/>
      <c r="K63" s="609"/>
      <c r="L63" s="11"/>
      <c r="M63" s="11"/>
      <c r="N63" s="609"/>
      <c r="O63" s="11"/>
      <c r="P63" s="641"/>
      <c r="Q63" s="609"/>
      <c r="R63" s="787"/>
      <c r="S63" s="608"/>
      <c r="T63" s="11"/>
      <c r="U63" s="11"/>
      <c r="V63" s="11"/>
      <c r="W63" s="609"/>
      <c r="X63" s="358"/>
      <c r="Y63" s="11"/>
      <c r="Z63" s="609"/>
      <c r="AA63" s="11"/>
      <c r="AB63" s="11"/>
      <c r="AC63" s="609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1072"/>
    </row>
    <row r="64" ht="33.75" spans="1:49">
      <c r="A64" s="15"/>
      <c r="B64" s="832"/>
      <c r="C64" s="607" t="s">
        <v>146</v>
      </c>
      <c r="D64" s="608"/>
      <c r="E64" s="11"/>
      <c r="F64" s="11"/>
      <c r="G64" s="842"/>
      <c r="H64" s="609"/>
      <c r="I64" s="11"/>
      <c r="J64" s="11"/>
      <c r="K64" s="609"/>
      <c r="L64" s="11"/>
      <c r="M64" s="11"/>
      <c r="N64" s="609"/>
      <c r="O64" s="11"/>
      <c r="P64" s="842"/>
      <c r="Q64" s="609"/>
      <c r="R64" s="787"/>
      <c r="S64" s="608"/>
      <c r="T64" s="11"/>
      <c r="U64" s="11"/>
      <c r="V64" s="11"/>
      <c r="W64" s="609"/>
      <c r="X64" s="358"/>
      <c r="Y64" s="11"/>
      <c r="Z64" s="609"/>
      <c r="AA64" s="11"/>
      <c r="AB64" s="11"/>
      <c r="AC64" s="609"/>
      <c r="AD64" s="11"/>
      <c r="AE64" s="10"/>
      <c r="AF64" s="609"/>
      <c r="AG64" s="738"/>
      <c r="AH64" s="608"/>
      <c r="AI64" s="10"/>
      <c r="AJ64" s="10"/>
      <c r="AK64" s="10"/>
      <c r="AL64" s="676"/>
      <c r="AM64" s="10"/>
      <c r="AN64" s="10"/>
      <c r="AO64" s="676"/>
      <c r="AP64" s="10"/>
      <c r="AQ64" s="10"/>
      <c r="AR64" s="676"/>
      <c r="AS64" s="10"/>
      <c r="AT64" s="10"/>
      <c r="AU64" s="676"/>
      <c r="AV64" s="748"/>
      <c r="AW64" s="1072"/>
    </row>
    <row r="65" ht="22.5" spans="1:49">
      <c r="A65" s="15"/>
      <c r="B65" s="832"/>
      <c r="C65" s="607" t="s">
        <v>161</v>
      </c>
      <c r="D65" s="608"/>
      <c r="E65" s="11"/>
      <c r="F65" s="11"/>
      <c r="G65" s="842"/>
      <c r="H65" s="609"/>
      <c r="I65" s="11"/>
      <c r="J65" s="11"/>
      <c r="K65" s="609"/>
      <c r="L65" s="11"/>
      <c r="M65" s="11"/>
      <c r="N65" s="609"/>
      <c r="O65" s="11"/>
      <c r="P65" s="842"/>
      <c r="Q65" s="609"/>
      <c r="R65" s="787"/>
      <c r="S65" s="608"/>
      <c r="T65" s="11"/>
      <c r="U65" s="11"/>
      <c r="V65" s="11"/>
      <c r="W65" s="609"/>
      <c r="X65" s="358"/>
      <c r="Y65" s="11"/>
      <c r="Z65" s="609"/>
      <c r="AA65" s="11"/>
      <c r="AB65" s="11"/>
      <c r="AC65" s="609"/>
      <c r="AD65" s="11"/>
      <c r="AE65" s="10"/>
      <c r="AF65" s="609"/>
      <c r="AG65" s="738"/>
      <c r="AH65" s="608"/>
      <c r="AI65" s="10"/>
      <c r="AJ65" s="10"/>
      <c r="AK65" s="10"/>
      <c r="AL65" s="676"/>
      <c r="AM65" s="10"/>
      <c r="AN65" s="10"/>
      <c r="AO65" s="676"/>
      <c r="AP65" s="10"/>
      <c r="AQ65" s="10"/>
      <c r="AR65" s="676"/>
      <c r="AS65" s="10"/>
      <c r="AT65" s="10"/>
      <c r="AU65" s="676"/>
      <c r="AV65" s="748"/>
      <c r="AW65" s="1072"/>
    </row>
    <row r="66" ht="22.5" spans="1:49">
      <c r="A66" s="15"/>
      <c r="B66" s="832"/>
      <c r="C66" s="607" t="s">
        <v>39</v>
      </c>
      <c r="D66" s="608"/>
      <c r="E66" s="11"/>
      <c r="F66" s="11"/>
      <c r="G66" s="622"/>
      <c r="H66" s="609"/>
      <c r="I66" s="11"/>
      <c r="J66" s="11"/>
      <c r="K66" s="609"/>
      <c r="L66" s="11"/>
      <c r="M66" s="11"/>
      <c r="N66" s="609"/>
      <c r="O66" s="11"/>
      <c r="P66" s="622"/>
      <c r="Q66" s="609"/>
      <c r="R66" s="787"/>
      <c r="S66" s="608"/>
      <c r="T66" s="11"/>
      <c r="U66" s="11"/>
      <c r="V66" s="11"/>
      <c r="W66" s="609"/>
      <c r="X66" s="358"/>
      <c r="Y66" s="11"/>
      <c r="Z66" s="609"/>
      <c r="AA66" s="11"/>
      <c r="AB66" s="11"/>
      <c r="AC66" s="609"/>
      <c r="AD66" s="11"/>
      <c r="AE66" s="10"/>
      <c r="AF66" s="609"/>
      <c r="AG66" s="738"/>
      <c r="AH66" s="608"/>
      <c r="AI66" s="10"/>
      <c r="AJ66" s="10"/>
      <c r="AK66" s="10"/>
      <c r="AL66" s="676"/>
      <c r="AM66" s="10"/>
      <c r="AN66" s="10"/>
      <c r="AO66" s="676"/>
      <c r="AP66" s="10"/>
      <c r="AQ66" s="10"/>
      <c r="AR66" s="676"/>
      <c r="AS66" s="10"/>
      <c r="AT66" s="10"/>
      <c r="AU66" s="676"/>
      <c r="AV66" s="748"/>
      <c r="AW66" s="1072"/>
    </row>
    <row r="67" s="27" customFormat="1" ht="75.75" customHeight="1" spans="1:49">
      <c r="A67" s="19"/>
      <c r="B67" s="832" t="s">
        <v>159</v>
      </c>
      <c r="C67" s="923"/>
      <c r="D67" s="608">
        <f>E67+F67+I67+L67+O67+R67</f>
        <v>29952.348</v>
      </c>
      <c r="E67" s="10">
        <f>E62+E57</f>
        <v>0</v>
      </c>
      <c r="F67" s="10">
        <f t="shared" ref="F67:AG67" si="8">F62+F57</f>
        <v>0</v>
      </c>
      <c r="G67" s="10">
        <f t="shared" si="8"/>
        <v>0</v>
      </c>
      <c r="H67" s="676">
        <f t="shared" si="8"/>
        <v>0</v>
      </c>
      <c r="I67" s="10">
        <f t="shared" si="8"/>
        <v>0</v>
      </c>
      <c r="J67" s="10">
        <f t="shared" si="8"/>
        <v>0</v>
      </c>
      <c r="K67" s="10">
        <f t="shared" si="8"/>
        <v>0</v>
      </c>
      <c r="L67" s="10">
        <f t="shared" si="8"/>
        <v>0</v>
      </c>
      <c r="M67" s="10">
        <f t="shared" si="8"/>
        <v>0</v>
      </c>
      <c r="N67" s="10">
        <f t="shared" si="8"/>
        <v>0</v>
      </c>
      <c r="O67" s="10">
        <f t="shared" si="8"/>
        <v>0</v>
      </c>
      <c r="P67" s="10">
        <f t="shared" si="8"/>
        <v>29952.348</v>
      </c>
      <c r="Q67" s="10">
        <f t="shared" si="8"/>
        <v>0</v>
      </c>
      <c r="R67" s="738">
        <f t="shared" si="8"/>
        <v>29952.348</v>
      </c>
      <c r="S67" s="608">
        <f>T67+U67+X67+AA67+AD67+AG67</f>
        <v>0</v>
      </c>
      <c r="T67" s="10">
        <f t="shared" si="8"/>
        <v>0</v>
      </c>
      <c r="U67" s="10">
        <f t="shared" si="8"/>
        <v>0</v>
      </c>
      <c r="V67" s="10">
        <f t="shared" si="8"/>
        <v>0</v>
      </c>
      <c r="W67" s="676">
        <f t="shared" si="8"/>
        <v>0</v>
      </c>
      <c r="X67" s="361">
        <f t="shared" si="8"/>
        <v>0</v>
      </c>
      <c r="Y67" s="10">
        <f t="shared" si="8"/>
        <v>0</v>
      </c>
      <c r="Z67" s="10">
        <f t="shared" si="8"/>
        <v>0</v>
      </c>
      <c r="AA67" s="10">
        <f t="shared" si="8"/>
        <v>0</v>
      </c>
      <c r="AB67" s="10">
        <f t="shared" si="8"/>
        <v>0</v>
      </c>
      <c r="AC67" s="10">
        <f t="shared" si="8"/>
        <v>0</v>
      </c>
      <c r="AD67" s="10">
        <f t="shared" si="8"/>
        <v>0</v>
      </c>
      <c r="AE67" s="10">
        <f t="shared" si="8"/>
        <v>0</v>
      </c>
      <c r="AF67" s="10">
        <f t="shared" si="8"/>
        <v>0</v>
      </c>
      <c r="AG67" s="738">
        <f t="shared" si="8"/>
        <v>0</v>
      </c>
      <c r="AH67" s="608">
        <f>AI67+AJ67+AM67+AP67+AS67+AV67</f>
        <v>29952.348</v>
      </c>
      <c r="AI67" s="10">
        <f t="shared" ref="AI67:AL68" si="9">E67+T67</f>
        <v>0</v>
      </c>
      <c r="AJ67" s="10">
        <f t="shared" si="9"/>
        <v>0</v>
      </c>
      <c r="AK67" s="10">
        <f t="shared" si="9"/>
        <v>0</v>
      </c>
      <c r="AL67" s="676">
        <f t="shared" si="9"/>
        <v>0</v>
      </c>
      <c r="AM67" s="10">
        <f>AK67+AL67</f>
        <v>0</v>
      </c>
      <c r="AN67" s="10">
        <f>J67+Y67</f>
        <v>0</v>
      </c>
      <c r="AO67" s="10">
        <f>K67+Z67</f>
        <v>0</v>
      </c>
      <c r="AP67" s="10">
        <f>AN67+AO67</f>
        <v>0</v>
      </c>
      <c r="AQ67" s="10">
        <f>M67+AB67</f>
        <v>0</v>
      </c>
      <c r="AR67" s="10">
        <f>N67+AC67</f>
        <v>0</v>
      </c>
      <c r="AS67" s="10">
        <f>AQ67+AR67</f>
        <v>0</v>
      </c>
      <c r="AT67" s="10">
        <f>P67+AE67</f>
        <v>29952.348</v>
      </c>
      <c r="AU67" s="10">
        <f>Q67+AF67</f>
        <v>0</v>
      </c>
      <c r="AV67" s="748">
        <f>AT67+AU67</f>
        <v>29952.348</v>
      </c>
      <c r="AW67" s="1078"/>
    </row>
    <row r="68" s="27" customFormat="1" ht="72.8" spans="1:49">
      <c r="A68" s="1059"/>
      <c r="B68" s="839" t="s">
        <v>162</v>
      </c>
      <c r="C68" s="1060"/>
      <c r="D68" s="640">
        <f>E68+F68+I68+L68+O68+R68</f>
        <v>538828.64578</v>
      </c>
      <c r="E68" s="760">
        <f>E67+E54+E47+E43</f>
        <v>73582.87327</v>
      </c>
      <c r="F68" s="760">
        <f>F67+F54+F47+F43</f>
        <v>68037.99891</v>
      </c>
      <c r="G68" s="760">
        <f>G67+G54+G47+G43</f>
        <v>75104.67408</v>
      </c>
      <c r="H68" s="739">
        <f>H67+H54+H47+H43</f>
        <v>3349.338</v>
      </c>
      <c r="I68" s="760">
        <f t="shared" ref="I68:R68" si="10">I67+I54+I47+I43</f>
        <v>78454.01208</v>
      </c>
      <c r="J68" s="760">
        <f t="shared" si="10"/>
        <v>67753.23747</v>
      </c>
      <c r="K68" s="760">
        <f t="shared" si="10"/>
        <v>0</v>
      </c>
      <c r="L68" s="760">
        <f t="shared" si="10"/>
        <v>67753.23747</v>
      </c>
      <c r="M68" s="760">
        <f t="shared" si="10"/>
        <v>67753.23747</v>
      </c>
      <c r="N68" s="760">
        <f t="shared" si="10"/>
        <v>0</v>
      </c>
      <c r="O68" s="760">
        <f t="shared" si="10"/>
        <v>67753.23747</v>
      </c>
      <c r="P68" s="760">
        <f t="shared" si="10"/>
        <v>193838.94658</v>
      </c>
      <c r="Q68" s="760">
        <f t="shared" si="10"/>
        <v>-10591.66</v>
      </c>
      <c r="R68" s="866">
        <f t="shared" si="10"/>
        <v>183247.28658</v>
      </c>
      <c r="S68" s="640">
        <f>T68+U68+X68+AA68+AD68+AG68</f>
        <v>6021.47819</v>
      </c>
      <c r="T68" s="760">
        <f>T67+T54+T47+T43</f>
        <v>4170.09794</v>
      </c>
      <c r="U68" s="760">
        <f t="shared" ref="U68:AG68" si="11">U67+U54+U47+U43</f>
        <v>0</v>
      </c>
      <c r="V68" s="760">
        <f t="shared" si="11"/>
        <v>1851.38025</v>
      </c>
      <c r="W68" s="739">
        <f t="shared" si="11"/>
        <v>0</v>
      </c>
      <c r="X68" s="435">
        <f t="shared" si="11"/>
        <v>1851.38025</v>
      </c>
      <c r="Y68" s="760">
        <f t="shared" si="11"/>
        <v>0</v>
      </c>
      <c r="Z68" s="760">
        <f t="shared" si="11"/>
        <v>0</v>
      </c>
      <c r="AA68" s="760">
        <f t="shared" si="11"/>
        <v>0</v>
      </c>
      <c r="AB68" s="760">
        <f t="shared" si="11"/>
        <v>0</v>
      </c>
      <c r="AC68" s="760">
        <f t="shared" si="11"/>
        <v>0</v>
      </c>
      <c r="AD68" s="760">
        <f t="shared" si="11"/>
        <v>0</v>
      </c>
      <c r="AE68" s="760">
        <f t="shared" si="11"/>
        <v>0</v>
      </c>
      <c r="AF68" s="760">
        <f t="shared" si="11"/>
        <v>0</v>
      </c>
      <c r="AG68" s="866">
        <f t="shared" si="11"/>
        <v>0</v>
      </c>
      <c r="AH68" s="640">
        <f>AI68+AJ68+AM68+AP68+AS68+AV68</f>
        <v>544850.12397</v>
      </c>
      <c r="AI68" s="760">
        <f t="shared" si="9"/>
        <v>77752.97121</v>
      </c>
      <c r="AJ68" s="760">
        <f t="shared" si="9"/>
        <v>68037.99891</v>
      </c>
      <c r="AK68" s="760">
        <f t="shared" si="9"/>
        <v>76956.05433</v>
      </c>
      <c r="AL68" s="739">
        <f>H68+W68</f>
        <v>3349.338</v>
      </c>
      <c r="AM68" s="760">
        <f>AK68+AL68</f>
        <v>80305.39233</v>
      </c>
      <c r="AN68" s="760">
        <f>J68+Y68</f>
        <v>67753.23747</v>
      </c>
      <c r="AO68" s="760">
        <f>K68+Z68</f>
        <v>0</v>
      </c>
      <c r="AP68" s="760">
        <f>AN68+AO68</f>
        <v>67753.23747</v>
      </c>
      <c r="AQ68" s="760">
        <f>M68+AB68</f>
        <v>67753.23747</v>
      </c>
      <c r="AR68" s="760">
        <f>N68+AC68</f>
        <v>0</v>
      </c>
      <c r="AS68" s="760">
        <f>AQ68+AR68</f>
        <v>67753.23747</v>
      </c>
      <c r="AT68" s="760">
        <f>P68+AE68</f>
        <v>193838.94658</v>
      </c>
      <c r="AU68" s="760">
        <f>Q68+AF68</f>
        <v>-10591.66</v>
      </c>
      <c r="AV68" s="783">
        <f>AT68+AU68</f>
        <v>183247.28658</v>
      </c>
      <c r="AW68" s="1082"/>
    </row>
    <row r="69" s="1029" customFormat="1" ht="78.75" hidden="1" customHeight="1" outlineLevel="1" spans="1:49">
      <c r="A69" s="1035"/>
      <c r="B69" s="1036"/>
      <c r="C69" s="1036"/>
      <c r="D69" s="1037">
        <f>'24'!D68-'23'!D65</f>
        <v>-7242.32200000004</v>
      </c>
      <c r="E69" s="1038"/>
      <c r="F69" s="1037"/>
      <c r="G69" s="1037">
        <f>G68-'23'!I65</f>
        <v>0</v>
      </c>
      <c r="H69" s="1037"/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7">
        <f>S68-'23'!S65</f>
        <v>0</v>
      </c>
      <c r="T69" s="1037"/>
      <c r="U69" s="1037"/>
      <c r="V69" s="1037"/>
      <c r="W69" s="1037"/>
      <c r="X69" s="1037"/>
      <c r="Y69" s="1037"/>
      <c r="Z69" s="1037"/>
      <c r="AA69" s="1037"/>
      <c r="AB69" s="1037"/>
      <c r="AC69" s="1037"/>
      <c r="AD69" s="1037"/>
      <c r="AE69" s="1037"/>
      <c r="AF69" s="1037"/>
      <c r="AG69" s="1037"/>
      <c r="AH69" s="1037">
        <f>AH68-'23'!AH65</f>
        <v>-7242.32200000004</v>
      </c>
      <c r="AI69" s="1037"/>
      <c r="AJ69" s="1037"/>
      <c r="AK69" s="1037"/>
      <c r="AL69" s="1037"/>
      <c r="AM69" s="1037"/>
      <c r="AN69" s="1037"/>
      <c r="AO69" s="1037"/>
      <c r="AP69" s="1037"/>
      <c r="AQ69" s="1037"/>
      <c r="AR69" s="1037"/>
      <c r="AS69" s="1037"/>
      <c r="AT69" s="1037"/>
      <c r="AU69" s="1037"/>
      <c r="AV69" s="1037"/>
      <c r="AW69" s="1083"/>
    </row>
    <row r="70" ht="25.5" hidden="1" customHeight="1" outlineLevel="1" spans="1:49">
      <c r="A70" s="1039"/>
      <c r="B70" s="1040"/>
      <c r="C70" s="1040"/>
      <c r="D70" s="38"/>
      <c r="E70" s="1041"/>
      <c r="F70" s="38"/>
      <c r="I70" s="1045"/>
      <c r="K70" s="38"/>
      <c r="N70" s="1041"/>
      <c r="Q70" s="38"/>
      <c r="S70" s="298"/>
      <c r="T70" s="299"/>
      <c r="U70" s="38"/>
      <c r="V70" s="1041"/>
      <c r="X70" s="298"/>
      <c r="Y70" s="1041"/>
      <c r="Z70" s="1041"/>
      <c r="AA70" s="1041"/>
      <c r="AB70" s="1046"/>
      <c r="AC70" s="38"/>
      <c r="AD70" s="1046"/>
      <c r="AE70" s="868"/>
      <c r="AF70" s="1046"/>
      <c r="AG70" s="868"/>
      <c r="AH70" s="868"/>
      <c r="AI70" s="868"/>
      <c r="AJ70" s="868"/>
      <c r="AK70" s="868"/>
      <c r="AM70" s="868"/>
      <c r="AN70" s="868"/>
      <c r="AO70" s="868"/>
      <c r="AP70" s="868"/>
      <c r="AQ70" s="868"/>
      <c r="AR70" s="868"/>
      <c r="AS70" s="868"/>
      <c r="AT70" s="868"/>
      <c r="AU70" s="868"/>
      <c r="AV70" s="868"/>
      <c r="AW70" s="1084"/>
    </row>
    <row r="71" ht="17.25" hidden="1" customHeight="1" outlineLevel="1" spans="1:49">
      <c r="A71" s="1042" t="s">
        <v>163</v>
      </c>
      <c r="B71" s="1042"/>
      <c r="C71" s="1042"/>
      <c r="D71" s="1042"/>
      <c r="E71" s="1042"/>
      <c r="F71" s="1042"/>
      <c r="G71" s="1042"/>
      <c r="H71" s="1042"/>
      <c r="I71" s="1042"/>
      <c r="J71" s="1042"/>
      <c r="K71" s="1042"/>
      <c r="L71" s="1042"/>
      <c r="M71" s="1042"/>
      <c r="N71" s="1042"/>
      <c r="O71" s="1042"/>
      <c r="P71" s="1042"/>
      <c r="Q71" s="1042"/>
      <c r="R71" s="1042"/>
      <c r="S71" s="1042"/>
      <c r="T71" s="1042"/>
      <c r="U71" s="1042"/>
      <c r="V71" s="1042"/>
      <c r="W71" s="1042"/>
      <c r="X71" s="1042"/>
      <c r="Y71" s="1042"/>
      <c r="Z71" s="1042"/>
      <c r="AA71" s="1042"/>
      <c r="AB71" s="1042"/>
      <c r="AC71" s="1042"/>
      <c r="AD71" s="1042"/>
      <c r="AE71" s="1042"/>
      <c r="AF71" s="1042"/>
      <c r="AG71" s="1042"/>
      <c r="AH71" s="1042"/>
      <c r="AI71" s="1042"/>
      <c r="AJ71" s="1042"/>
      <c r="AK71" s="1042"/>
      <c r="AL71" s="1042"/>
      <c r="AM71" s="1042"/>
      <c r="AN71" s="1042"/>
      <c r="AO71" s="1042"/>
      <c r="AP71" s="1042"/>
      <c r="AQ71" s="1042"/>
      <c r="AR71" s="1042"/>
      <c r="AS71" s="1042"/>
      <c r="AT71" s="1042"/>
      <c r="AU71" s="1042"/>
      <c r="AV71" s="1042"/>
      <c r="AW71" s="1084"/>
    </row>
    <row r="72" collapsed="1" spans="1:49">
      <c r="A72" s="1043"/>
      <c r="B72" s="544"/>
      <c r="C72" s="544"/>
      <c r="D72" s="299"/>
      <c r="E72" s="298"/>
      <c r="F72" s="38"/>
      <c r="I72" s="299"/>
      <c r="J72" s="298"/>
      <c r="K72" s="299"/>
      <c r="L72" s="298"/>
      <c r="N72" s="298"/>
      <c r="Q72" s="38"/>
      <c r="S72" s="298"/>
      <c r="T72" s="299"/>
      <c r="U72" s="299"/>
      <c r="V72" s="298"/>
      <c r="W72" s="546"/>
      <c r="X72" s="298"/>
      <c r="Y72" s="298"/>
      <c r="Z72" s="298"/>
      <c r="AA72" s="298"/>
      <c r="AB72" s="1046"/>
      <c r="AC72" s="38"/>
      <c r="AD72" s="1046"/>
      <c r="AE72" s="868"/>
      <c r="AF72" s="1046"/>
      <c r="AG72" s="868"/>
      <c r="AH72" s="868"/>
      <c r="AI72" s="868"/>
      <c r="AJ72" s="868"/>
      <c r="AK72" s="868"/>
      <c r="AM72" s="868"/>
      <c r="AN72" s="868"/>
      <c r="AO72" s="868"/>
      <c r="AP72" s="868"/>
      <c r="AQ72" s="868"/>
      <c r="AR72" s="868"/>
      <c r="AS72" s="868"/>
      <c r="AT72" s="868"/>
      <c r="AU72" s="868"/>
      <c r="AV72" s="868"/>
      <c r="AW72" s="1084"/>
    </row>
    <row r="73" ht="2.25" customHeight="1" spans="1:49">
      <c r="A73" s="1043"/>
      <c r="B73" s="544"/>
      <c r="C73" s="544"/>
      <c r="D73" s="299"/>
      <c r="E73" s="298"/>
      <c r="F73" s="38"/>
      <c r="I73" s="299"/>
      <c r="J73" s="298"/>
      <c r="K73" s="299"/>
      <c r="L73" s="298"/>
      <c r="N73" s="298"/>
      <c r="Q73" s="38"/>
      <c r="S73" s="298"/>
      <c r="T73" s="299"/>
      <c r="U73" s="299"/>
      <c r="V73" s="298"/>
      <c r="W73" s="546"/>
      <c r="X73" s="298"/>
      <c r="Y73" s="298"/>
      <c r="Z73" s="298"/>
      <c r="AA73" s="298"/>
      <c r="AB73" s="1046"/>
      <c r="AC73" s="38"/>
      <c r="AD73" s="1046"/>
      <c r="AE73" s="868"/>
      <c r="AF73" s="1046"/>
      <c r="AG73" s="868"/>
      <c r="AH73" s="868"/>
      <c r="AI73" s="868"/>
      <c r="AJ73" s="868"/>
      <c r="AK73" s="868"/>
      <c r="AM73" s="868"/>
      <c r="AN73" s="868"/>
      <c r="AO73" s="868"/>
      <c r="AP73" s="868"/>
      <c r="AQ73" s="868"/>
      <c r="AR73" s="868"/>
      <c r="AS73" s="868"/>
      <c r="AT73" s="868"/>
      <c r="AU73" s="868"/>
      <c r="AV73" s="868"/>
      <c r="AW73" s="1084"/>
    </row>
    <row r="74" ht="18.75" spans="1:49">
      <c r="A74" s="543" t="s">
        <v>86</v>
      </c>
      <c r="B74" s="544"/>
      <c r="C74" s="544"/>
      <c r="D74" s="545"/>
      <c r="E74" s="298"/>
      <c r="F74" s="38"/>
      <c r="I74" s="545"/>
      <c r="J74" s="298"/>
      <c r="K74" s="545"/>
      <c r="L74" s="298"/>
      <c r="N74" s="298"/>
      <c r="Q74" s="38"/>
      <c r="R74" s="545"/>
      <c r="S74" s="298"/>
      <c r="T74" s="299"/>
      <c r="U74" s="545"/>
      <c r="V74" s="298"/>
      <c r="W74" s="557"/>
      <c r="X74" s="298"/>
      <c r="Y74" s="298"/>
      <c r="Z74" s="298"/>
      <c r="AA74" s="298"/>
      <c r="AB74" s="543"/>
      <c r="AC74" s="38"/>
      <c r="AD74" s="543" t="s">
        <v>193</v>
      </c>
      <c r="AE74" s="868"/>
      <c r="AF74" s="543"/>
      <c r="AG74" s="868"/>
      <c r="AH74" s="868"/>
      <c r="AI74" s="868"/>
      <c r="AJ74" s="868"/>
      <c r="AK74" s="868"/>
      <c r="AM74" s="868"/>
      <c r="AN74" s="868"/>
      <c r="AO74" s="868"/>
      <c r="AP74" s="868"/>
      <c r="AQ74" s="868"/>
      <c r="AR74" s="868"/>
      <c r="AS74" s="868"/>
      <c r="AT74" s="868"/>
      <c r="AU74" s="868"/>
      <c r="AV74" s="868"/>
      <c r="AW74" s="1084"/>
    </row>
    <row r="75" spans="1:49">
      <c r="A75" s="1039"/>
      <c r="B75" s="1040"/>
      <c r="C75" s="1040"/>
      <c r="D75" s="38"/>
      <c r="E75" s="1041"/>
      <c r="F75" s="38"/>
      <c r="K75" s="38"/>
      <c r="N75" s="1041"/>
      <c r="Q75" s="38"/>
      <c r="S75" s="298"/>
      <c r="T75" s="299"/>
      <c r="U75" s="38"/>
      <c r="V75" s="1041"/>
      <c r="X75" s="298"/>
      <c r="Y75" s="1041"/>
      <c r="Z75" s="1041"/>
      <c r="AA75" s="1041"/>
      <c r="AB75" s="1046"/>
      <c r="AC75" s="38"/>
      <c r="AD75" s="1046"/>
      <c r="AE75" s="868"/>
      <c r="AF75" s="1046"/>
      <c r="AG75" s="868"/>
      <c r="AH75" s="868"/>
      <c r="AI75" s="868"/>
      <c r="AJ75" s="868"/>
      <c r="AK75" s="868"/>
      <c r="AM75" s="868"/>
      <c r="AN75" s="868"/>
      <c r="AO75" s="868"/>
      <c r="AP75" s="868"/>
      <c r="AQ75" s="868"/>
      <c r="AR75" s="868"/>
      <c r="AS75" s="868"/>
      <c r="AT75" s="868"/>
      <c r="AU75" s="868"/>
      <c r="AV75" s="868"/>
      <c r="AW75" s="1084"/>
    </row>
    <row r="77" ht="36" customHeight="1" spans="34:34">
      <c r="AH77" s="1010"/>
    </row>
  </sheetData>
  <mergeCells count="200">
    <mergeCell ref="A1:AW1"/>
    <mergeCell ref="A2:AW2"/>
    <mergeCell ref="A3:AW3"/>
    <mergeCell ref="A4:AW4"/>
    <mergeCell ref="A5:AW5"/>
    <mergeCell ref="A6:AW6"/>
    <mergeCell ref="A7:AW7"/>
    <mergeCell ref="A8:AW8"/>
    <mergeCell ref="A9:AW9"/>
    <mergeCell ref="D10:R10"/>
    <mergeCell ref="S10:AG10"/>
    <mergeCell ref="AH10:AV10"/>
    <mergeCell ref="G11:I11"/>
    <mergeCell ref="J11:L11"/>
    <mergeCell ref="M11:O11"/>
    <mergeCell ref="P11:R11"/>
    <mergeCell ref="V11:X11"/>
    <mergeCell ref="Y11:AA11"/>
    <mergeCell ref="AB11:AD11"/>
    <mergeCell ref="AE11:AG11"/>
    <mergeCell ref="AK11:AM11"/>
    <mergeCell ref="AN11:AP11"/>
    <mergeCell ref="AQ11:AS11"/>
    <mergeCell ref="AT11:AV11"/>
    <mergeCell ref="G13:I13"/>
    <mergeCell ref="M13:O13"/>
    <mergeCell ref="P13:R13"/>
    <mergeCell ref="V13:X13"/>
    <mergeCell ref="Y13:AA13"/>
    <mergeCell ref="AB13:AD13"/>
    <mergeCell ref="AE13:AG13"/>
    <mergeCell ref="AK13:AM13"/>
    <mergeCell ref="AN13:AP13"/>
    <mergeCell ref="AQ13:AS13"/>
    <mergeCell ref="AT13:AV13"/>
    <mergeCell ref="A14:AV14"/>
    <mergeCell ref="A44:AV44"/>
    <mergeCell ref="A45:AV45"/>
    <mergeCell ref="A48:AV48"/>
    <mergeCell ref="A49:AV49"/>
    <mergeCell ref="A55:AV55"/>
    <mergeCell ref="A56:AV56"/>
    <mergeCell ref="A71:AV71"/>
    <mergeCell ref="A10:A12"/>
    <mergeCell ref="A15:A18"/>
    <mergeCell ref="A19:A21"/>
    <mergeCell ref="A22:A24"/>
    <mergeCell ref="A26:A29"/>
    <mergeCell ref="A30:A40"/>
    <mergeCell ref="A50:A53"/>
    <mergeCell ref="A58:A61"/>
    <mergeCell ref="A63:A66"/>
    <mergeCell ref="B10:B12"/>
    <mergeCell ref="B15:B18"/>
    <mergeCell ref="B19:B21"/>
    <mergeCell ref="B22:B24"/>
    <mergeCell ref="B26:B29"/>
    <mergeCell ref="B31:B35"/>
    <mergeCell ref="B36:B37"/>
    <mergeCell ref="B39:B40"/>
    <mergeCell ref="B50:B53"/>
    <mergeCell ref="B58:B61"/>
    <mergeCell ref="B63:B66"/>
    <mergeCell ref="C10:C12"/>
    <mergeCell ref="D11:D12"/>
    <mergeCell ref="D32:D35"/>
    <mergeCell ref="D51:D53"/>
    <mergeCell ref="D58:D61"/>
    <mergeCell ref="D63:D66"/>
    <mergeCell ref="E11:E12"/>
    <mergeCell ref="E32:E35"/>
    <mergeCell ref="E51:E53"/>
    <mergeCell ref="E58:E61"/>
    <mergeCell ref="E63:E66"/>
    <mergeCell ref="F11:F12"/>
    <mergeCell ref="F32:F35"/>
    <mergeCell ref="F51:F53"/>
    <mergeCell ref="F58:F61"/>
    <mergeCell ref="F63:F66"/>
    <mergeCell ref="G58:G61"/>
    <mergeCell ref="G63:G66"/>
    <mergeCell ref="I32:I35"/>
    <mergeCell ref="I51:I53"/>
    <mergeCell ref="I58:I61"/>
    <mergeCell ref="I63:I66"/>
    <mergeCell ref="J51:J53"/>
    <mergeCell ref="J58:J61"/>
    <mergeCell ref="J63:J66"/>
    <mergeCell ref="L32:L35"/>
    <mergeCell ref="L51:L53"/>
    <mergeCell ref="L58:L61"/>
    <mergeCell ref="L63:L66"/>
    <mergeCell ref="M51:M53"/>
    <mergeCell ref="M58:M61"/>
    <mergeCell ref="M63:M66"/>
    <mergeCell ref="O32:O35"/>
    <mergeCell ref="O51:O53"/>
    <mergeCell ref="O58:O61"/>
    <mergeCell ref="O63:O66"/>
    <mergeCell ref="P58:P61"/>
    <mergeCell ref="P63:P66"/>
    <mergeCell ref="Q51:Q53"/>
    <mergeCell ref="R32:R35"/>
    <mergeCell ref="R51:R53"/>
    <mergeCell ref="R58:R61"/>
    <mergeCell ref="R63:R66"/>
    <mergeCell ref="S11:S12"/>
    <mergeCell ref="S32:S35"/>
    <mergeCell ref="S51:S53"/>
    <mergeCell ref="S58:S61"/>
    <mergeCell ref="S63:S66"/>
    <mergeCell ref="T11:T12"/>
    <mergeCell ref="T32:T35"/>
    <mergeCell ref="T51:T53"/>
    <mergeCell ref="T58:T61"/>
    <mergeCell ref="T63:T66"/>
    <mergeCell ref="U11:U12"/>
    <mergeCell ref="U32:U35"/>
    <mergeCell ref="U51:U53"/>
    <mergeCell ref="U58:U61"/>
    <mergeCell ref="U63:U66"/>
    <mergeCell ref="V51:V53"/>
    <mergeCell ref="V58:V61"/>
    <mergeCell ref="V63:V66"/>
    <mergeCell ref="X32:X35"/>
    <mergeCell ref="X51:X53"/>
    <mergeCell ref="X58:X61"/>
    <mergeCell ref="X63:X66"/>
    <mergeCell ref="Y51:Y53"/>
    <mergeCell ref="Y58:Y61"/>
    <mergeCell ref="Y63:Y66"/>
    <mergeCell ref="AA32:AA35"/>
    <mergeCell ref="AA51:AA53"/>
    <mergeCell ref="AA58:AA61"/>
    <mergeCell ref="AA63:AA66"/>
    <mergeCell ref="AB51:AB53"/>
    <mergeCell ref="AB58:AB61"/>
    <mergeCell ref="AB63:AB66"/>
    <mergeCell ref="AD32:AD35"/>
    <mergeCell ref="AD51:AD53"/>
    <mergeCell ref="AD58:AD61"/>
    <mergeCell ref="AD63:AD66"/>
    <mergeCell ref="AE51:AE53"/>
    <mergeCell ref="AE58:AE61"/>
    <mergeCell ref="AE63:AE66"/>
    <mergeCell ref="AG32:AG35"/>
    <mergeCell ref="AG51:AG53"/>
    <mergeCell ref="AG58:AG61"/>
    <mergeCell ref="AG63:AG66"/>
    <mergeCell ref="AH11:AH12"/>
    <mergeCell ref="AH32:AH35"/>
    <mergeCell ref="AH51:AH53"/>
    <mergeCell ref="AH58:AH61"/>
    <mergeCell ref="AH63:AH66"/>
    <mergeCell ref="AI11:AI12"/>
    <mergeCell ref="AI32:AI35"/>
    <mergeCell ref="AI51:AI53"/>
    <mergeCell ref="AI58:AI61"/>
    <mergeCell ref="AI63:AI66"/>
    <mergeCell ref="AJ11:AJ12"/>
    <mergeCell ref="AJ32:AJ35"/>
    <mergeCell ref="AJ51:AJ53"/>
    <mergeCell ref="AJ58:AJ61"/>
    <mergeCell ref="AJ63:AJ66"/>
    <mergeCell ref="AK51:AK53"/>
    <mergeCell ref="AK58:AK61"/>
    <mergeCell ref="AK63:AK66"/>
    <mergeCell ref="AM32:AM35"/>
    <mergeCell ref="AM51:AM53"/>
    <mergeCell ref="AM58:AM61"/>
    <mergeCell ref="AM63:AM66"/>
    <mergeCell ref="AN51:AN53"/>
    <mergeCell ref="AN58:AN61"/>
    <mergeCell ref="AN63:AN66"/>
    <mergeCell ref="AP32:AP35"/>
    <mergeCell ref="AP51:AP53"/>
    <mergeCell ref="AP58:AP61"/>
    <mergeCell ref="AP63:AP66"/>
    <mergeCell ref="AQ51:AQ53"/>
    <mergeCell ref="AQ58:AQ61"/>
    <mergeCell ref="AQ63:AQ66"/>
    <mergeCell ref="AS32:AS35"/>
    <mergeCell ref="AS51:AS53"/>
    <mergeCell ref="AS58:AS61"/>
    <mergeCell ref="AS63:AS66"/>
    <mergeCell ref="AT51:AT53"/>
    <mergeCell ref="AT58:AT61"/>
    <mergeCell ref="AT63:AT66"/>
    <mergeCell ref="AV32:AV35"/>
    <mergeCell ref="AV51:AV53"/>
    <mergeCell ref="AV58:AV61"/>
    <mergeCell ref="AV63:AV66"/>
    <mergeCell ref="AW10:AW12"/>
    <mergeCell ref="AW15:AW18"/>
    <mergeCell ref="AW26:AW29"/>
    <mergeCell ref="AW32:AW35"/>
    <mergeCell ref="AW36:AW37"/>
    <mergeCell ref="AW38:AW40"/>
    <mergeCell ref="AW41:AW42"/>
    <mergeCell ref="AW50:AW54"/>
  </mergeCells>
  <pageMargins left="0.7" right="0.7" top="0.75" bottom="0.75" header="0.3" footer="0.3"/>
  <pageSetup paperSize="9" scale="58" fitToHeight="0" orientation="landscape" horizontalDpi="600" vertic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75"/>
  <sheetViews>
    <sheetView view="pageBreakPreview" zoomScale="90" zoomScaleNormal="100" topLeftCell="H1" workbookViewId="0">
      <selection activeCell="A5" sqref="A5:AW5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customWidth="1" outlineLevel="1"/>
    <col min="8" max="8" width="3.28571428571429" style="37" customWidth="1" outlineLevel="1"/>
    <col min="9" max="9" width="3.28571428571429" style="38" customWidth="1"/>
    <col min="10" max="10" width="3.71428571428571" style="1041" customWidth="1" outlineLevel="1"/>
    <col min="11" max="11" width="3.71428571428571" style="37" customWidth="1" outlineLevel="1"/>
    <col min="12" max="12" width="3.71428571428571" style="1041"/>
    <col min="13" max="13" width="3.71428571428571" style="38" customWidth="1" outlineLevel="1"/>
    <col min="14" max="14" width="3.71428571428571" style="36" customWidth="1" outlineLevel="1"/>
    <col min="15" max="15" width="3.71428571428571" style="38"/>
    <col min="16" max="16" width="3.71428571428571" style="38" customWidth="1" outlineLevel="1"/>
    <col min="17" max="17" width="4.85714285714286" style="37" customWidth="1" outlineLevel="1"/>
    <col min="18" max="18" width="3.71428571428571" style="299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customWidth="1" outlineLevel="1"/>
    <col min="23" max="23" width="3.71428571428571" style="37" customWidth="1" outlineLevel="1"/>
    <col min="24" max="24" width="3" style="47" customWidth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42857142857143" style="51" customWidth="1"/>
    <col min="35" max="36" width="3.71428571428571" style="32" customWidth="1"/>
    <col min="37" max="37" width="3.71428571428571" style="32" customWidth="1" outlineLevel="1"/>
    <col min="38" max="38" width="3.71428571428571" style="52" customWidth="1" outlineLevel="1"/>
    <col min="39" max="39" width="3.71428571428571" style="32" customWidth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24.2857142857143" style="54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39" customHeight="1" spans="1:49">
      <c r="A2" s="898" t="s">
        <v>170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s="25" customFormat="1" ht="17.25" customHeight="1" spans="1:49">
      <c r="A3" s="898" t="s">
        <v>235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</row>
    <row r="4" s="29" customFormat="1" ht="21.75" customHeight="1" spans="1:49">
      <c r="A4" s="898" t="s">
        <v>236</v>
      </c>
      <c r="B4" s="898"/>
      <c r="C4" s="898"/>
      <c r="D4" s="89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</row>
    <row r="5" s="29" customFormat="1" ht="32.25" customHeight="1" spans="1:49">
      <c r="A5" s="1018" t="s">
        <v>237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8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</row>
    <row r="6" s="29" customFormat="1" ht="21.75" customHeight="1" spans="1:49">
      <c r="A6" s="1018" t="s">
        <v>238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18"/>
      <c r="T6" s="1018"/>
      <c r="U6" s="1018"/>
      <c r="V6" s="1018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8"/>
      <c r="AI6" s="1018"/>
      <c r="AJ6" s="1018"/>
      <c r="AK6" s="1018"/>
      <c r="AL6" s="1018"/>
      <c r="AM6" s="1018"/>
      <c r="AN6" s="1018"/>
      <c r="AO6" s="1018"/>
      <c r="AP6" s="1018"/>
      <c r="AQ6" s="1018"/>
      <c r="AR6" s="1018"/>
      <c r="AS6" s="1018"/>
      <c r="AT6" s="1018"/>
      <c r="AU6" s="1018"/>
      <c r="AV6" s="1018"/>
      <c r="AW6" s="1018"/>
    </row>
    <row r="7" s="29" customFormat="1" ht="18.75" customHeight="1" spans="1:49">
      <c r="A7" s="1018" t="s">
        <v>239</v>
      </c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8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</row>
    <row r="8" s="28" customFormat="1" ht="12.75" spans="1:4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1049" t="s">
        <v>176</v>
      </c>
      <c r="AI8" s="990"/>
      <c r="AJ8" s="990"/>
      <c r="AK8" s="990"/>
      <c r="AL8" s="990"/>
      <c r="AM8" s="990"/>
      <c r="AN8" s="990"/>
      <c r="AO8" s="990"/>
      <c r="AP8" s="990"/>
      <c r="AQ8" s="990"/>
      <c r="AR8" s="990"/>
      <c r="AS8" s="990"/>
      <c r="AT8" s="990"/>
      <c r="AU8" s="990"/>
      <c r="AV8" s="993"/>
      <c r="AW8" s="797" t="s">
        <v>177</v>
      </c>
    </row>
    <row r="9" s="25" customFormat="1" ht="16.5" customHeight="1" spans="1:49">
      <c r="A9" s="945"/>
      <c r="B9" s="587"/>
      <c r="C9" s="588"/>
      <c r="D9" s="948" t="s">
        <v>178</v>
      </c>
      <c r="E9" s="949">
        <v>2016</v>
      </c>
      <c r="F9" s="949">
        <v>2017</v>
      </c>
      <c r="G9" s="6" t="s">
        <v>140</v>
      </c>
      <c r="H9" s="6"/>
      <c r="I9" s="6"/>
      <c r="J9" s="6" t="s">
        <v>141</v>
      </c>
      <c r="K9" s="6"/>
      <c r="L9" s="6"/>
      <c r="M9" s="6" t="s">
        <v>142</v>
      </c>
      <c r="N9" s="6"/>
      <c r="O9" s="6"/>
      <c r="P9" s="6" t="s">
        <v>143</v>
      </c>
      <c r="Q9" s="6"/>
      <c r="R9" s="980"/>
      <c r="S9" s="971" t="s">
        <v>178</v>
      </c>
      <c r="T9" s="949">
        <v>2016</v>
      </c>
      <c r="U9" s="949">
        <v>2017</v>
      </c>
      <c r="V9" s="6" t="s">
        <v>140</v>
      </c>
      <c r="W9" s="6"/>
      <c r="X9" s="6"/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971" t="s">
        <v>178</v>
      </c>
      <c r="AI9" s="949">
        <v>2016</v>
      </c>
      <c r="AJ9" s="949">
        <v>2017</v>
      </c>
      <c r="AK9" s="6" t="s">
        <v>140</v>
      </c>
      <c r="AL9" s="6"/>
      <c r="AM9" s="6"/>
      <c r="AN9" s="6" t="s">
        <v>141</v>
      </c>
      <c r="AO9" s="6"/>
      <c r="AP9" s="6"/>
      <c r="AQ9" s="6" t="s">
        <v>142</v>
      </c>
      <c r="AR9" s="6"/>
      <c r="AS9" s="6"/>
      <c r="AT9" s="6" t="s">
        <v>143</v>
      </c>
      <c r="AU9" s="6"/>
      <c r="AV9" s="980"/>
      <c r="AW9" s="797"/>
    </row>
    <row r="10" s="25" customFormat="1" ht="51.75" customHeight="1" spans="1:4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52" t="s">
        <v>181</v>
      </c>
      <c r="J10" s="952" t="s">
        <v>179</v>
      </c>
      <c r="K10" s="953" t="s">
        <v>180</v>
      </c>
      <c r="L10" s="952" t="s">
        <v>181</v>
      </c>
      <c r="M10" s="952" t="s">
        <v>179</v>
      </c>
      <c r="N10" s="953" t="s">
        <v>180</v>
      </c>
      <c r="O10" s="952" t="s">
        <v>181</v>
      </c>
      <c r="P10" s="952" t="s">
        <v>179</v>
      </c>
      <c r="Q10" s="953" t="s">
        <v>180</v>
      </c>
      <c r="R10" s="1050" t="s">
        <v>181</v>
      </c>
      <c r="S10" s="971"/>
      <c r="T10" s="949"/>
      <c r="U10" s="949"/>
      <c r="V10" s="952" t="s">
        <v>179</v>
      </c>
      <c r="W10" s="953" t="s">
        <v>180</v>
      </c>
      <c r="X10" s="1055" t="s">
        <v>181</v>
      </c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1050" t="s">
        <v>181</v>
      </c>
      <c r="AH10" s="971"/>
      <c r="AI10" s="949"/>
      <c r="AJ10" s="949"/>
      <c r="AK10" s="952" t="s">
        <v>179</v>
      </c>
      <c r="AL10" s="953" t="s">
        <v>180</v>
      </c>
      <c r="AM10" s="952" t="s">
        <v>181</v>
      </c>
      <c r="AN10" s="952" t="s">
        <v>179</v>
      </c>
      <c r="AO10" s="953" t="s">
        <v>180</v>
      </c>
      <c r="AP10" s="952" t="s">
        <v>181</v>
      </c>
      <c r="AQ10" s="952" t="s">
        <v>179</v>
      </c>
      <c r="AR10" s="953" t="s">
        <v>180</v>
      </c>
      <c r="AS10" s="952" t="s">
        <v>181</v>
      </c>
      <c r="AT10" s="952" t="s">
        <v>179</v>
      </c>
      <c r="AU10" s="953" t="s">
        <v>180</v>
      </c>
      <c r="AV10" s="981" t="s">
        <v>181</v>
      </c>
      <c r="AW10" s="797"/>
    </row>
    <row r="11" spans="1:4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1065">
        <v>8</v>
      </c>
      <c r="K11" s="1066"/>
      <c r="L11" s="1067">
        <v>8</v>
      </c>
      <c r="M11" s="4">
        <v>9</v>
      </c>
      <c r="N11" s="4"/>
      <c r="O11" s="4"/>
      <c r="P11" s="4">
        <v>10</v>
      </c>
      <c r="Q11" s="4"/>
      <c r="R11" s="99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94"/>
      <c r="AH11" s="956">
        <v>18</v>
      </c>
      <c r="AI11" s="4">
        <v>19</v>
      </c>
      <c r="AJ11" s="4">
        <v>20</v>
      </c>
      <c r="AK11" s="4">
        <v>21</v>
      </c>
      <c r="AL11" s="4"/>
      <c r="AM11" s="4"/>
      <c r="AN11" s="4">
        <v>22</v>
      </c>
      <c r="AO11" s="4"/>
      <c r="AP11" s="4"/>
      <c r="AQ11" s="4">
        <v>23</v>
      </c>
      <c r="AR11" s="4"/>
      <c r="AS11" s="4"/>
      <c r="AT11" s="4">
        <v>24</v>
      </c>
      <c r="AU11" s="4"/>
      <c r="AV11" s="994"/>
      <c r="AW11" s="995">
        <v>25</v>
      </c>
    </row>
    <row r="12" spans="1:49">
      <c r="A12" s="7" t="s">
        <v>182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803"/>
    </row>
    <row r="13" ht="79.5" customHeight="1" spans="1:49">
      <c r="A13" s="6" t="s">
        <v>11</v>
      </c>
      <c r="B13" s="606" t="s">
        <v>97</v>
      </c>
      <c r="C13" s="607" t="s">
        <v>13</v>
      </c>
      <c r="D13" s="608">
        <f>E13+F13+I13+L13+O13+R13</f>
        <v>26039.66513</v>
      </c>
      <c r="E13" s="11">
        <v>2471.01488</v>
      </c>
      <c r="F13" s="11">
        <v>2404.56093</v>
      </c>
      <c r="G13" s="11">
        <f>'24'!I15</f>
        <v>2920.55155</v>
      </c>
      <c r="H13" s="609">
        <f>H15+H16+H14</f>
        <v>-54.55844</v>
      </c>
      <c r="I13" s="11">
        <f>G13+H13</f>
        <v>2865.99311</v>
      </c>
      <c r="J13" s="11">
        <v>2499.01451</v>
      </c>
      <c r="K13" s="609"/>
      <c r="L13" s="11">
        <f>J13+K13</f>
        <v>2499.01451</v>
      </c>
      <c r="M13" s="11">
        <v>2488.76168</v>
      </c>
      <c r="N13" s="609"/>
      <c r="O13" s="11">
        <f>M13+N13</f>
        <v>2488.76168</v>
      </c>
      <c r="P13" s="11">
        <v>13310.32002</v>
      </c>
      <c r="Q13" s="609"/>
      <c r="R13" s="787">
        <f>P13+Q13</f>
        <v>13310.32002</v>
      </c>
      <c r="S13" s="608">
        <f>T13+U13+X13+AA13+AD13+AG13</f>
        <v>0</v>
      </c>
      <c r="T13" s="11">
        <v>0</v>
      </c>
      <c r="U13" s="11">
        <v>0</v>
      </c>
      <c r="V13" s="11">
        <f>'23'!X12</f>
        <v>0</v>
      </c>
      <c r="W13" s="609"/>
      <c r="X13" s="358">
        <f>V13+W13</f>
        <v>0</v>
      </c>
      <c r="Y13" s="11"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87">
        <f>AE13+AF13</f>
        <v>0</v>
      </c>
      <c r="AH13" s="608">
        <f>AI13+AJ13+AM13+AP13+AS13+AV13</f>
        <v>26039.66513</v>
      </c>
      <c r="AI13" s="11">
        <f>E13+T13</f>
        <v>2471.01488</v>
      </c>
      <c r="AJ13" s="11">
        <f>F13+U13</f>
        <v>2404.56093</v>
      </c>
      <c r="AK13" s="11">
        <f>G13+V13</f>
        <v>2920.55155</v>
      </c>
      <c r="AL13" s="609">
        <f>H13+W13</f>
        <v>-54.55844</v>
      </c>
      <c r="AM13" s="11">
        <f>AK13+AL13</f>
        <v>2865.99311</v>
      </c>
      <c r="AN13" s="11">
        <f>J13+Y13</f>
        <v>2499.01451</v>
      </c>
      <c r="AO13" s="609">
        <f>K13+Z13</f>
        <v>0</v>
      </c>
      <c r="AP13" s="11">
        <f>AN13+AO13</f>
        <v>2499.01451</v>
      </c>
      <c r="AQ13" s="11">
        <f>M13+AB13</f>
        <v>2488.76168</v>
      </c>
      <c r="AR13" s="609">
        <f>N13+AC13</f>
        <v>0</v>
      </c>
      <c r="AS13" s="11">
        <f>AQ13+AR13</f>
        <v>2488.76168</v>
      </c>
      <c r="AT13" s="11">
        <f>P13+AE13</f>
        <v>13310.32002</v>
      </c>
      <c r="AU13" s="609">
        <f>Q13+AF13</f>
        <v>0</v>
      </c>
      <c r="AV13" s="745">
        <f>AT13+AU13</f>
        <v>13310.32002</v>
      </c>
      <c r="AW13" s="1063" t="s">
        <v>240</v>
      </c>
    </row>
    <row r="14" ht="56.25" customHeight="1" outlineLevel="1" spans="1:49">
      <c r="A14" s="6"/>
      <c r="B14" s="606"/>
      <c r="C14" s="607" t="s">
        <v>198</v>
      </c>
      <c r="D14" s="608"/>
      <c r="E14" s="11"/>
      <c r="F14" s="11"/>
      <c r="G14" s="11"/>
      <c r="H14" s="609">
        <v>-54.55844</v>
      </c>
      <c r="I14" s="11"/>
      <c r="J14" s="11"/>
      <c r="K14" s="609"/>
      <c r="L14" s="11"/>
      <c r="M14" s="11"/>
      <c r="N14" s="609"/>
      <c r="O14" s="11"/>
      <c r="P14" s="11"/>
      <c r="Q14" s="609"/>
      <c r="R14" s="78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87"/>
      <c r="AH14" s="608"/>
      <c r="AI14" s="11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745"/>
      <c r="AW14" s="1064"/>
    </row>
    <row r="15" ht="35.25" customHeight="1" spans="1:49">
      <c r="A15" s="6"/>
      <c r="B15" s="606"/>
      <c r="C15" s="607" t="s">
        <v>146</v>
      </c>
      <c r="D15" s="608"/>
      <c r="E15" s="11"/>
      <c r="F15" s="11"/>
      <c r="G15" s="11"/>
      <c r="H15" s="610"/>
      <c r="I15" s="11"/>
      <c r="J15" s="11"/>
      <c r="K15" s="609"/>
      <c r="L15" s="11"/>
      <c r="M15" s="11"/>
      <c r="N15" s="609"/>
      <c r="O15" s="11"/>
      <c r="P15" s="11"/>
      <c r="Q15" s="609"/>
      <c r="R15" s="78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64"/>
    </row>
    <row r="16" ht="24.75" customHeight="1" spans="1:49">
      <c r="A16" s="6"/>
      <c r="B16" s="606"/>
      <c r="C16" s="607" t="s">
        <v>39</v>
      </c>
      <c r="D16" s="608"/>
      <c r="E16" s="11"/>
      <c r="F16" s="11"/>
      <c r="G16" s="11"/>
      <c r="H16" s="609"/>
      <c r="I16" s="11"/>
      <c r="J16" s="11"/>
      <c r="K16" s="609"/>
      <c r="L16" s="11"/>
      <c r="M16" s="11"/>
      <c r="N16" s="609"/>
      <c r="O16" s="11"/>
      <c r="P16" s="11"/>
      <c r="Q16" s="609"/>
      <c r="R16" s="78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87"/>
      <c r="AH16" s="608"/>
      <c r="AI16" s="11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745"/>
      <c r="AW16" s="1064"/>
    </row>
    <row r="17" ht="69" customHeight="1" spans="1:49">
      <c r="A17" s="6" t="s">
        <v>16</v>
      </c>
      <c r="B17" s="606" t="s">
        <v>184</v>
      </c>
      <c r="C17" s="607" t="s">
        <v>13</v>
      </c>
      <c r="D17" s="608">
        <f>E17+F17+I17+L17+O17+R17</f>
        <v>9695.93796</v>
      </c>
      <c r="E17" s="11">
        <v>1678.7525</v>
      </c>
      <c r="F17" s="11">
        <v>1552.56</v>
      </c>
      <c r="G17" s="11">
        <f>'24'!I19</f>
        <v>1110</v>
      </c>
      <c r="H17" s="609"/>
      <c r="I17" s="11">
        <f>G17+H17</f>
        <v>1110</v>
      </c>
      <c r="J17" s="11">
        <v>660</v>
      </c>
      <c r="K17" s="609"/>
      <c r="L17" s="11">
        <f>J17+K17</f>
        <v>660</v>
      </c>
      <c r="M17" s="11">
        <v>840</v>
      </c>
      <c r="N17" s="609"/>
      <c r="O17" s="11">
        <f>M17+N17</f>
        <v>840</v>
      </c>
      <c r="P17" s="11">
        <v>3854.62546</v>
      </c>
      <c r="Q17" s="609"/>
      <c r="R17" s="787">
        <f>P17+Q17</f>
        <v>3854.62546</v>
      </c>
      <c r="S17" s="608">
        <f>T17+U17+X17+AA17+AD17+AG17</f>
        <v>0</v>
      </c>
      <c r="T17" s="11">
        <v>0</v>
      </c>
      <c r="U17" s="11">
        <v>0</v>
      </c>
      <c r="V17" s="11">
        <f>'23'!X16</f>
        <v>0</v>
      </c>
      <c r="W17" s="609"/>
      <c r="X17" s="358">
        <f>V17+W17</f>
        <v>0</v>
      </c>
      <c r="Y17" s="11">
        <v>0</v>
      </c>
      <c r="Z17" s="609"/>
      <c r="AA17" s="11">
        <f>Y17+Z17</f>
        <v>0</v>
      </c>
      <c r="AB17" s="11">
        <v>0</v>
      </c>
      <c r="AC17" s="609"/>
      <c r="AD17" s="11">
        <f>AB17+AC17</f>
        <v>0</v>
      </c>
      <c r="AE17" s="11">
        <v>0</v>
      </c>
      <c r="AF17" s="609"/>
      <c r="AG17" s="787">
        <f>AE17+AF17</f>
        <v>0</v>
      </c>
      <c r="AH17" s="608">
        <f>AI17+AJ17+AM17+AP17+AS17+AV17</f>
        <v>9695.93796</v>
      </c>
      <c r="AI17" s="11">
        <f>E17+T17</f>
        <v>1678.7525</v>
      </c>
      <c r="AJ17" s="11">
        <f>F17+U17</f>
        <v>1552.56</v>
      </c>
      <c r="AK17" s="11">
        <f>G17+V17</f>
        <v>1110</v>
      </c>
      <c r="AL17" s="609">
        <f>H17+W17</f>
        <v>0</v>
      </c>
      <c r="AM17" s="11">
        <f>AK17+AL17</f>
        <v>1110</v>
      </c>
      <c r="AN17" s="11">
        <f>J17+Y17</f>
        <v>660</v>
      </c>
      <c r="AO17" s="609">
        <f>K17+Z17</f>
        <v>0</v>
      </c>
      <c r="AP17" s="11">
        <f>AN17+AO17</f>
        <v>660</v>
      </c>
      <c r="AQ17" s="11">
        <f>M17+AB17</f>
        <v>840</v>
      </c>
      <c r="AR17" s="609">
        <f>N17+AC17</f>
        <v>0</v>
      </c>
      <c r="AS17" s="11">
        <f>AQ17+AR17</f>
        <v>840</v>
      </c>
      <c r="AT17" s="11">
        <f>P17+AE17</f>
        <v>3854.62546</v>
      </c>
      <c r="AU17" s="609">
        <f>Q17+AF17</f>
        <v>0</v>
      </c>
      <c r="AV17" s="745">
        <f>AT17+AU17</f>
        <v>3854.62546</v>
      </c>
      <c r="AW17" s="803"/>
    </row>
    <row r="18" spans="1:49">
      <c r="A18" s="6"/>
      <c r="B18" s="606"/>
      <c r="C18" s="607" t="s">
        <v>137</v>
      </c>
      <c r="D18" s="608"/>
      <c r="E18" s="10"/>
      <c r="F18" s="11"/>
      <c r="G18" s="11"/>
      <c r="H18" s="609"/>
      <c r="I18" s="10"/>
      <c r="J18" s="10"/>
      <c r="K18" s="676"/>
      <c r="L18" s="10"/>
      <c r="M18" s="10"/>
      <c r="N18" s="676"/>
      <c r="O18" s="10"/>
      <c r="P18" s="10"/>
      <c r="Q18" s="676"/>
      <c r="R18" s="738"/>
      <c r="S18" s="608"/>
      <c r="T18" s="10"/>
      <c r="U18" s="10"/>
      <c r="V18" s="11"/>
      <c r="W18" s="676"/>
      <c r="X18" s="361"/>
      <c r="Y18" s="10"/>
      <c r="Z18" s="676"/>
      <c r="AA18" s="10"/>
      <c r="AB18" s="10"/>
      <c r="AC18" s="676"/>
      <c r="AD18" s="10"/>
      <c r="AE18" s="10"/>
      <c r="AF18" s="676"/>
      <c r="AG18" s="738"/>
      <c r="AH18" s="608"/>
      <c r="AI18" s="10"/>
      <c r="AJ18" s="10"/>
      <c r="AK18" s="10"/>
      <c r="AL18" s="676"/>
      <c r="AM18" s="10"/>
      <c r="AN18" s="24"/>
      <c r="AO18" s="676"/>
      <c r="AP18" s="24"/>
      <c r="AQ18" s="24"/>
      <c r="AR18" s="792"/>
      <c r="AS18" s="24"/>
      <c r="AT18" s="24"/>
      <c r="AU18" s="792"/>
      <c r="AV18" s="805"/>
      <c r="AW18" s="803"/>
    </row>
    <row r="19" ht="42" customHeight="1" spans="1:49">
      <c r="A19" s="6"/>
      <c r="B19" s="606"/>
      <c r="C19" s="607" t="s">
        <v>146</v>
      </c>
      <c r="D19" s="608"/>
      <c r="E19" s="10"/>
      <c r="F19" s="11"/>
      <c r="G19" s="11"/>
      <c r="H19" s="609"/>
      <c r="I19" s="10"/>
      <c r="J19" s="10"/>
      <c r="K19" s="676"/>
      <c r="L19" s="10"/>
      <c r="M19" s="10"/>
      <c r="N19" s="676"/>
      <c r="O19" s="10"/>
      <c r="P19" s="10"/>
      <c r="Q19" s="676"/>
      <c r="R19" s="738"/>
      <c r="S19" s="608"/>
      <c r="T19" s="10"/>
      <c r="U19" s="10"/>
      <c r="V19" s="11"/>
      <c r="W19" s="676"/>
      <c r="X19" s="361"/>
      <c r="Y19" s="10"/>
      <c r="Z19" s="676"/>
      <c r="AA19" s="10"/>
      <c r="AB19" s="10"/>
      <c r="AC19" s="676"/>
      <c r="AD19" s="10"/>
      <c r="AE19" s="10"/>
      <c r="AF19" s="676"/>
      <c r="AG19" s="738"/>
      <c r="AH19" s="608"/>
      <c r="AI19" s="10"/>
      <c r="AJ19" s="10"/>
      <c r="AK19" s="10"/>
      <c r="AL19" s="676"/>
      <c r="AM19" s="10"/>
      <c r="AN19" s="24"/>
      <c r="AO19" s="676"/>
      <c r="AP19" s="24"/>
      <c r="AQ19" s="24"/>
      <c r="AR19" s="792"/>
      <c r="AS19" s="24"/>
      <c r="AT19" s="24"/>
      <c r="AU19" s="792"/>
      <c r="AV19" s="805"/>
      <c r="AW19" s="803"/>
    </row>
    <row r="20" ht="67.5" customHeight="1" spans="1:49">
      <c r="A20" s="15" t="s">
        <v>101</v>
      </c>
      <c r="B20" s="606" t="s">
        <v>102</v>
      </c>
      <c r="C20" s="607" t="s">
        <v>13</v>
      </c>
      <c r="D20" s="608">
        <f>E20+F20+I20+L20+O20+R20</f>
        <v>1073.8</v>
      </c>
      <c r="E20" s="11">
        <v>1073.8</v>
      </c>
      <c r="F20" s="11">
        <v>0</v>
      </c>
      <c r="G20" s="11">
        <f>'24'!I22</f>
        <v>0</v>
      </c>
      <c r="H20" s="609"/>
      <c r="I20" s="11">
        <v>0</v>
      </c>
      <c r="J20" s="11">
        <v>0</v>
      </c>
      <c r="K20" s="609"/>
      <c r="L20" s="11">
        <v>0</v>
      </c>
      <c r="M20" s="11">
        <v>0</v>
      </c>
      <c r="N20" s="609"/>
      <c r="O20" s="11">
        <v>0</v>
      </c>
      <c r="P20" s="11">
        <v>0</v>
      </c>
      <c r="Q20" s="609"/>
      <c r="R20" s="787">
        <v>0</v>
      </c>
      <c r="S20" s="608">
        <f>T20+U20+X20+AA20+AD20+AG20</f>
        <v>0</v>
      </c>
      <c r="T20" s="11">
        <v>0</v>
      </c>
      <c r="U20" s="11">
        <v>0</v>
      </c>
      <c r="V20" s="11">
        <f>'23'!X19</f>
        <v>0</v>
      </c>
      <c r="W20" s="609"/>
      <c r="X20" s="358">
        <f>V20+W20</f>
        <v>0</v>
      </c>
      <c r="Y20" s="11">
        <v>0</v>
      </c>
      <c r="Z20" s="609"/>
      <c r="AA20" s="11">
        <f>Y20+Z20</f>
        <v>0</v>
      </c>
      <c r="AB20" s="11">
        <v>0</v>
      </c>
      <c r="AC20" s="609"/>
      <c r="AD20" s="11">
        <f>AB20+AC20</f>
        <v>0</v>
      </c>
      <c r="AE20" s="11">
        <v>0</v>
      </c>
      <c r="AF20" s="609"/>
      <c r="AG20" s="787">
        <f>AE20+AF20</f>
        <v>0</v>
      </c>
      <c r="AH20" s="608">
        <f>AI20+AJ20+AM20+AP20+AS20+AV20</f>
        <v>1073.8</v>
      </c>
      <c r="AI20" s="11">
        <f>E20+T20</f>
        <v>1073.8</v>
      </c>
      <c r="AJ20" s="11">
        <f>F20+U20</f>
        <v>0</v>
      </c>
      <c r="AK20" s="11">
        <f>G20+V20</f>
        <v>0</v>
      </c>
      <c r="AL20" s="609">
        <f>H20+W20</f>
        <v>0</v>
      </c>
      <c r="AM20" s="11">
        <f>AK20+AL20</f>
        <v>0</v>
      </c>
      <c r="AN20" s="11">
        <f>J20+Y20</f>
        <v>0</v>
      </c>
      <c r="AO20" s="609">
        <f>K20+Z20</f>
        <v>0</v>
      </c>
      <c r="AP20" s="11">
        <f>AN20+AO20</f>
        <v>0</v>
      </c>
      <c r="AQ20" s="11">
        <f>M20+AB20</f>
        <v>0</v>
      </c>
      <c r="AR20" s="609">
        <f>N20+AC20</f>
        <v>0</v>
      </c>
      <c r="AS20" s="11">
        <f>AQ20+AR20</f>
        <v>0</v>
      </c>
      <c r="AT20" s="11">
        <f>P20+AE20</f>
        <v>0</v>
      </c>
      <c r="AU20" s="609">
        <f>Q20+AF20</f>
        <v>0</v>
      </c>
      <c r="AV20" s="745">
        <f>AT20+AU20</f>
        <v>0</v>
      </c>
      <c r="AW20" s="803"/>
    </row>
    <row r="21" ht="22.5" spans="1:49">
      <c r="A21" s="15"/>
      <c r="B21" s="606"/>
      <c r="C21" s="607" t="s">
        <v>22</v>
      </c>
      <c r="D21" s="608"/>
      <c r="E21" s="11"/>
      <c r="F21" s="11"/>
      <c r="G21" s="11"/>
      <c r="H21" s="609"/>
      <c r="I21" s="11"/>
      <c r="J21" s="11"/>
      <c r="K21" s="609"/>
      <c r="L21" s="11"/>
      <c r="M21" s="11"/>
      <c r="N21" s="609"/>
      <c r="O21" s="11"/>
      <c r="P21" s="11"/>
      <c r="Q21" s="609"/>
      <c r="R21" s="787"/>
      <c r="S21" s="608"/>
      <c r="T21" s="11"/>
      <c r="U21" s="11"/>
      <c r="V21" s="11"/>
      <c r="W21" s="609"/>
      <c r="X21" s="358"/>
      <c r="Y21" s="11"/>
      <c r="Z21" s="609"/>
      <c r="AA21" s="11"/>
      <c r="AB21" s="11"/>
      <c r="AC21" s="609"/>
      <c r="AD21" s="11"/>
      <c r="AE21" s="11"/>
      <c r="AF21" s="609"/>
      <c r="AG21" s="787"/>
      <c r="AH21" s="608"/>
      <c r="AI21" s="11"/>
      <c r="AJ21" s="11"/>
      <c r="AK21" s="11"/>
      <c r="AL21" s="609"/>
      <c r="AM21" s="11"/>
      <c r="AN21" s="24"/>
      <c r="AO21" s="609"/>
      <c r="AP21" s="24"/>
      <c r="AQ21" s="24"/>
      <c r="AR21" s="792"/>
      <c r="AS21" s="24"/>
      <c r="AT21" s="24"/>
      <c r="AU21" s="792"/>
      <c r="AV21" s="805"/>
      <c r="AW21" s="803"/>
    </row>
    <row r="22" ht="33.75" spans="1:49">
      <c r="A22" s="15"/>
      <c r="B22" s="606"/>
      <c r="C22" s="607" t="s">
        <v>146</v>
      </c>
      <c r="D22" s="608"/>
      <c r="E22" s="11"/>
      <c r="F22" s="11"/>
      <c r="G22" s="11"/>
      <c r="H22" s="609"/>
      <c r="I22" s="11"/>
      <c r="J22" s="11"/>
      <c r="K22" s="609"/>
      <c r="L22" s="11"/>
      <c r="M22" s="11"/>
      <c r="N22" s="609"/>
      <c r="O22" s="11"/>
      <c r="P22" s="11"/>
      <c r="Q22" s="609"/>
      <c r="R22" s="787"/>
      <c r="S22" s="608"/>
      <c r="T22" s="11"/>
      <c r="U22" s="11"/>
      <c r="V22" s="11"/>
      <c r="W22" s="609"/>
      <c r="X22" s="358"/>
      <c r="Y22" s="11"/>
      <c r="Z22" s="609"/>
      <c r="AA22" s="11"/>
      <c r="AB22" s="11"/>
      <c r="AC22" s="609"/>
      <c r="AD22" s="11"/>
      <c r="AE22" s="11"/>
      <c r="AF22" s="609"/>
      <c r="AG22" s="787"/>
      <c r="AH22" s="608"/>
      <c r="AI22" s="11"/>
      <c r="AJ22" s="11"/>
      <c r="AK22" s="11"/>
      <c r="AL22" s="609"/>
      <c r="AM22" s="11"/>
      <c r="AN22" s="24"/>
      <c r="AO22" s="609"/>
      <c r="AP22" s="24"/>
      <c r="AQ22" s="24"/>
      <c r="AR22" s="792"/>
      <c r="AS22" s="24"/>
      <c r="AT22" s="24"/>
      <c r="AU22" s="792"/>
      <c r="AV22" s="805"/>
      <c r="AW22" s="803"/>
    </row>
    <row r="23" ht="90" spans="1:49">
      <c r="A23" s="15" t="s">
        <v>23</v>
      </c>
      <c r="B23" s="606" t="s">
        <v>103</v>
      </c>
      <c r="C23" s="607" t="s">
        <v>13</v>
      </c>
      <c r="D23" s="608">
        <f>E23+F23+I23+L23+O23+R23</f>
        <v>50</v>
      </c>
      <c r="E23" s="11">
        <v>0</v>
      </c>
      <c r="F23" s="11">
        <v>0</v>
      </c>
      <c r="G23" s="11">
        <f>'24'!I25</f>
        <v>0</v>
      </c>
      <c r="H23" s="609"/>
      <c r="I23" s="11">
        <v>0</v>
      </c>
      <c r="J23" s="11">
        <v>0</v>
      </c>
      <c r="K23" s="609"/>
      <c r="L23" s="11">
        <v>0</v>
      </c>
      <c r="M23" s="11">
        <v>0</v>
      </c>
      <c r="N23" s="609"/>
      <c r="O23" s="11">
        <v>0</v>
      </c>
      <c r="P23" s="11">
        <v>50</v>
      </c>
      <c r="Q23" s="609"/>
      <c r="R23" s="787">
        <v>50</v>
      </c>
      <c r="S23" s="608">
        <f>T23+U23+X23+AA23+AD23+AG23</f>
        <v>0</v>
      </c>
      <c r="T23" s="11">
        <v>0</v>
      </c>
      <c r="U23" s="11">
        <v>0</v>
      </c>
      <c r="V23" s="11">
        <f>'23'!X22</f>
        <v>0</v>
      </c>
      <c r="W23" s="609"/>
      <c r="X23" s="358">
        <f>V23+W23</f>
        <v>0</v>
      </c>
      <c r="Y23" s="11">
        <v>0</v>
      </c>
      <c r="Z23" s="609"/>
      <c r="AA23" s="11">
        <f>Y23+Z23</f>
        <v>0</v>
      </c>
      <c r="AB23" s="11">
        <v>0</v>
      </c>
      <c r="AC23" s="609"/>
      <c r="AD23" s="11">
        <f>AB23+AC23</f>
        <v>0</v>
      </c>
      <c r="AE23" s="11">
        <v>0</v>
      </c>
      <c r="AF23" s="609"/>
      <c r="AG23" s="787">
        <f>AE23+AF23</f>
        <v>0</v>
      </c>
      <c r="AH23" s="608">
        <f>AI23+AJ23+AM23+AP23+AS23+AV23</f>
        <v>50</v>
      </c>
      <c r="AI23" s="11">
        <f t="shared" ref="AI23:AL24" si="0">E23+T23</f>
        <v>0</v>
      </c>
      <c r="AJ23" s="11">
        <f t="shared" si="0"/>
        <v>0</v>
      </c>
      <c r="AK23" s="11">
        <f t="shared" si="0"/>
        <v>0</v>
      </c>
      <c r="AL23" s="609">
        <f t="shared" si="0"/>
        <v>0</v>
      </c>
      <c r="AM23" s="11">
        <f>AK23+AL23</f>
        <v>0</v>
      </c>
      <c r="AN23" s="11">
        <f>J23+Y23</f>
        <v>0</v>
      </c>
      <c r="AO23" s="609">
        <f>K23+Z23</f>
        <v>0</v>
      </c>
      <c r="AP23" s="11">
        <f>AN23+AO23</f>
        <v>0</v>
      </c>
      <c r="AQ23" s="11">
        <f>M23+AB23</f>
        <v>0</v>
      </c>
      <c r="AR23" s="609">
        <f>N23+AC23</f>
        <v>0</v>
      </c>
      <c r="AS23" s="11">
        <f>AQ23+AR23</f>
        <v>0</v>
      </c>
      <c r="AT23" s="11">
        <f>P23+AE23</f>
        <v>50</v>
      </c>
      <c r="AU23" s="609">
        <f>Q23+AF23</f>
        <v>0</v>
      </c>
      <c r="AV23" s="745">
        <f>AT23+AU23</f>
        <v>50</v>
      </c>
      <c r="AW23" s="803"/>
    </row>
    <row r="24" ht="53.25" customHeight="1" spans="1:49">
      <c r="A24" s="6" t="s">
        <v>104</v>
      </c>
      <c r="B24" s="611" t="s">
        <v>26</v>
      </c>
      <c r="C24" s="607" t="s">
        <v>13</v>
      </c>
      <c r="D24" s="957">
        <f>E24+F24+I24+L24+O24+R24</f>
        <v>6500</v>
      </c>
      <c r="E24" s="749">
        <v>1500</v>
      </c>
      <c r="F24" s="749">
        <v>0</v>
      </c>
      <c r="G24" s="11">
        <f>'24'!I26</f>
        <v>5000</v>
      </c>
      <c r="H24" s="610">
        <f>H25+H26+H27</f>
        <v>0</v>
      </c>
      <c r="I24" s="749">
        <f>G24+H24</f>
        <v>5000</v>
      </c>
      <c r="J24" s="749">
        <v>0</v>
      </c>
      <c r="K24" s="610"/>
      <c r="L24" s="749">
        <f>J24+K24</f>
        <v>0</v>
      </c>
      <c r="M24" s="749">
        <v>0</v>
      </c>
      <c r="N24" s="610"/>
      <c r="O24" s="749">
        <f>M24+N24</f>
        <v>0</v>
      </c>
      <c r="P24" s="749">
        <v>0</v>
      </c>
      <c r="Q24" s="610"/>
      <c r="R24" s="1051">
        <f>P24+Q24</f>
        <v>0</v>
      </c>
      <c r="S24" s="957">
        <f>T24+U24+X24+AA24+AD24+AG24</f>
        <v>0</v>
      </c>
      <c r="T24" s="749">
        <v>0</v>
      </c>
      <c r="U24" s="749">
        <v>0</v>
      </c>
      <c r="V24" s="11">
        <f>'23'!X23</f>
        <v>0</v>
      </c>
      <c r="W24" s="610"/>
      <c r="X24" s="468">
        <f>V24+W24</f>
        <v>0</v>
      </c>
      <c r="Y24" s="749">
        <v>0</v>
      </c>
      <c r="Z24" s="610"/>
      <c r="AA24" s="749">
        <f>Y24+Z24</f>
        <v>0</v>
      </c>
      <c r="AB24" s="749">
        <v>0</v>
      </c>
      <c r="AC24" s="610"/>
      <c r="AD24" s="749">
        <f>AB24+AC24</f>
        <v>0</v>
      </c>
      <c r="AE24" s="749">
        <v>0</v>
      </c>
      <c r="AF24" s="610"/>
      <c r="AG24" s="1051">
        <f>AE24+AF24</f>
        <v>0</v>
      </c>
      <c r="AH24" s="957">
        <f>AI24+AJ24+AM24+AP24+AS24+AV24</f>
        <v>6500</v>
      </c>
      <c r="AI24" s="749">
        <f t="shared" si="0"/>
        <v>1500</v>
      </c>
      <c r="AJ24" s="749">
        <f t="shared" si="0"/>
        <v>0</v>
      </c>
      <c r="AK24" s="749">
        <f t="shared" si="0"/>
        <v>5000</v>
      </c>
      <c r="AL24" s="610">
        <f t="shared" si="0"/>
        <v>0</v>
      </c>
      <c r="AM24" s="749">
        <f>AK24+AL24</f>
        <v>5000</v>
      </c>
      <c r="AN24" s="749">
        <f>J24+Y24</f>
        <v>0</v>
      </c>
      <c r="AO24" s="610">
        <f>K24+Z24</f>
        <v>0</v>
      </c>
      <c r="AP24" s="749">
        <f>AN24+AO24</f>
        <v>0</v>
      </c>
      <c r="AQ24" s="749">
        <f>M24+AB24</f>
        <v>0</v>
      </c>
      <c r="AR24" s="610">
        <f>N24+AC24</f>
        <v>0</v>
      </c>
      <c r="AS24" s="749">
        <f>AQ24+AR24</f>
        <v>0</v>
      </c>
      <c r="AT24" s="749">
        <f>P24+AE24</f>
        <v>0</v>
      </c>
      <c r="AU24" s="610">
        <f>Q24+AF24</f>
        <v>0</v>
      </c>
      <c r="AV24" s="984">
        <f>AT24+AU24</f>
        <v>0</v>
      </c>
      <c r="AW24" s="997"/>
    </row>
    <row r="25" ht="33.75" spans="1:49">
      <c r="A25" s="6"/>
      <c r="B25" s="611"/>
      <c r="C25" s="607" t="s">
        <v>27</v>
      </c>
      <c r="D25" s="608"/>
      <c r="E25" s="10"/>
      <c r="F25" s="11"/>
      <c r="G25" s="11"/>
      <c r="H25" s="609"/>
      <c r="I25" s="10"/>
      <c r="J25" s="10"/>
      <c r="K25" s="676"/>
      <c r="L25" s="10"/>
      <c r="M25" s="10"/>
      <c r="N25" s="676"/>
      <c r="O25" s="10"/>
      <c r="P25" s="10"/>
      <c r="Q25" s="676"/>
      <c r="R25" s="738"/>
      <c r="S25" s="608"/>
      <c r="T25" s="10"/>
      <c r="U25" s="10"/>
      <c r="V25" s="11"/>
      <c r="W25" s="676"/>
      <c r="X25" s="361"/>
      <c r="Y25" s="10"/>
      <c r="Z25" s="676"/>
      <c r="AA25" s="10"/>
      <c r="AB25" s="10"/>
      <c r="AC25" s="676"/>
      <c r="AD25" s="10"/>
      <c r="AE25" s="10"/>
      <c r="AF25" s="676"/>
      <c r="AG25" s="738"/>
      <c r="AH25" s="608"/>
      <c r="AI25" s="10"/>
      <c r="AJ25" s="10"/>
      <c r="AK25" s="10"/>
      <c r="AL25" s="676"/>
      <c r="AM25" s="10"/>
      <c r="AN25" s="24"/>
      <c r="AO25" s="676"/>
      <c r="AP25" s="24"/>
      <c r="AQ25" s="24"/>
      <c r="AR25" s="792"/>
      <c r="AS25" s="24"/>
      <c r="AT25" s="24"/>
      <c r="AU25" s="792"/>
      <c r="AV25" s="805"/>
      <c r="AW25" s="998"/>
    </row>
    <row r="26" ht="33.75" spans="1:49">
      <c r="A26" s="6"/>
      <c r="B26" s="611"/>
      <c r="C26" s="607" t="s">
        <v>28</v>
      </c>
      <c r="D26" s="608"/>
      <c r="E26" s="10"/>
      <c r="F26" s="11"/>
      <c r="G26" s="11"/>
      <c r="H26" s="609"/>
      <c r="I26" s="10"/>
      <c r="J26" s="10"/>
      <c r="K26" s="676"/>
      <c r="L26" s="10"/>
      <c r="M26" s="10"/>
      <c r="N26" s="676"/>
      <c r="O26" s="10"/>
      <c r="P26" s="10"/>
      <c r="Q26" s="676"/>
      <c r="R26" s="738"/>
      <c r="S26" s="608"/>
      <c r="T26" s="10"/>
      <c r="U26" s="10"/>
      <c r="V26" s="11"/>
      <c r="W26" s="676"/>
      <c r="X26" s="361"/>
      <c r="Y26" s="10"/>
      <c r="Z26" s="676"/>
      <c r="AA26" s="10"/>
      <c r="AB26" s="10"/>
      <c r="AC26" s="676"/>
      <c r="AD26" s="10"/>
      <c r="AE26" s="10"/>
      <c r="AF26" s="676"/>
      <c r="AG26" s="738"/>
      <c r="AH26" s="608"/>
      <c r="AI26" s="10"/>
      <c r="AJ26" s="10"/>
      <c r="AK26" s="10"/>
      <c r="AL26" s="676"/>
      <c r="AM26" s="10"/>
      <c r="AN26" s="24"/>
      <c r="AO26" s="676"/>
      <c r="AP26" s="24"/>
      <c r="AQ26" s="24"/>
      <c r="AR26" s="792"/>
      <c r="AS26" s="24"/>
      <c r="AT26" s="24"/>
      <c r="AU26" s="792"/>
      <c r="AV26" s="805"/>
      <c r="AW26" s="998"/>
    </row>
    <row r="27" ht="51" customHeight="1" spans="1:49">
      <c r="A27" s="6"/>
      <c r="B27" s="611"/>
      <c r="C27" s="607" t="s">
        <v>199</v>
      </c>
      <c r="D27" s="608"/>
      <c r="E27" s="10"/>
      <c r="F27" s="11"/>
      <c r="G27" s="11"/>
      <c r="H27" s="612"/>
      <c r="I27" s="11"/>
      <c r="J27" s="10"/>
      <c r="K27" s="609"/>
      <c r="L27" s="10"/>
      <c r="M27" s="10"/>
      <c r="N27" s="676"/>
      <c r="O27" s="10"/>
      <c r="P27" s="10"/>
      <c r="Q27" s="676"/>
      <c r="R27" s="738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38"/>
      <c r="AH27" s="608"/>
      <c r="AI27" s="10"/>
      <c r="AJ27" s="10"/>
      <c r="AK27" s="10"/>
      <c r="AL27" s="676"/>
      <c r="AM27" s="10"/>
      <c r="AN27" s="24"/>
      <c r="AO27" s="676"/>
      <c r="AP27" s="24"/>
      <c r="AQ27" s="24"/>
      <c r="AR27" s="792"/>
      <c r="AS27" s="24"/>
      <c r="AT27" s="24"/>
      <c r="AU27" s="792"/>
      <c r="AV27" s="805"/>
      <c r="AW27" s="999"/>
    </row>
    <row r="28" ht="72.8" spans="1:49">
      <c r="A28" s="629" t="s">
        <v>105</v>
      </c>
      <c r="B28" s="606" t="s">
        <v>30</v>
      </c>
      <c r="C28" s="607" t="s">
        <v>13</v>
      </c>
      <c r="D28" s="608">
        <f>E28+F28+I28+L28+O28+R28</f>
        <v>393404.01643</v>
      </c>
      <c r="E28" s="11">
        <v>62130.78562</v>
      </c>
      <c r="F28" s="11">
        <v>58712.83911</v>
      </c>
      <c r="G28" s="11">
        <f>'24'!I30</f>
        <v>54445.07356</v>
      </c>
      <c r="H28" s="609">
        <f t="shared" ref="H28:AV28" si="1">H29+H34+H36</f>
        <v>0</v>
      </c>
      <c r="I28" s="11">
        <f t="shared" si="1"/>
        <v>54445.07356</v>
      </c>
      <c r="J28" s="11">
        <f t="shared" si="1"/>
        <v>49753.6492</v>
      </c>
      <c r="K28" s="609">
        <f t="shared" si="1"/>
        <v>0</v>
      </c>
      <c r="L28" s="11">
        <f t="shared" si="1"/>
        <v>49753.6492</v>
      </c>
      <c r="M28" s="11">
        <f t="shared" si="1"/>
        <v>49584.45203</v>
      </c>
      <c r="N28" s="609">
        <f t="shared" si="1"/>
        <v>0</v>
      </c>
      <c r="O28" s="11">
        <f t="shared" si="1"/>
        <v>49584.45203</v>
      </c>
      <c r="P28" s="11">
        <f t="shared" si="1"/>
        <v>118777.21691</v>
      </c>
      <c r="Q28" s="609">
        <f t="shared" si="1"/>
        <v>0</v>
      </c>
      <c r="R28" s="787">
        <f t="shared" si="1"/>
        <v>118777.21691</v>
      </c>
      <c r="S28" s="608">
        <f>T28+U28+X28+AA28+AD28+AG28</f>
        <v>7048.34753</v>
      </c>
      <c r="T28" s="11">
        <f t="shared" si="1"/>
        <v>4170.09794</v>
      </c>
      <c r="U28" s="11">
        <f t="shared" si="1"/>
        <v>0</v>
      </c>
      <c r="V28" s="11">
        <f>'23'!X27</f>
        <v>1661.00462</v>
      </c>
      <c r="W28" s="609">
        <f t="shared" si="1"/>
        <v>1217.24497</v>
      </c>
      <c r="X28" s="358">
        <f t="shared" si="1"/>
        <v>2878.24959</v>
      </c>
      <c r="Y28" s="11">
        <v>0</v>
      </c>
      <c r="Z28" s="609">
        <f t="shared" si="1"/>
        <v>0</v>
      </c>
      <c r="AA28" s="11">
        <f t="shared" si="1"/>
        <v>0</v>
      </c>
      <c r="AB28" s="11">
        <f t="shared" si="1"/>
        <v>0</v>
      </c>
      <c r="AC28" s="609">
        <f t="shared" si="1"/>
        <v>0</v>
      </c>
      <c r="AD28" s="11">
        <f t="shared" si="1"/>
        <v>0</v>
      </c>
      <c r="AE28" s="11">
        <f t="shared" si="1"/>
        <v>0</v>
      </c>
      <c r="AF28" s="609">
        <f t="shared" si="1"/>
        <v>0</v>
      </c>
      <c r="AG28" s="787">
        <f t="shared" si="1"/>
        <v>0</v>
      </c>
      <c r="AH28" s="876">
        <f t="shared" si="1"/>
        <v>400452.36396</v>
      </c>
      <c r="AI28" s="11">
        <f t="shared" si="1"/>
        <v>66300.88356</v>
      </c>
      <c r="AJ28" s="11">
        <f t="shared" si="1"/>
        <v>58712.83911</v>
      </c>
      <c r="AK28" s="11">
        <f t="shared" si="1"/>
        <v>56106.07818</v>
      </c>
      <c r="AL28" s="609">
        <f t="shared" si="1"/>
        <v>1217.24497</v>
      </c>
      <c r="AM28" s="11">
        <f t="shared" si="1"/>
        <v>57323.32315</v>
      </c>
      <c r="AN28" s="11">
        <f t="shared" si="1"/>
        <v>49753.6492</v>
      </c>
      <c r="AO28" s="11">
        <f t="shared" si="1"/>
        <v>0</v>
      </c>
      <c r="AP28" s="11">
        <f t="shared" si="1"/>
        <v>49753.6492</v>
      </c>
      <c r="AQ28" s="11">
        <f t="shared" si="1"/>
        <v>49584.45203</v>
      </c>
      <c r="AR28" s="11">
        <f t="shared" si="1"/>
        <v>0</v>
      </c>
      <c r="AS28" s="11">
        <f t="shared" si="1"/>
        <v>49584.45203</v>
      </c>
      <c r="AT28" s="11">
        <f t="shared" si="1"/>
        <v>118777.21691</v>
      </c>
      <c r="AU28" s="11">
        <f t="shared" si="1"/>
        <v>0</v>
      </c>
      <c r="AV28" s="745">
        <f t="shared" si="1"/>
        <v>118777.21691</v>
      </c>
      <c r="AW28" s="803"/>
    </row>
    <row r="29" ht="72.8" spans="1:49">
      <c r="A29" s="629"/>
      <c r="B29" s="606" t="s">
        <v>106</v>
      </c>
      <c r="C29" s="607" t="s">
        <v>13</v>
      </c>
      <c r="D29" s="608">
        <f>E29+F29+I29+L29+O29+R29</f>
        <v>299949.69033</v>
      </c>
      <c r="E29" s="11">
        <v>47677.00755</v>
      </c>
      <c r="F29" s="11">
        <v>43579.97183</v>
      </c>
      <c r="G29" s="11">
        <f>'24'!I31</f>
        <v>38163.55817</v>
      </c>
      <c r="H29" s="609">
        <f>H30+H31+H32+H33</f>
        <v>0</v>
      </c>
      <c r="I29" s="11">
        <f>G29+H29</f>
        <v>38163.55817</v>
      </c>
      <c r="J29" s="11">
        <v>35049.99185</v>
      </c>
      <c r="K29" s="609"/>
      <c r="L29" s="11">
        <f>J29+K29</f>
        <v>35049.99185</v>
      </c>
      <c r="M29" s="11">
        <v>35048.29185</v>
      </c>
      <c r="N29" s="609"/>
      <c r="O29" s="11">
        <f>M29+N29</f>
        <v>35048.29185</v>
      </c>
      <c r="P29" s="11">
        <v>100430.86908</v>
      </c>
      <c r="Q29" s="609"/>
      <c r="R29" s="787">
        <f>P29+Q29</f>
        <v>100430.86908</v>
      </c>
      <c r="S29" s="608">
        <f>T29+U29+X29+AA29+AD29+AG29</f>
        <v>4237.4597</v>
      </c>
      <c r="T29" s="11">
        <v>3370.20174</v>
      </c>
      <c r="U29" s="11">
        <v>0</v>
      </c>
      <c r="V29" s="11">
        <f>'23'!X28</f>
        <v>484.66023</v>
      </c>
      <c r="W29" s="609">
        <f>W30+W31+W32+W33</f>
        <v>382.59773</v>
      </c>
      <c r="X29" s="358">
        <f>V29+W29</f>
        <v>867.25796</v>
      </c>
      <c r="Y29" s="11">
        <v>0</v>
      </c>
      <c r="Z29" s="609"/>
      <c r="AA29" s="11">
        <v>0</v>
      </c>
      <c r="AB29" s="11">
        <v>0</v>
      </c>
      <c r="AC29" s="609"/>
      <c r="AD29" s="11">
        <v>0</v>
      </c>
      <c r="AE29" s="11">
        <v>0</v>
      </c>
      <c r="AF29" s="609"/>
      <c r="AG29" s="787">
        <v>0</v>
      </c>
      <c r="AH29" s="608">
        <f>AI29+AJ29+AM29+AP29+AS29+AV29</f>
        <v>304187.15003</v>
      </c>
      <c r="AI29" s="11">
        <f>E29+T29</f>
        <v>51047.20929</v>
      </c>
      <c r="AJ29" s="11">
        <f>F29+U29</f>
        <v>43579.97183</v>
      </c>
      <c r="AK29" s="11">
        <f>G29+V29</f>
        <v>38648.2184</v>
      </c>
      <c r="AL29" s="609">
        <f>H29+W29</f>
        <v>382.59773</v>
      </c>
      <c r="AM29" s="11">
        <f>AK29+AL29</f>
        <v>39030.81613</v>
      </c>
      <c r="AN29" s="11">
        <f>J29+Y29</f>
        <v>35049.99185</v>
      </c>
      <c r="AO29" s="609">
        <f>K29+Z29</f>
        <v>0</v>
      </c>
      <c r="AP29" s="11">
        <f>AN29+AO29</f>
        <v>35049.99185</v>
      </c>
      <c r="AQ29" s="11">
        <f>M29+AB29</f>
        <v>35048.29185</v>
      </c>
      <c r="AR29" s="609">
        <f>N29+AC29</f>
        <v>0</v>
      </c>
      <c r="AS29" s="11">
        <f>AQ29+AR29</f>
        <v>35048.29185</v>
      </c>
      <c r="AT29" s="11">
        <f>P29+AE29</f>
        <v>100430.86908</v>
      </c>
      <c r="AU29" s="609">
        <f>Q29+AF29</f>
        <v>0</v>
      </c>
      <c r="AV29" s="745">
        <f>AT29+AU29</f>
        <v>100430.86908</v>
      </c>
      <c r="AW29" s="803"/>
    </row>
    <row r="30" ht="16.5" customHeight="1" spans="1:49">
      <c r="A30" s="629"/>
      <c r="B30" s="606"/>
      <c r="C30" s="607" t="s">
        <v>91</v>
      </c>
      <c r="D30" s="640"/>
      <c r="E30" s="760"/>
      <c r="F30" s="641"/>
      <c r="G30" s="11"/>
      <c r="H30" s="618"/>
      <c r="I30" s="760"/>
      <c r="J30" s="616"/>
      <c r="K30" s="676"/>
      <c r="L30" s="760"/>
      <c r="M30" s="616"/>
      <c r="N30" s="676"/>
      <c r="O30" s="760"/>
      <c r="P30" s="616"/>
      <c r="Q30" s="676"/>
      <c r="R30" s="783"/>
      <c r="S30" s="640"/>
      <c r="T30" s="760"/>
      <c r="U30" s="760"/>
      <c r="V30" s="11"/>
      <c r="W30" s="618"/>
      <c r="X30" s="435"/>
      <c r="Y30" s="616"/>
      <c r="Z30" s="618"/>
      <c r="AA30" s="760"/>
      <c r="AB30" s="616"/>
      <c r="AC30" s="676"/>
      <c r="AD30" s="760"/>
      <c r="AE30" s="616"/>
      <c r="AF30" s="676"/>
      <c r="AG30" s="760"/>
      <c r="AH30" s="760"/>
      <c r="AI30" s="760"/>
      <c r="AJ30" s="760"/>
      <c r="AK30" s="617"/>
      <c r="AL30" s="609"/>
      <c r="AM30" s="760"/>
      <c r="AN30" s="616"/>
      <c r="AO30" s="676"/>
      <c r="AP30" s="760"/>
      <c r="AQ30" s="616"/>
      <c r="AR30" s="676"/>
      <c r="AS30" s="760"/>
      <c r="AT30" s="616"/>
      <c r="AU30" s="676"/>
      <c r="AV30" s="760"/>
      <c r="AW30" s="1034" t="s">
        <v>241</v>
      </c>
    </row>
    <row r="31" ht="24.75" hidden="1" customHeight="1" outlineLevel="1" spans="1:49">
      <c r="A31" s="629"/>
      <c r="B31" s="606"/>
      <c r="C31" s="607" t="s">
        <v>186</v>
      </c>
      <c r="D31" s="766"/>
      <c r="E31" s="767"/>
      <c r="F31" s="842"/>
      <c r="G31" s="11"/>
      <c r="H31" s="618"/>
      <c r="I31" s="767"/>
      <c r="J31" s="616"/>
      <c r="K31" s="676"/>
      <c r="L31" s="767"/>
      <c r="M31" s="616"/>
      <c r="N31" s="676"/>
      <c r="O31" s="767"/>
      <c r="P31" s="616"/>
      <c r="Q31" s="676"/>
      <c r="R31" s="789"/>
      <c r="S31" s="766"/>
      <c r="T31" s="767"/>
      <c r="U31" s="767"/>
      <c r="V31" s="11"/>
      <c r="W31" s="618"/>
      <c r="X31" s="437"/>
      <c r="Y31" s="616"/>
      <c r="Z31" s="618"/>
      <c r="AA31" s="767"/>
      <c r="AB31" s="616"/>
      <c r="AC31" s="676"/>
      <c r="AD31" s="767"/>
      <c r="AE31" s="616"/>
      <c r="AF31" s="676"/>
      <c r="AG31" s="767"/>
      <c r="AH31" s="767"/>
      <c r="AI31" s="767"/>
      <c r="AJ31" s="767"/>
      <c r="AK31" s="617"/>
      <c r="AL31" s="609"/>
      <c r="AM31" s="767"/>
      <c r="AN31" s="616"/>
      <c r="AO31" s="676"/>
      <c r="AP31" s="767"/>
      <c r="AQ31" s="616"/>
      <c r="AR31" s="676"/>
      <c r="AS31" s="767"/>
      <c r="AT31" s="616"/>
      <c r="AU31" s="676"/>
      <c r="AV31" s="767"/>
      <c r="AW31" s="1057"/>
    </row>
    <row r="32" ht="57" customHeight="1" collapsed="1" spans="1:49">
      <c r="A32" s="629"/>
      <c r="B32" s="606"/>
      <c r="C32" s="607" t="s">
        <v>146</v>
      </c>
      <c r="D32" s="766"/>
      <c r="E32" s="767"/>
      <c r="F32" s="842"/>
      <c r="G32" s="11"/>
      <c r="H32" s="618"/>
      <c r="I32" s="767"/>
      <c r="J32" s="616"/>
      <c r="K32" s="676"/>
      <c r="L32" s="767"/>
      <c r="M32" s="616"/>
      <c r="N32" s="676"/>
      <c r="O32" s="767"/>
      <c r="P32" s="616"/>
      <c r="Q32" s="676"/>
      <c r="R32" s="789"/>
      <c r="S32" s="766"/>
      <c r="T32" s="767"/>
      <c r="U32" s="767"/>
      <c r="V32" s="11"/>
      <c r="W32" s="618">
        <v>382.59773</v>
      </c>
      <c r="X32" s="437"/>
      <c r="Y32" s="616"/>
      <c r="Z32" s="618"/>
      <c r="AA32" s="767"/>
      <c r="AB32" s="616"/>
      <c r="AC32" s="676"/>
      <c r="AD32" s="767"/>
      <c r="AE32" s="616"/>
      <c r="AF32" s="676"/>
      <c r="AG32" s="767"/>
      <c r="AH32" s="767"/>
      <c r="AI32" s="767"/>
      <c r="AJ32" s="767"/>
      <c r="AK32" s="617"/>
      <c r="AL32" s="609">
        <f>W32+H32</f>
        <v>382.59773</v>
      </c>
      <c r="AM32" s="767"/>
      <c r="AN32" s="616"/>
      <c r="AO32" s="676"/>
      <c r="AP32" s="767"/>
      <c r="AQ32" s="616"/>
      <c r="AR32" s="676"/>
      <c r="AS32" s="767"/>
      <c r="AT32" s="616"/>
      <c r="AU32" s="676"/>
      <c r="AV32" s="767"/>
      <c r="AW32" s="1057"/>
    </row>
    <row r="33" ht="24" hidden="1" customHeight="1" outlineLevel="1" spans="1:49">
      <c r="A33" s="629"/>
      <c r="B33" s="606"/>
      <c r="C33" s="607" t="s">
        <v>22</v>
      </c>
      <c r="D33" s="675"/>
      <c r="E33" s="770"/>
      <c r="F33" s="622"/>
      <c r="G33" s="11"/>
      <c r="H33" s="618"/>
      <c r="I33" s="770"/>
      <c r="J33" s="616"/>
      <c r="K33" s="676"/>
      <c r="L33" s="770"/>
      <c r="M33" s="616"/>
      <c r="N33" s="676"/>
      <c r="O33" s="770"/>
      <c r="P33" s="616"/>
      <c r="Q33" s="676"/>
      <c r="R33" s="782"/>
      <c r="S33" s="675"/>
      <c r="T33" s="770"/>
      <c r="U33" s="770"/>
      <c r="V33" s="11"/>
      <c r="W33" s="609"/>
      <c r="X33" s="482"/>
      <c r="Y33" s="616"/>
      <c r="Z33" s="676"/>
      <c r="AA33" s="770"/>
      <c r="AB33" s="616"/>
      <c r="AC33" s="676"/>
      <c r="AD33" s="770"/>
      <c r="AE33" s="616"/>
      <c r="AF33" s="676"/>
      <c r="AG33" s="770"/>
      <c r="AH33" s="770"/>
      <c r="AI33" s="770"/>
      <c r="AJ33" s="770"/>
      <c r="AK33" s="616"/>
      <c r="AL33" s="676"/>
      <c r="AM33" s="770"/>
      <c r="AN33" s="616"/>
      <c r="AO33" s="676"/>
      <c r="AP33" s="770"/>
      <c r="AQ33" s="616"/>
      <c r="AR33" s="676"/>
      <c r="AS33" s="770"/>
      <c r="AT33" s="616"/>
      <c r="AU33" s="676"/>
      <c r="AV33" s="770"/>
      <c r="AW33" s="1058"/>
    </row>
    <row r="34" ht="72.75" customHeight="1" collapsed="1" spans="1:49">
      <c r="A34" s="629"/>
      <c r="B34" s="606" t="s">
        <v>111</v>
      </c>
      <c r="C34" s="607" t="s">
        <v>13</v>
      </c>
      <c r="D34" s="608">
        <f>E34+F34+I34+L34+O34+R34</f>
        <v>93454.3261</v>
      </c>
      <c r="E34" s="11">
        <v>14453.77807</v>
      </c>
      <c r="F34" s="11">
        <v>15132.86728</v>
      </c>
      <c r="G34" s="11">
        <f>'24'!I36</f>
        <v>16281.51539</v>
      </c>
      <c r="H34" s="609">
        <f>H35</f>
        <v>0</v>
      </c>
      <c r="I34" s="11">
        <f>G34+H34</f>
        <v>16281.51539</v>
      </c>
      <c r="J34" s="11">
        <v>14703.65735</v>
      </c>
      <c r="K34" s="609"/>
      <c r="L34" s="11">
        <f>J34+K34</f>
        <v>14703.65735</v>
      </c>
      <c r="M34" s="11">
        <v>14536.16018</v>
      </c>
      <c r="N34" s="609"/>
      <c r="O34" s="11">
        <f>M34+N34</f>
        <v>14536.16018</v>
      </c>
      <c r="P34" s="11">
        <v>18346.34783</v>
      </c>
      <c r="Q34" s="609"/>
      <c r="R34" s="787">
        <f>P34+Q34</f>
        <v>18346.34783</v>
      </c>
      <c r="S34" s="608">
        <f>T34+U34+X34+AA34+AD34+AG34</f>
        <v>2810.88783</v>
      </c>
      <c r="T34" s="11">
        <v>799.8962</v>
      </c>
      <c r="U34" s="11">
        <v>0</v>
      </c>
      <c r="V34" s="11">
        <f>'23'!X33</f>
        <v>1176.34439</v>
      </c>
      <c r="W34" s="609">
        <f>W35</f>
        <v>834.64724</v>
      </c>
      <c r="X34" s="358">
        <f>V34+W34</f>
        <v>2010.99163</v>
      </c>
      <c r="Y34" s="11">
        <v>0</v>
      </c>
      <c r="Z34" s="609"/>
      <c r="AA34" s="11">
        <v>0</v>
      </c>
      <c r="AB34" s="11">
        <v>0</v>
      </c>
      <c r="AC34" s="609"/>
      <c r="AD34" s="11">
        <v>0</v>
      </c>
      <c r="AE34" s="11">
        <v>0</v>
      </c>
      <c r="AF34" s="609"/>
      <c r="AG34" s="787">
        <v>0</v>
      </c>
      <c r="AH34" s="608">
        <f>AI34+AJ34+AM34+AP34+AS34+AV34</f>
        <v>96265.21393</v>
      </c>
      <c r="AI34" s="11">
        <f>E34+T34</f>
        <v>15253.67427</v>
      </c>
      <c r="AJ34" s="11">
        <f>F34+U34</f>
        <v>15132.86728</v>
      </c>
      <c r="AK34" s="11">
        <f>G34+V34</f>
        <v>17457.85978</v>
      </c>
      <c r="AL34" s="609">
        <f>H34+W34</f>
        <v>834.64724</v>
      </c>
      <c r="AM34" s="11">
        <f>AK34+AL34</f>
        <v>18292.50702</v>
      </c>
      <c r="AN34" s="11">
        <f>J34+Y34</f>
        <v>14703.65735</v>
      </c>
      <c r="AO34" s="609">
        <f>K34+Z34</f>
        <v>0</v>
      </c>
      <c r="AP34" s="11">
        <f>AN34+AO34</f>
        <v>14703.65735</v>
      </c>
      <c r="AQ34" s="11">
        <f>M34+AB34</f>
        <v>14536.16018</v>
      </c>
      <c r="AR34" s="609">
        <f>N34+AC34</f>
        <v>0</v>
      </c>
      <c r="AS34" s="11">
        <f>AQ34+AR34</f>
        <v>14536.16018</v>
      </c>
      <c r="AT34" s="11">
        <f>P34+AE34</f>
        <v>18346.34783</v>
      </c>
      <c r="AU34" s="609">
        <f>Q34+AF34</f>
        <v>0</v>
      </c>
      <c r="AV34" s="745">
        <f>AT34+AU34</f>
        <v>18346.34783</v>
      </c>
      <c r="AW34" s="997" t="s">
        <v>242</v>
      </c>
    </row>
    <row r="35" ht="48.75" customHeight="1" spans="1:49">
      <c r="A35" s="629"/>
      <c r="B35" s="606"/>
      <c r="C35" s="607" t="s">
        <v>39</v>
      </c>
      <c r="D35" s="608"/>
      <c r="E35" s="11"/>
      <c r="F35" s="11"/>
      <c r="G35" s="11"/>
      <c r="H35" s="618"/>
      <c r="I35" s="11"/>
      <c r="J35" s="11"/>
      <c r="K35" s="609"/>
      <c r="L35" s="11"/>
      <c r="M35" s="11"/>
      <c r="N35" s="609"/>
      <c r="O35" s="11"/>
      <c r="P35" s="11"/>
      <c r="Q35" s="609"/>
      <c r="R35" s="787"/>
      <c r="S35" s="608"/>
      <c r="T35" s="11"/>
      <c r="U35" s="11"/>
      <c r="V35" s="11"/>
      <c r="W35" s="618">
        <v>834.64724</v>
      </c>
      <c r="X35" s="358"/>
      <c r="Y35" s="11"/>
      <c r="Z35" s="609"/>
      <c r="AA35" s="11"/>
      <c r="AB35" s="11"/>
      <c r="AC35" s="609"/>
      <c r="AD35" s="11"/>
      <c r="AE35" s="11"/>
      <c r="AF35" s="609"/>
      <c r="AG35" s="787"/>
      <c r="AH35" s="608"/>
      <c r="AI35" s="11"/>
      <c r="AJ35" s="11"/>
      <c r="AK35" s="11"/>
      <c r="AL35" s="609"/>
      <c r="AM35" s="11"/>
      <c r="AN35" s="24"/>
      <c r="AO35" s="609"/>
      <c r="AP35" s="24"/>
      <c r="AQ35" s="24"/>
      <c r="AR35" s="792"/>
      <c r="AS35" s="24"/>
      <c r="AT35" s="24"/>
      <c r="AU35" s="792"/>
      <c r="AV35" s="805"/>
      <c r="AW35" s="999"/>
    </row>
    <row r="36" ht="53.25" customHeight="1" outlineLevel="1" spans="1:49">
      <c r="A36" s="629"/>
      <c r="B36" s="628" t="s">
        <v>152</v>
      </c>
      <c r="C36" s="607" t="s">
        <v>13</v>
      </c>
      <c r="D36" s="608">
        <f>D37</f>
        <v>0</v>
      </c>
      <c r="E36" s="11">
        <f t="shared" ref="E36:S36" si="2">E37</f>
        <v>0</v>
      </c>
      <c r="F36" s="11">
        <f t="shared" si="2"/>
        <v>0</v>
      </c>
      <c r="G36" s="11">
        <f>'24'!I38</f>
        <v>0</v>
      </c>
      <c r="H36" s="609">
        <f t="shared" si="2"/>
        <v>0</v>
      </c>
      <c r="I36" s="11">
        <f t="shared" si="2"/>
        <v>0</v>
      </c>
      <c r="J36" s="11">
        <f t="shared" si="2"/>
        <v>0</v>
      </c>
      <c r="K36" s="609">
        <f t="shared" si="2"/>
        <v>0</v>
      </c>
      <c r="L36" s="11">
        <f t="shared" si="2"/>
        <v>0</v>
      </c>
      <c r="M36" s="11">
        <f t="shared" si="2"/>
        <v>0</v>
      </c>
      <c r="N36" s="609">
        <f t="shared" si="2"/>
        <v>0</v>
      </c>
      <c r="O36" s="11">
        <f t="shared" si="2"/>
        <v>0</v>
      </c>
      <c r="P36" s="11">
        <f t="shared" si="2"/>
        <v>0</v>
      </c>
      <c r="Q36" s="609">
        <f t="shared" si="2"/>
        <v>0</v>
      </c>
      <c r="R36" s="787">
        <f t="shared" si="2"/>
        <v>0</v>
      </c>
      <c r="S36" s="608">
        <f t="shared" si="2"/>
        <v>0</v>
      </c>
      <c r="T36" s="11">
        <f t="shared" ref="T36:AV36" si="3">T37</f>
        <v>0</v>
      </c>
      <c r="U36" s="11">
        <f t="shared" si="3"/>
        <v>0</v>
      </c>
      <c r="V36" s="11">
        <f>'23'!X35</f>
        <v>0</v>
      </c>
      <c r="W36" s="609">
        <f t="shared" si="3"/>
        <v>0</v>
      </c>
      <c r="X36" s="358">
        <f t="shared" si="3"/>
        <v>0</v>
      </c>
      <c r="Y36" s="11">
        <f t="shared" si="3"/>
        <v>0</v>
      </c>
      <c r="Z36" s="609">
        <f t="shared" si="3"/>
        <v>0</v>
      </c>
      <c r="AA36" s="11">
        <f t="shared" si="3"/>
        <v>0</v>
      </c>
      <c r="AB36" s="11">
        <f t="shared" si="3"/>
        <v>0</v>
      </c>
      <c r="AC36" s="609">
        <f t="shared" si="3"/>
        <v>0</v>
      </c>
      <c r="AD36" s="11">
        <f t="shared" si="3"/>
        <v>0</v>
      </c>
      <c r="AE36" s="11">
        <f t="shared" si="3"/>
        <v>0</v>
      </c>
      <c r="AF36" s="609">
        <f t="shared" si="3"/>
        <v>0</v>
      </c>
      <c r="AG36" s="787">
        <f t="shared" si="3"/>
        <v>0</v>
      </c>
      <c r="AH36" s="608">
        <f t="shared" si="3"/>
        <v>0</v>
      </c>
      <c r="AI36" s="10">
        <f t="shared" si="3"/>
        <v>0</v>
      </c>
      <c r="AJ36" s="10">
        <f t="shared" si="3"/>
        <v>0</v>
      </c>
      <c r="AK36" s="10">
        <f t="shared" si="3"/>
        <v>0</v>
      </c>
      <c r="AL36" s="676">
        <f t="shared" si="3"/>
        <v>0</v>
      </c>
      <c r="AM36" s="10">
        <f t="shared" si="3"/>
        <v>0</v>
      </c>
      <c r="AN36" s="10">
        <f t="shared" si="3"/>
        <v>0</v>
      </c>
      <c r="AO36" s="10">
        <f t="shared" si="3"/>
        <v>0</v>
      </c>
      <c r="AP36" s="10">
        <f t="shared" si="3"/>
        <v>0</v>
      </c>
      <c r="AQ36" s="10">
        <f t="shared" si="3"/>
        <v>0</v>
      </c>
      <c r="AR36" s="10">
        <f t="shared" si="3"/>
        <v>0</v>
      </c>
      <c r="AS36" s="10">
        <f t="shared" si="3"/>
        <v>0</v>
      </c>
      <c r="AT36" s="10">
        <f t="shared" si="3"/>
        <v>0</v>
      </c>
      <c r="AU36" s="10">
        <f t="shared" si="3"/>
        <v>0</v>
      </c>
      <c r="AV36" s="748">
        <f t="shared" si="3"/>
        <v>0</v>
      </c>
      <c r="AW36" s="997"/>
    </row>
    <row r="37" ht="63" customHeight="1" outlineLevel="1" spans="1:49">
      <c r="A37" s="629"/>
      <c r="B37" s="628" t="s">
        <v>153</v>
      </c>
      <c r="C37" s="607" t="s">
        <v>13</v>
      </c>
      <c r="D37" s="631">
        <v>0</v>
      </c>
      <c r="E37" s="632">
        <v>0</v>
      </c>
      <c r="F37" s="632">
        <v>0</v>
      </c>
      <c r="G37" s="11">
        <f>'24'!I39</f>
        <v>0</v>
      </c>
      <c r="H37" s="633"/>
      <c r="I37" s="632">
        <v>0</v>
      </c>
      <c r="J37" s="632">
        <v>0</v>
      </c>
      <c r="K37" s="633"/>
      <c r="L37" s="632">
        <v>0</v>
      </c>
      <c r="M37" s="632">
        <v>0</v>
      </c>
      <c r="N37" s="633"/>
      <c r="O37" s="632">
        <v>0</v>
      </c>
      <c r="P37" s="632">
        <v>0</v>
      </c>
      <c r="Q37" s="633"/>
      <c r="R37" s="1068">
        <v>0</v>
      </c>
      <c r="S37" s="608">
        <f>T37+U37+X37+AA37+AD37+AG37</f>
        <v>0</v>
      </c>
      <c r="T37" s="11">
        <v>0</v>
      </c>
      <c r="U37" s="11">
        <v>0</v>
      </c>
      <c r="V37" s="11">
        <f>'23'!X36</f>
        <v>0</v>
      </c>
      <c r="W37" s="609">
        <v>0</v>
      </c>
      <c r="X37" s="358">
        <f>V37+W37</f>
        <v>0</v>
      </c>
      <c r="Y37" s="11">
        <v>0</v>
      </c>
      <c r="Z37" s="609">
        <v>0</v>
      </c>
      <c r="AA37" s="11">
        <f>Y37+Z37</f>
        <v>0</v>
      </c>
      <c r="AB37" s="11">
        <v>0</v>
      </c>
      <c r="AC37" s="609">
        <v>0</v>
      </c>
      <c r="AD37" s="11">
        <f>AB37+AC37</f>
        <v>0</v>
      </c>
      <c r="AE37" s="11">
        <v>0</v>
      </c>
      <c r="AF37" s="609">
        <v>0</v>
      </c>
      <c r="AG37" s="787">
        <f>AE37+AF37</f>
        <v>0</v>
      </c>
      <c r="AH37" s="608">
        <f>AI37+AJ37+AM37+AP37+AS37+AV37</f>
        <v>0</v>
      </c>
      <c r="AI37" s="11">
        <f>E37+T37</f>
        <v>0</v>
      </c>
      <c r="AJ37" s="11">
        <f>F37+U37</f>
        <v>0</v>
      </c>
      <c r="AK37" s="11">
        <f>G37+V37</f>
        <v>0</v>
      </c>
      <c r="AL37" s="609">
        <f>H37+W37</f>
        <v>0</v>
      </c>
      <c r="AM37" s="11">
        <f>AK37+AL37</f>
        <v>0</v>
      </c>
      <c r="AN37" s="11">
        <f>J37+Y37</f>
        <v>0</v>
      </c>
      <c r="AO37" s="609">
        <f>K37+Z37</f>
        <v>0</v>
      </c>
      <c r="AP37" s="11">
        <f>AN37+AO37</f>
        <v>0</v>
      </c>
      <c r="AQ37" s="11">
        <f>M37+AB37</f>
        <v>0</v>
      </c>
      <c r="AR37" s="609">
        <f>N37+AC37</f>
        <v>0</v>
      </c>
      <c r="AS37" s="11">
        <f>AQ37+AR37</f>
        <v>0</v>
      </c>
      <c r="AT37" s="11">
        <f>P37+AE37</f>
        <v>0</v>
      </c>
      <c r="AU37" s="609">
        <f>Q37+AF37</f>
        <v>0</v>
      </c>
      <c r="AV37" s="745">
        <f>AT37+AU37</f>
        <v>0</v>
      </c>
      <c r="AW37" s="998"/>
    </row>
    <row r="38" ht="47.25" customHeight="1" outlineLevel="1" spans="1:49">
      <c r="A38" s="629"/>
      <c r="B38" s="628"/>
      <c r="C38" s="607" t="s">
        <v>146</v>
      </c>
      <c r="D38" s="608"/>
      <c r="E38" s="10"/>
      <c r="F38" s="10"/>
      <c r="G38" s="11">
        <f>'24'!I40</f>
        <v>0</v>
      </c>
      <c r="H38" s="676"/>
      <c r="I38" s="10"/>
      <c r="J38" s="10"/>
      <c r="K38" s="676"/>
      <c r="L38" s="10"/>
      <c r="M38" s="10"/>
      <c r="N38" s="676"/>
      <c r="O38" s="10"/>
      <c r="P38" s="10"/>
      <c r="Q38" s="676"/>
      <c r="R38" s="738"/>
      <c r="S38" s="608"/>
      <c r="T38" s="10"/>
      <c r="U38" s="10"/>
      <c r="V38" s="11"/>
      <c r="W38" s="676"/>
      <c r="X38" s="361"/>
      <c r="Y38" s="10"/>
      <c r="Z38" s="676"/>
      <c r="AA38" s="10"/>
      <c r="AB38" s="10"/>
      <c r="AC38" s="676"/>
      <c r="AD38" s="10"/>
      <c r="AE38" s="10"/>
      <c r="AF38" s="676"/>
      <c r="AG38" s="738"/>
      <c r="AH38" s="608"/>
      <c r="AI38" s="10"/>
      <c r="AJ38" s="10"/>
      <c r="AK38" s="10"/>
      <c r="AL38" s="676"/>
      <c r="AM38" s="10"/>
      <c r="AN38" s="10"/>
      <c r="AO38" s="676"/>
      <c r="AP38" s="10"/>
      <c r="AQ38" s="10"/>
      <c r="AR38" s="676"/>
      <c r="AS38" s="10"/>
      <c r="AT38" s="10"/>
      <c r="AU38" s="676"/>
      <c r="AV38" s="748"/>
      <c r="AW38" s="999"/>
    </row>
    <row r="39" ht="76.5" customHeight="1" spans="1:49">
      <c r="A39" s="16" t="s">
        <v>187</v>
      </c>
      <c r="B39" s="606" t="s">
        <v>188</v>
      </c>
      <c r="C39" s="607" t="s">
        <v>13</v>
      </c>
      <c r="D39" s="608">
        <f>E39+F39+I39+L39+O39+R39</f>
        <v>32260.45131</v>
      </c>
      <c r="E39" s="11">
        <v>0</v>
      </c>
      <c r="F39" s="11">
        <v>0</v>
      </c>
      <c r="G39" s="11">
        <f>'24'!I41</f>
        <v>6926.50718</v>
      </c>
      <c r="H39" s="609">
        <f>H40</f>
        <v>0</v>
      </c>
      <c r="I39" s="11">
        <f>G39+H39</f>
        <v>6926.50718</v>
      </c>
      <c r="J39" s="11">
        <v>8445.01471</v>
      </c>
      <c r="K39" s="609"/>
      <c r="L39" s="11">
        <f>J39+K39</f>
        <v>8445.01471</v>
      </c>
      <c r="M39" s="11">
        <v>8444.46471</v>
      </c>
      <c r="N39" s="609"/>
      <c r="O39" s="11">
        <f>M39+N39</f>
        <v>8444.46471</v>
      </c>
      <c r="P39" s="11">
        <v>8444.46471</v>
      </c>
      <c r="Q39" s="609"/>
      <c r="R39" s="787">
        <f>P39+Q39</f>
        <v>8444.46471</v>
      </c>
      <c r="S39" s="608">
        <f>T39+U39+X39+AA39+AD39+AG39</f>
        <v>819.76205</v>
      </c>
      <c r="T39" s="11">
        <v>0</v>
      </c>
      <c r="U39" s="11">
        <v>0</v>
      </c>
      <c r="V39" s="11">
        <f>'23'!X38</f>
        <v>190.37563</v>
      </c>
      <c r="W39" s="609">
        <f>W40</f>
        <v>629.38642</v>
      </c>
      <c r="X39" s="358">
        <f>V39+W39</f>
        <v>819.76205</v>
      </c>
      <c r="Y39" s="11">
        <v>0</v>
      </c>
      <c r="Z39" s="609"/>
      <c r="AA39" s="11">
        <v>0</v>
      </c>
      <c r="AB39" s="11">
        <v>0</v>
      </c>
      <c r="AC39" s="609"/>
      <c r="AD39" s="11">
        <v>0</v>
      </c>
      <c r="AE39" s="11">
        <v>0</v>
      </c>
      <c r="AF39" s="609"/>
      <c r="AG39" s="787">
        <v>0</v>
      </c>
      <c r="AH39" s="608">
        <f>AI39+AJ39+AM39+AP39+AS39+AV39</f>
        <v>33080.21336</v>
      </c>
      <c r="AI39" s="11">
        <f>E39+T39</f>
        <v>0</v>
      </c>
      <c r="AJ39" s="11">
        <f>F39+U39</f>
        <v>0</v>
      </c>
      <c r="AK39" s="11">
        <f>G39+V39</f>
        <v>7116.88281</v>
      </c>
      <c r="AL39" s="609">
        <f>H39+W39</f>
        <v>629.38642</v>
      </c>
      <c r="AM39" s="11">
        <f>AK39+AL39</f>
        <v>7746.26923</v>
      </c>
      <c r="AN39" s="11">
        <f>J39+Y39</f>
        <v>8445.01471</v>
      </c>
      <c r="AO39" s="609">
        <f>K39+Z39</f>
        <v>0</v>
      </c>
      <c r="AP39" s="11">
        <f>AN39+AO39</f>
        <v>8445.01471</v>
      </c>
      <c r="AQ39" s="11">
        <f>M39+AB39</f>
        <v>8444.46471</v>
      </c>
      <c r="AR39" s="609">
        <f>N39+AC39</f>
        <v>0</v>
      </c>
      <c r="AS39" s="11">
        <f>AQ39+AR39</f>
        <v>8444.46471</v>
      </c>
      <c r="AT39" s="11">
        <f>P39+AE39</f>
        <v>8444.46471</v>
      </c>
      <c r="AU39" s="609">
        <f>Q39+AF39</f>
        <v>0</v>
      </c>
      <c r="AV39" s="745">
        <f>AT39+AU39</f>
        <v>8444.46471</v>
      </c>
      <c r="AW39" s="997" t="s">
        <v>243</v>
      </c>
    </row>
    <row r="40" ht="63.75" customHeight="1" spans="1:49">
      <c r="A40" s="16"/>
      <c r="B40" s="606"/>
      <c r="C40" s="607" t="s">
        <v>157</v>
      </c>
      <c r="D40" s="608"/>
      <c r="E40" s="11"/>
      <c r="F40" s="11"/>
      <c r="G40" s="11"/>
      <c r="H40" s="609"/>
      <c r="I40" s="11"/>
      <c r="J40" s="11"/>
      <c r="K40" s="609"/>
      <c r="L40" s="11"/>
      <c r="M40" s="11"/>
      <c r="N40" s="609"/>
      <c r="O40" s="11"/>
      <c r="P40" s="11"/>
      <c r="Q40" s="609"/>
      <c r="R40" s="787"/>
      <c r="S40" s="608"/>
      <c r="T40" s="11"/>
      <c r="U40" s="11"/>
      <c r="V40" s="11"/>
      <c r="W40" s="609">
        <v>629.38642</v>
      </c>
      <c r="X40" s="358"/>
      <c r="Y40" s="11"/>
      <c r="Z40" s="609"/>
      <c r="AA40" s="11"/>
      <c r="AB40" s="11"/>
      <c r="AC40" s="609"/>
      <c r="AD40" s="11"/>
      <c r="AE40" s="11"/>
      <c r="AF40" s="609"/>
      <c r="AG40" s="787"/>
      <c r="AH40" s="608"/>
      <c r="AI40" s="11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745"/>
      <c r="AW40" s="999"/>
    </row>
    <row r="41" s="27" customFormat="1" ht="72.8" spans="1:49">
      <c r="A41" s="19"/>
      <c r="B41" s="832" t="s">
        <v>189</v>
      </c>
      <c r="C41" s="958"/>
      <c r="D41" s="608">
        <f>E41+F41+I41+L41+O41+R41</f>
        <v>469023.87083</v>
      </c>
      <c r="E41" s="10">
        <f t="shared" ref="E41:R41" si="4">E39+E28+E24+E23+E20+E17+E13</f>
        <v>68854.353</v>
      </c>
      <c r="F41" s="10">
        <f t="shared" si="4"/>
        <v>62669.96004</v>
      </c>
      <c r="G41" s="10">
        <f t="shared" si="4"/>
        <v>70402.13229</v>
      </c>
      <c r="H41" s="676">
        <f t="shared" si="4"/>
        <v>-54.55844</v>
      </c>
      <c r="I41" s="10">
        <f t="shared" si="4"/>
        <v>70347.57385</v>
      </c>
      <c r="J41" s="10">
        <f t="shared" si="4"/>
        <v>61357.67842</v>
      </c>
      <c r="K41" s="10">
        <f t="shared" si="4"/>
        <v>0</v>
      </c>
      <c r="L41" s="10">
        <f t="shared" si="4"/>
        <v>61357.67842</v>
      </c>
      <c r="M41" s="10">
        <f t="shared" si="4"/>
        <v>61357.67842</v>
      </c>
      <c r="N41" s="10">
        <f t="shared" si="4"/>
        <v>0</v>
      </c>
      <c r="O41" s="10">
        <f t="shared" si="4"/>
        <v>61357.67842</v>
      </c>
      <c r="P41" s="10">
        <f t="shared" si="4"/>
        <v>144436.6271</v>
      </c>
      <c r="Q41" s="10">
        <f t="shared" si="4"/>
        <v>0</v>
      </c>
      <c r="R41" s="738">
        <f t="shared" si="4"/>
        <v>144436.6271</v>
      </c>
      <c r="S41" s="608">
        <f>T41+U41+X41+AA41+AD41+AG41</f>
        <v>7868.10958</v>
      </c>
      <c r="T41" s="10">
        <f t="shared" ref="T41:AG41" si="5">T39+T28+T24+T23+T20+T17+T13</f>
        <v>4170.09794</v>
      </c>
      <c r="U41" s="10">
        <f t="shared" si="5"/>
        <v>0</v>
      </c>
      <c r="V41" s="10">
        <f t="shared" si="5"/>
        <v>1851.38025</v>
      </c>
      <c r="W41" s="676">
        <f t="shared" si="5"/>
        <v>1846.63139</v>
      </c>
      <c r="X41" s="361">
        <f t="shared" si="5"/>
        <v>3698.01164</v>
      </c>
      <c r="Y41" s="10">
        <f t="shared" si="5"/>
        <v>0</v>
      </c>
      <c r="Z41" s="10">
        <f t="shared" si="5"/>
        <v>0</v>
      </c>
      <c r="AA41" s="10">
        <f t="shared" si="5"/>
        <v>0</v>
      </c>
      <c r="AB41" s="10">
        <f t="shared" si="5"/>
        <v>0</v>
      </c>
      <c r="AC41" s="10">
        <f t="shared" si="5"/>
        <v>0</v>
      </c>
      <c r="AD41" s="10">
        <f t="shared" si="5"/>
        <v>0</v>
      </c>
      <c r="AE41" s="10">
        <f t="shared" si="5"/>
        <v>0</v>
      </c>
      <c r="AF41" s="10">
        <f t="shared" si="5"/>
        <v>0</v>
      </c>
      <c r="AG41" s="738">
        <f t="shared" si="5"/>
        <v>0</v>
      </c>
      <c r="AH41" s="608">
        <f>AI41+AJ41+AM41+AP41+AS41+AV41</f>
        <v>476891.98041</v>
      </c>
      <c r="AI41" s="11">
        <f>E41+T41</f>
        <v>73024.45094</v>
      </c>
      <c r="AJ41" s="11">
        <f>F41+U41</f>
        <v>62669.96004</v>
      </c>
      <c r="AK41" s="11">
        <f>G41+V41</f>
        <v>72253.51254</v>
      </c>
      <c r="AL41" s="609">
        <f>H41+W41</f>
        <v>1792.07295</v>
      </c>
      <c r="AM41" s="11">
        <f>AK41+AL41</f>
        <v>74045.58549</v>
      </c>
      <c r="AN41" s="11">
        <f>J41+Y41</f>
        <v>61357.67842</v>
      </c>
      <c r="AO41" s="11">
        <f>K41+Z41</f>
        <v>0</v>
      </c>
      <c r="AP41" s="11">
        <f>AN41+AO41</f>
        <v>61357.67842</v>
      </c>
      <c r="AQ41" s="11">
        <f>M41+AB41</f>
        <v>61357.67842</v>
      </c>
      <c r="AR41" s="11">
        <f>N41+AC41</f>
        <v>0</v>
      </c>
      <c r="AS41" s="11">
        <f>AQ41+AR41</f>
        <v>61357.67842</v>
      </c>
      <c r="AT41" s="11">
        <f>P41+AE41</f>
        <v>144436.6271</v>
      </c>
      <c r="AU41" s="11">
        <f>Q41+AF41</f>
        <v>0</v>
      </c>
      <c r="AV41" s="745">
        <f>AT41+AU41</f>
        <v>144436.6271</v>
      </c>
      <c r="AW41" s="814"/>
    </row>
    <row r="42" s="27" customFormat="1" spans="1:49">
      <c r="A42" s="7" t="s">
        <v>113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814"/>
    </row>
    <row r="43" s="27" customFormat="1" spans="1:49">
      <c r="A43" s="7" t="s">
        <v>190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814"/>
    </row>
    <row r="44" s="27" customFormat="1" ht="66.8" spans="1:49">
      <c r="A44" s="15" t="s">
        <v>44</v>
      </c>
      <c r="B44" s="606" t="s">
        <v>158</v>
      </c>
      <c r="C44" s="607" t="s">
        <v>13</v>
      </c>
      <c r="D44" s="608">
        <f>E44+F44+I44+L44+O44+R44</f>
        <v>38276.13851</v>
      </c>
      <c r="E44" s="11">
        <v>4728.52027</v>
      </c>
      <c r="F44" s="11">
        <v>5368.03887</v>
      </c>
      <c r="G44" s="11">
        <f>'24'!I46</f>
        <v>6530.14979</v>
      </c>
      <c r="H44" s="609"/>
      <c r="I44" s="11">
        <f>G44+H44</f>
        <v>6530.14979</v>
      </c>
      <c r="J44" s="11">
        <v>6395.55905</v>
      </c>
      <c r="K44" s="11"/>
      <c r="L44" s="11">
        <f>J44+K44</f>
        <v>6395.55905</v>
      </c>
      <c r="M44" s="11">
        <v>6395.55905</v>
      </c>
      <c r="N44" s="11"/>
      <c r="O44" s="11">
        <f>M44+N44</f>
        <v>6395.55905</v>
      </c>
      <c r="P44" s="11">
        <v>8858.31148</v>
      </c>
      <c r="Q44" s="11"/>
      <c r="R44" s="787">
        <f>P44+Q44</f>
        <v>8858.31148</v>
      </c>
      <c r="S44" s="608">
        <f>T44+U44+X44+AA44+AD44+AG44</f>
        <v>95.44194</v>
      </c>
      <c r="T44" s="11">
        <v>0</v>
      </c>
      <c r="U44" s="11">
        <v>0</v>
      </c>
      <c r="V44" s="11">
        <v>0</v>
      </c>
      <c r="W44" s="609">
        <v>95.44194</v>
      </c>
      <c r="X44" s="358">
        <f>V44+W44</f>
        <v>95.44194</v>
      </c>
      <c r="Y44" s="11">
        <v>0</v>
      </c>
      <c r="Z44" s="11"/>
      <c r="AA44" s="11">
        <v>0</v>
      </c>
      <c r="AB44" s="11">
        <v>0</v>
      </c>
      <c r="AC44" s="11"/>
      <c r="AD44" s="11">
        <v>0</v>
      </c>
      <c r="AE44" s="11">
        <v>0</v>
      </c>
      <c r="AF44" s="11"/>
      <c r="AG44" s="787">
        <v>0</v>
      </c>
      <c r="AH44" s="608">
        <f>AI44+AJ44+AM44+AP44+AS44+AV44</f>
        <v>38371.58045</v>
      </c>
      <c r="AI44" s="11">
        <f>E44+T44</f>
        <v>4728.52027</v>
      </c>
      <c r="AJ44" s="11">
        <f>F44+U44</f>
        <v>5368.03887</v>
      </c>
      <c r="AK44" s="11">
        <f>G44+V44</f>
        <v>6530.14979</v>
      </c>
      <c r="AL44" s="609">
        <f>H44+W44</f>
        <v>95.44194</v>
      </c>
      <c r="AM44" s="11">
        <f>AK44+AL44</f>
        <v>6625.59173</v>
      </c>
      <c r="AN44" s="11">
        <f>J44+Y44</f>
        <v>6395.55905</v>
      </c>
      <c r="AO44" s="11">
        <f>K44+Z44</f>
        <v>0</v>
      </c>
      <c r="AP44" s="11">
        <f>AN44+AO44</f>
        <v>6395.55905</v>
      </c>
      <c r="AQ44" s="11">
        <f>M44+AB44</f>
        <v>6395.55905</v>
      </c>
      <c r="AR44" s="11">
        <f>N44+AC44</f>
        <v>0</v>
      </c>
      <c r="AS44" s="11">
        <f>AQ44+AR44</f>
        <v>6395.55905</v>
      </c>
      <c r="AT44" s="11">
        <f>P44+AE44</f>
        <v>8858.31148</v>
      </c>
      <c r="AU44" s="11">
        <f>Q44+AF44</f>
        <v>0</v>
      </c>
      <c r="AV44" s="745">
        <f>AT44+AU44</f>
        <v>8858.31148</v>
      </c>
      <c r="AW44" s="814" t="s">
        <v>244</v>
      </c>
    </row>
    <row r="45" s="27" customFormat="1" ht="66.8" spans="1:49">
      <c r="A45" s="19"/>
      <c r="B45" s="832" t="s">
        <v>159</v>
      </c>
      <c r="C45" s="959"/>
      <c r="D45" s="608">
        <f>E45+F45+I45+L45+O45+R45</f>
        <v>38276.13851</v>
      </c>
      <c r="E45" s="10">
        <f>E44</f>
        <v>4728.52027</v>
      </c>
      <c r="F45" s="10">
        <f t="shared" ref="F45:AV45" si="6">F44</f>
        <v>5368.03887</v>
      </c>
      <c r="G45" s="10">
        <f t="shared" si="6"/>
        <v>6530.14979</v>
      </c>
      <c r="H45" s="676">
        <f t="shared" si="6"/>
        <v>0</v>
      </c>
      <c r="I45" s="10">
        <f t="shared" si="6"/>
        <v>6530.14979</v>
      </c>
      <c r="J45" s="10">
        <f t="shared" si="6"/>
        <v>6395.55905</v>
      </c>
      <c r="K45" s="10">
        <f t="shared" si="6"/>
        <v>0</v>
      </c>
      <c r="L45" s="10">
        <f t="shared" si="6"/>
        <v>6395.55905</v>
      </c>
      <c r="M45" s="10">
        <f t="shared" si="6"/>
        <v>6395.55905</v>
      </c>
      <c r="N45" s="10">
        <f t="shared" si="6"/>
        <v>0</v>
      </c>
      <c r="O45" s="10">
        <f t="shared" si="6"/>
        <v>6395.55905</v>
      </c>
      <c r="P45" s="10">
        <f t="shared" si="6"/>
        <v>8858.31148</v>
      </c>
      <c r="Q45" s="10">
        <f t="shared" si="6"/>
        <v>0</v>
      </c>
      <c r="R45" s="738">
        <f t="shared" si="6"/>
        <v>8858.31148</v>
      </c>
      <c r="S45" s="608">
        <f t="shared" si="6"/>
        <v>95.44194</v>
      </c>
      <c r="T45" s="10">
        <f t="shared" si="6"/>
        <v>0</v>
      </c>
      <c r="U45" s="10">
        <f t="shared" si="6"/>
        <v>0</v>
      </c>
      <c r="V45" s="10">
        <f t="shared" si="6"/>
        <v>0</v>
      </c>
      <c r="W45" s="676">
        <f t="shared" si="6"/>
        <v>95.44194</v>
      </c>
      <c r="X45" s="361">
        <f t="shared" si="6"/>
        <v>95.44194</v>
      </c>
      <c r="Y45" s="10">
        <f t="shared" si="6"/>
        <v>0</v>
      </c>
      <c r="Z45" s="10">
        <f t="shared" si="6"/>
        <v>0</v>
      </c>
      <c r="AA45" s="10">
        <f t="shared" si="6"/>
        <v>0</v>
      </c>
      <c r="AB45" s="10">
        <f t="shared" si="6"/>
        <v>0</v>
      </c>
      <c r="AC45" s="10">
        <f t="shared" si="6"/>
        <v>0</v>
      </c>
      <c r="AD45" s="10">
        <f t="shared" si="6"/>
        <v>0</v>
      </c>
      <c r="AE45" s="10">
        <f t="shared" si="6"/>
        <v>0</v>
      </c>
      <c r="AF45" s="10">
        <f t="shared" si="6"/>
        <v>0</v>
      </c>
      <c r="AG45" s="738">
        <f t="shared" si="6"/>
        <v>0</v>
      </c>
      <c r="AH45" s="608">
        <f t="shared" si="6"/>
        <v>38371.58045</v>
      </c>
      <c r="AI45" s="10">
        <f t="shared" si="6"/>
        <v>4728.52027</v>
      </c>
      <c r="AJ45" s="10">
        <f t="shared" si="6"/>
        <v>5368.03887</v>
      </c>
      <c r="AK45" s="10">
        <f t="shared" si="6"/>
        <v>6530.14979</v>
      </c>
      <c r="AL45" s="676">
        <f t="shared" si="6"/>
        <v>95.44194</v>
      </c>
      <c r="AM45" s="10">
        <f t="shared" si="6"/>
        <v>6625.59173</v>
      </c>
      <c r="AN45" s="10">
        <f t="shared" si="6"/>
        <v>6395.55905</v>
      </c>
      <c r="AO45" s="10">
        <f t="shared" si="6"/>
        <v>0</v>
      </c>
      <c r="AP45" s="10">
        <f t="shared" si="6"/>
        <v>6395.55905</v>
      </c>
      <c r="AQ45" s="10">
        <f t="shared" si="6"/>
        <v>6395.55905</v>
      </c>
      <c r="AR45" s="10">
        <f t="shared" si="6"/>
        <v>0</v>
      </c>
      <c r="AS45" s="10">
        <f t="shared" si="6"/>
        <v>6395.55905</v>
      </c>
      <c r="AT45" s="10">
        <f t="shared" si="6"/>
        <v>8858.31148</v>
      </c>
      <c r="AU45" s="10">
        <f t="shared" si="6"/>
        <v>0</v>
      </c>
      <c r="AV45" s="748">
        <f t="shared" si="6"/>
        <v>8858.31148</v>
      </c>
      <c r="AW45" s="814"/>
    </row>
    <row r="46" s="27" customFormat="1" spans="1:49">
      <c r="A46" s="7" t="s">
        <v>117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814"/>
    </row>
    <row r="47" s="27" customFormat="1" spans="1:49">
      <c r="A47" s="7" t="s">
        <v>191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814"/>
    </row>
    <row r="48" ht="81.75" customHeight="1" spans="1:49">
      <c r="A48" s="15" t="s">
        <v>118</v>
      </c>
      <c r="B48" s="606" t="s">
        <v>160</v>
      </c>
      <c r="C48" s="607" t="s">
        <v>13</v>
      </c>
      <c r="D48" s="608">
        <f>E48+F48+I48+L48+O48+R48</f>
        <v>1521.73</v>
      </c>
      <c r="E48" s="11">
        <v>0</v>
      </c>
      <c r="F48" s="11">
        <v>0</v>
      </c>
      <c r="G48" s="11">
        <v>1521.73</v>
      </c>
      <c r="H48" s="609"/>
      <c r="I48" s="11">
        <v>1521.73</v>
      </c>
      <c r="J48" s="11">
        <v>0</v>
      </c>
      <c r="K48" s="609"/>
      <c r="L48" s="11">
        <v>0</v>
      </c>
      <c r="M48" s="11">
        <v>0</v>
      </c>
      <c r="N48" s="609"/>
      <c r="O48" s="11">
        <v>0</v>
      </c>
      <c r="P48" s="11">
        <v>0</v>
      </c>
      <c r="Q48" s="609">
        <f>Q49</f>
        <v>0</v>
      </c>
      <c r="R48" s="787">
        <f>P48+Q48</f>
        <v>0</v>
      </c>
      <c r="S48" s="608">
        <f>T48+U48+X48+AA48+AD48+AG48</f>
        <v>0</v>
      </c>
      <c r="T48" s="11">
        <v>0</v>
      </c>
      <c r="U48" s="11">
        <v>0</v>
      </c>
      <c r="V48" s="11">
        <v>0</v>
      </c>
      <c r="W48" s="609"/>
      <c r="X48" s="358">
        <v>0</v>
      </c>
      <c r="Y48" s="11">
        <v>0</v>
      </c>
      <c r="Z48" s="609"/>
      <c r="AA48" s="11">
        <v>0</v>
      </c>
      <c r="AB48" s="11">
        <v>0</v>
      </c>
      <c r="AC48" s="609"/>
      <c r="AD48" s="11">
        <v>0</v>
      </c>
      <c r="AE48" s="11">
        <v>0</v>
      </c>
      <c r="AF48" s="609"/>
      <c r="AG48" s="787">
        <v>0</v>
      </c>
      <c r="AH48" s="608">
        <f>AI48+AJ48+AM48+AP48+AS48+AV48</f>
        <v>1521.73</v>
      </c>
      <c r="AI48" s="11">
        <f>E48+T48</f>
        <v>0</v>
      </c>
      <c r="AJ48" s="11">
        <f>F48+U48</f>
        <v>0</v>
      </c>
      <c r="AK48" s="11">
        <f>G48+V48</f>
        <v>1521.73</v>
      </c>
      <c r="AL48" s="609">
        <f>H48+W48</f>
        <v>0</v>
      </c>
      <c r="AM48" s="11">
        <f>AK48+AL48</f>
        <v>1521.73</v>
      </c>
      <c r="AN48" s="11">
        <f>J48+Y48</f>
        <v>0</v>
      </c>
      <c r="AO48" s="609">
        <f>K48+Z48</f>
        <v>0</v>
      </c>
      <c r="AP48" s="11">
        <f>AN48+AO48</f>
        <v>0</v>
      </c>
      <c r="AQ48" s="11">
        <f>M48+AB48</f>
        <v>0</v>
      </c>
      <c r="AR48" s="609">
        <f>N48+AC48</f>
        <v>0</v>
      </c>
      <c r="AS48" s="11">
        <f>AQ48+AR48</f>
        <v>0</v>
      </c>
      <c r="AT48" s="11">
        <f>P48+AE48</f>
        <v>0</v>
      </c>
      <c r="AU48" s="609">
        <f>Q48+AF48</f>
        <v>0</v>
      </c>
      <c r="AV48" s="745">
        <f>AT48+AU48</f>
        <v>0</v>
      </c>
      <c r="AW48" s="939"/>
    </row>
    <row r="49" spans="1:49">
      <c r="A49" s="15"/>
      <c r="B49" s="606"/>
      <c r="C49" s="607" t="s">
        <v>91</v>
      </c>
      <c r="D49" s="608"/>
      <c r="E49" s="10"/>
      <c r="F49" s="10"/>
      <c r="G49" s="10"/>
      <c r="H49" s="676"/>
      <c r="I49" s="10"/>
      <c r="J49" s="10"/>
      <c r="K49" s="676"/>
      <c r="L49" s="10"/>
      <c r="M49" s="10"/>
      <c r="N49" s="676"/>
      <c r="O49" s="10"/>
      <c r="P49" s="10"/>
      <c r="Q49" s="739"/>
      <c r="R49" s="738"/>
      <c r="S49" s="608"/>
      <c r="T49" s="10"/>
      <c r="U49" s="10"/>
      <c r="V49" s="10"/>
      <c r="W49" s="676"/>
      <c r="X49" s="361"/>
      <c r="Y49" s="10"/>
      <c r="Z49" s="676"/>
      <c r="AA49" s="10"/>
      <c r="AB49" s="10"/>
      <c r="AC49" s="676"/>
      <c r="AD49" s="10"/>
      <c r="AE49" s="10"/>
      <c r="AF49" s="676"/>
      <c r="AG49" s="738"/>
      <c r="AH49" s="608"/>
      <c r="AI49" s="10"/>
      <c r="AJ49" s="10"/>
      <c r="AK49" s="10"/>
      <c r="AL49" s="676"/>
      <c r="AM49" s="10"/>
      <c r="AN49" s="10"/>
      <c r="AO49" s="676"/>
      <c r="AP49" s="10"/>
      <c r="AQ49" s="10"/>
      <c r="AR49" s="676"/>
      <c r="AS49" s="10"/>
      <c r="AT49" s="10"/>
      <c r="AU49" s="676"/>
      <c r="AV49" s="748"/>
      <c r="AW49" s="941"/>
    </row>
    <row r="50" ht="33.75" spans="1:49">
      <c r="A50" s="15"/>
      <c r="B50" s="606"/>
      <c r="C50" s="607" t="s">
        <v>146</v>
      </c>
      <c r="D50" s="608"/>
      <c r="E50" s="10"/>
      <c r="F50" s="10"/>
      <c r="G50" s="10"/>
      <c r="H50" s="676"/>
      <c r="I50" s="10"/>
      <c r="J50" s="10"/>
      <c r="K50" s="676"/>
      <c r="L50" s="10"/>
      <c r="M50" s="10"/>
      <c r="N50" s="676"/>
      <c r="O50" s="10"/>
      <c r="P50" s="10"/>
      <c r="Q50" s="740"/>
      <c r="R50" s="738"/>
      <c r="S50" s="608"/>
      <c r="T50" s="10"/>
      <c r="U50" s="10"/>
      <c r="V50" s="10"/>
      <c r="W50" s="676"/>
      <c r="X50" s="361"/>
      <c r="Y50" s="10"/>
      <c r="Z50" s="676"/>
      <c r="AA50" s="10"/>
      <c r="AB50" s="10"/>
      <c r="AC50" s="676"/>
      <c r="AD50" s="10"/>
      <c r="AE50" s="10"/>
      <c r="AF50" s="676"/>
      <c r="AG50" s="738"/>
      <c r="AH50" s="608"/>
      <c r="AI50" s="10"/>
      <c r="AJ50" s="10"/>
      <c r="AK50" s="10"/>
      <c r="AL50" s="676"/>
      <c r="AM50" s="10"/>
      <c r="AN50" s="10"/>
      <c r="AO50" s="676"/>
      <c r="AP50" s="10"/>
      <c r="AQ50" s="10"/>
      <c r="AR50" s="676"/>
      <c r="AS50" s="10"/>
      <c r="AT50" s="10"/>
      <c r="AU50" s="676"/>
      <c r="AV50" s="748"/>
      <c r="AW50" s="941"/>
    </row>
    <row r="51" ht="22.5" spans="1:49">
      <c r="A51" s="15"/>
      <c r="B51" s="606"/>
      <c r="C51" s="607" t="s">
        <v>39</v>
      </c>
      <c r="D51" s="608"/>
      <c r="E51" s="10"/>
      <c r="F51" s="10"/>
      <c r="G51" s="10"/>
      <c r="H51" s="676"/>
      <c r="I51" s="10"/>
      <c r="J51" s="10"/>
      <c r="K51" s="676"/>
      <c r="L51" s="10"/>
      <c r="M51" s="10"/>
      <c r="N51" s="676"/>
      <c r="O51" s="10"/>
      <c r="P51" s="10"/>
      <c r="Q51" s="754"/>
      <c r="R51" s="738"/>
      <c r="S51" s="608"/>
      <c r="T51" s="10"/>
      <c r="U51" s="10"/>
      <c r="V51" s="10"/>
      <c r="W51" s="676"/>
      <c r="X51" s="361"/>
      <c r="Y51" s="10"/>
      <c r="Z51" s="676"/>
      <c r="AA51" s="10"/>
      <c r="AB51" s="10"/>
      <c r="AC51" s="676"/>
      <c r="AD51" s="10"/>
      <c r="AE51" s="10"/>
      <c r="AF51" s="676"/>
      <c r="AG51" s="738"/>
      <c r="AH51" s="608"/>
      <c r="AI51" s="10"/>
      <c r="AJ51" s="10"/>
      <c r="AK51" s="10"/>
      <c r="AL51" s="676"/>
      <c r="AM51" s="10"/>
      <c r="AN51" s="10"/>
      <c r="AO51" s="676"/>
      <c r="AP51" s="10"/>
      <c r="AQ51" s="10"/>
      <c r="AR51" s="676"/>
      <c r="AS51" s="10"/>
      <c r="AT51" s="10"/>
      <c r="AU51" s="676"/>
      <c r="AV51" s="748"/>
      <c r="AW51" s="941"/>
    </row>
    <row r="52" s="30" customFormat="1" ht="60.8" spans="1:49">
      <c r="A52" s="19"/>
      <c r="B52" s="832" t="s">
        <v>159</v>
      </c>
      <c r="C52" s="959"/>
      <c r="D52" s="608">
        <f>D48</f>
        <v>1521.73</v>
      </c>
      <c r="E52" s="10">
        <f>E48</f>
        <v>0</v>
      </c>
      <c r="F52" s="10">
        <f t="shared" ref="F52:AG52" si="7">F48</f>
        <v>0</v>
      </c>
      <c r="G52" s="10">
        <f t="shared" si="7"/>
        <v>1521.73</v>
      </c>
      <c r="H52" s="676">
        <f t="shared" si="7"/>
        <v>0</v>
      </c>
      <c r="I52" s="10">
        <f t="shared" si="7"/>
        <v>1521.73</v>
      </c>
      <c r="J52" s="10">
        <f t="shared" si="7"/>
        <v>0</v>
      </c>
      <c r="K52" s="10">
        <f t="shared" si="7"/>
        <v>0</v>
      </c>
      <c r="L52" s="10">
        <f t="shared" si="7"/>
        <v>0</v>
      </c>
      <c r="M52" s="10">
        <f t="shared" si="7"/>
        <v>0</v>
      </c>
      <c r="N52" s="10">
        <f t="shared" si="7"/>
        <v>0</v>
      </c>
      <c r="O52" s="10">
        <f t="shared" si="7"/>
        <v>0</v>
      </c>
      <c r="P52" s="10">
        <f t="shared" si="7"/>
        <v>0</v>
      </c>
      <c r="Q52" s="10">
        <f t="shared" si="7"/>
        <v>0</v>
      </c>
      <c r="R52" s="738">
        <f t="shared" si="7"/>
        <v>0</v>
      </c>
      <c r="S52" s="608">
        <f t="shared" si="7"/>
        <v>0</v>
      </c>
      <c r="T52" s="10">
        <f t="shared" si="7"/>
        <v>0</v>
      </c>
      <c r="U52" s="10">
        <f t="shared" si="7"/>
        <v>0</v>
      </c>
      <c r="V52" s="10">
        <f t="shared" si="7"/>
        <v>0</v>
      </c>
      <c r="W52" s="676">
        <f t="shared" si="7"/>
        <v>0</v>
      </c>
      <c r="X52" s="361">
        <f t="shared" si="7"/>
        <v>0</v>
      </c>
      <c r="Y52" s="10">
        <f t="shared" si="7"/>
        <v>0</v>
      </c>
      <c r="Z52" s="10">
        <f t="shared" si="7"/>
        <v>0</v>
      </c>
      <c r="AA52" s="10">
        <f t="shared" si="7"/>
        <v>0</v>
      </c>
      <c r="AB52" s="10">
        <f t="shared" si="7"/>
        <v>0</v>
      </c>
      <c r="AC52" s="10">
        <f t="shared" si="7"/>
        <v>0</v>
      </c>
      <c r="AD52" s="10">
        <f t="shared" si="7"/>
        <v>0</v>
      </c>
      <c r="AE52" s="10">
        <f t="shared" si="7"/>
        <v>0</v>
      </c>
      <c r="AF52" s="10">
        <f t="shared" si="7"/>
        <v>0</v>
      </c>
      <c r="AG52" s="738">
        <f t="shared" si="7"/>
        <v>0</v>
      </c>
      <c r="AH52" s="608">
        <f>AI52+AJ52+AM52+AP52+AS52+AV52</f>
        <v>1521.73</v>
      </c>
      <c r="AI52" s="10">
        <f>E52+T52</f>
        <v>0</v>
      </c>
      <c r="AJ52" s="10">
        <f>F52+U52</f>
        <v>0</v>
      </c>
      <c r="AK52" s="10">
        <f>G52+V52</f>
        <v>1521.73</v>
      </c>
      <c r="AL52" s="676">
        <f>H52+W52</f>
        <v>0</v>
      </c>
      <c r="AM52" s="10">
        <f>AK52+AL52</f>
        <v>1521.73</v>
      </c>
      <c r="AN52" s="10">
        <f>J52+Y52</f>
        <v>0</v>
      </c>
      <c r="AO52" s="10">
        <f>K52+Z52</f>
        <v>0</v>
      </c>
      <c r="AP52" s="10">
        <f>AN52+AO52</f>
        <v>0</v>
      </c>
      <c r="AQ52" s="10">
        <f>M52+AB52</f>
        <v>0</v>
      </c>
      <c r="AR52" s="10">
        <f>N52+AC52</f>
        <v>0</v>
      </c>
      <c r="AS52" s="10">
        <f>AQ52+AR52</f>
        <v>0</v>
      </c>
      <c r="AT52" s="10">
        <f>P52+AE52</f>
        <v>0</v>
      </c>
      <c r="AU52" s="10">
        <f>Q52+AF52</f>
        <v>0</v>
      </c>
      <c r="AV52" s="748">
        <f>AT52+AU52</f>
        <v>0</v>
      </c>
      <c r="AW52" s="942"/>
    </row>
    <row r="53" spans="1:49">
      <c r="A53" s="7" t="s">
        <v>121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803"/>
    </row>
    <row r="54" spans="1:49">
      <c r="A54" s="7" t="s">
        <v>192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803"/>
    </row>
    <row r="55" ht="66.8" spans="1:49">
      <c r="A55" s="15" t="s">
        <v>122</v>
      </c>
      <c r="B55" s="611" t="s">
        <v>123</v>
      </c>
      <c r="C55" s="923" t="s">
        <v>13</v>
      </c>
      <c r="D55" s="608">
        <f>E55+F55+I55+L55+O55+R55</f>
        <v>19064.33</v>
      </c>
      <c r="E55" s="11">
        <v>0</v>
      </c>
      <c r="F55" s="11">
        <v>0</v>
      </c>
      <c r="G55" s="11">
        <v>0</v>
      </c>
      <c r="H55" s="609"/>
      <c r="I55" s="11">
        <v>0</v>
      </c>
      <c r="J55" s="11">
        <v>0</v>
      </c>
      <c r="K55" s="609"/>
      <c r="L55" s="11">
        <v>0</v>
      </c>
      <c r="M55" s="11">
        <v>0</v>
      </c>
      <c r="N55" s="609"/>
      <c r="O55" s="11">
        <v>0</v>
      </c>
      <c r="P55" s="11">
        <v>19064.33</v>
      </c>
      <c r="Q55" s="609"/>
      <c r="R55" s="787">
        <v>19064.33</v>
      </c>
      <c r="S55" s="608">
        <f>T55+U55+X55+AA55+AD55+AG55</f>
        <v>0</v>
      </c>
      <c r="T55" s="11">
        <v>0</v>
      </c>
      <c r="U55" s="11">
        <v>0</v>
      </c>
      <c r="V55" s="11">
        <v>0</v>
      </c>
      <c r="W55" s="609"/>
      <c r="X55" s="358">
        <v>0</v>
      </c>
      <c r="Y55" s="11">
        <v>0</v>
      </c>
      <c r="Z55" s="609"/>
      <c r="AA55" s="11">
        <v>0</v>
      </c>
      <c r="AB55" s="11">
        <v>0</v>
      </c>
      <c r="AC55" s="609"/>
      <c r="AD55" s="11">
        <v>0</v>
      </c>
      <c r="AE55" s="11">
        <v>0</v>
      </c>
      <c r="AF55" s="609"/>
      <c r="AG55" s="787">
        <v>0</v>
      </c>
      <c r="AH55" s="608">
        <f>AI55+AJ55+AM55+AP55+AS55+AV55</f>
        <v>19064.33</v>
      </c>
      <c r="AI55" s="11">
        <f>E55+T55</f>
        <v>0</v>
      </c>
      <c r="AJ55" s="11">
        <f>F55+U55</f>
        <v>0</v>
      </c>
      <c r="AK55" s="11">
        <f>G55+V55</f>
        <v>0</v>
      </c>
      <c r="AL55" s="609">
        <f>H55+W55</f>
        <v>0</v>
      </c>
      <c r="AM55" s="11">
        <f>AK55+AL55</f>
        <v>0</v>
      </c>
      <c r="AN55" s="11">
        <f>J55+Y55</f>
        <v>0</v>
      </c>
      <c r="AO55" s="609">
        <f>K55+Z55</f>
        <v>0</v>
      </c>
      <c r="AP55" s="11">
        <f>AN55+AO55</f>
        <v>0</v>
      </c>
      <c r="AQ55" s="11">
        <f>M55+AB55</f>
        <v>0</v>
      </c>
      <c r="AR55" s="609">
        <f>N55+AC55</f>
        <v>0</v>
      </c>
      <c r="AS55" s="11">
        <f>AQ55+AR55</f>
        <v>0</v>
      </c>
      <c r="AT55" s="11">
        <f>P55+AE55</f>
        <v>19064.33</v>
      </c>
      <c r="AU55" s="609">
        <f>Q55+AF55</f>
        <v>0</v>
      </c>
      <c r="AV55" s="745">
        <f>AT55+AU55</f>
        <v>19064.33</v>
      </c>
      <c r="AW55" s="803"/>
    </row>
    <row r="56" spans="1:49">
      <c r="A56" s="15"/>
      <c r="B56" s="918"/>
      <c r="C56" s="607" t="s">
        <v>91</v>
      </c>
      <c r="D56" s="608"/>
      <c r="E56" s="10"/>
      <c r="F56" s="10"/>
      <c r="G56" s="760"/>
      <c r="H56" s="676"/>
      <c r="I56" s="10"/>
      <c r="J56" s="10"/>
      <c r="K56" s="676"/>
      <c r="L56" s="10"/>
      <c r="M56" s="10"/>
      <c r="N56" s="676"/>
      <c r="O56" s="10"/>
      <c r="P56" s="760"/>
      <c r="Q56" s="676"/>
      <c r="R56" s="738"/>
      <c r="S56" s="608"/>
      <c r="T56" s="11"/>
      <c r="U56" s="11"/>
      <c r="V56" s="11"/>
      <c r="W56" s="609"/>
      <c r="X56" s="358"/>
      <c r="Y56" s="11"/>
      <c r="Z56" s="609"/>
      <c r="AA56" s="11"/>
      <c r="AB56" s="11"/>
      <c r="AC56" s="609"/>
      <c r="AD56" s="11"/>
      <c r="AE56" s="10"/>
      <c r="AF56" s="609"/>
      <c r="AG56" s="738"/>
      <c r="AH56" s="608"/>
      <c r="AI56" s="10"/>
      <c r="AJ56" s="10"/>
      <c r="AK56" s="10"/>
      <c r="AL56" s="676"/>
      <c r="AM56" s="10"/>
      <c r="AN56" s="10"/>
      <c r="AO56" s="676"/>
      <c r="AP56" s="10"/>
      <c r="AQ56" s="10"/>
      <c r="AR56" s="676"/>
      <c r="AS56" s="10"/>
      <c r="AT56" s="10"/>
      <c r="AU56" s="676"/>
      <c r="AV56" s="748"/>
      <c r="AW56" s="803"/>
    </row>
    <row r="57" ht="33.75" spans="1:49">
      <c r="A57" s="15"/>
      <c r="B57" s="918"/>
      <c r="C57" s="607" t="s">
        <v>146</v>
      </c>
      <c r="D57" s="608"/>
      <c r="E57" s="10"/>
      <c r="F57" s="10"/>
      <c r="G57" s="767"/>
      <c r="H57" s="676"/>
      <c r="I57" s="10"/>
      <c r="J57" s="10"/>
      <c r="K57" s="676"/>
      <c r="L57" s="10"/>
      <c r="M57" s="10"/>
      <c r="N57" s="676"/>
      <c r="O57" s="10"/>
      <c r="P57" s="767"/>
      <c r="Q57" s="676"/>
      <c r="R57" s="738"/>
      <c r="S57" s="608"/>
      <c r="T57" s="11"/>
      <c r="U57" s="11"/>
      <c r="V57" s="11"/>
      <c r="W57" s="609"/>
      <c r="X57" s="358"/>
      <c r="Y57" s="11"/>
      <c r="Z57" s="609"/>
      <c r="AA57" s="11"/>
      <c r="AB57" s="11"/>
      <c r="AC57" s="609"/>
      <c r="AD57" s="11"/>
      <c r="AE57" s="10"/>
      <c r="AF57" s="609"/>
      <c r="AG57" s="738"/>
      <c r="AH57" s="608"/>
      <c r="AI57" s="10"/>
      <c r="AJ57" s="10"/>
      <c r="AK57" s="10"/>
      <c r="AL57" s="676"/>
      <c r="AM57" s="10"/>
      <c r="AN57" s="10"/>
      <c r="AO57" s="676"/>
      <c r="AP57" s="10"/>
      <c r="AQ57" s="10"/>
      <c r="AR57" s="676"/>
      <c r="AS57" s="10"/>
      <c r="AT57" s="10"/>
      <c r="AU57" s="676"/>
      <c r="AV57" s="748"/>
      <c r="AW57" s="803"/>
    </row>
    <row r="58" ht="22.5" spans="1:49">
      <c r="A58" s="15"/>
      <c r="B58" s="918"/>
      <c r="C58" s="607" t="s">
        <v>161</v>
      </c>
      <c r="D58" s="608"/>
      <c r="E58" s="10"/>
      <c r="F58" s="10"/>
      <c r="G58" s="767"/>
      <c r="H58" s="676"/>
      <c r="I58" s="10"/>
      <c r="J58" s="10"/>
      <c r="K58" s="676"/>
      <c r="L58" s="10"/>
      <c r="M58" s="10"/>
      <c r="N58" s="676"/>
      <c r="O58" s="10"/>
      <c r="P58" s="767"/>
      <c r="Q58" s="676"/>
      <c r="R58" s="738"/>
      <c r="S58" s="608"/>
      <c r="T58" s="11"/>
      <c r="U58" s="11"/>
      <c r="V58" s="11"/>
      <c r="W58" s="609"/>
      <c r="X58" s="358"/>
      <c r="Y58" s="11"/>
      <c r="Z58" s="609"/>
      <c r="AA58" s="11"/>
      <c r="AB58" s="11"/>
      <c r="AC58" s="609"/>
      <c r="AD58" s="11"/>
      <c r="AE58" s="10"/>
      <c r="AF58" s="609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803"/>
    </row>
    <row r="59" ht="22.5" spans="1:49">
      <c r="A59" s="15"/>
      <c r="B59" s="918"/>
      <c r="C59" s="607" t="s">
        <v>39</v>
      </c>
      <c r="D59" s="608"/>
      <c r="E59" s="10"/>
      <c r="F59" s="10"/>
      <c r="G59" s="770"/>
      <c r="H59" s="676"/>
      <c r="I59" s="10"/>
      <c r="J59" s="10"/>
      <c r="K59" s="676"/>
      <c r="L59" s="10"/>
      <c r="M59" s="10"/>
      <c r="N59" s="676"/>
      <c r="O59" s="10"/>
      <c r="P59" s="770"/>
      <c r="Q59" s="676"/>
      <c r="R59" s="738"/>
      <c r="S59" s="608"/>
      <c r="T59" s="11"/>
      <c r="U59" s="11"/>
      <c r="V59" s="11"/>
      <c r="W59" s="609"/>
      <c r="X59" s="358"/>
      <c r="Y59" s="11"/>
      <c r="Z59" s="609"/>
      <c r="AA59" s="11"/>
      <c r="AB59" s="11"/>
      <c r="AC59" s="609"/>
      <c r="AD59" s="11"/>
      <c r="AE59" s="10"/>
      <c r="AF59" s="609"/>
      <c r="AG59" s="738"/>
      <c r="AH59" s="608"/>
      <c r="AI59" s="10"/>
      <c r="AJ59" s="10"/>
      <c r="AK59" s="10"/>
      <c r="AL59" s="676"/>
      <c r="AM59" s="10"/>
      <c r="AN59" s="10"/>
      <c r="AO59" s="676"/>
      <c r="AP59" s="10"/>
      <c r="AQ59" s="10"/>
      <c r="AR59" s="676"/>
      <c r="AS59" s="10"/>
      <c r="AT59" s="10"/>
      <c r="AU59" s="676"/>
      <c r="AV59" s="748"/>
      <c r="AW59" s="803"/>
    </row>
    <row r="60" ht="66.8" spans="1:49">
      <c r="A60" s="15" t="s">
        <v>125</v>
      </c>
      <c r="B60" s="611" t="s">
        <v>126</v>
      </c>
      <c r="C60" s="607" t="s">
        <v>13</v>
      </c>
      <c r="D60" s="608">
        <f>E60+F60+I60+L60+O60+R60</f>
        <v>10888.018</v>
      </c>
      <c r="E60" s="11">
        <v>0</v>
      </c>
      <c r="F60" s="11">
        <v>0</v>
      </c>
      <c r="G60" s="11">
        <v>0</v>
      </c>
      <c r="H60" s="609"/>
      <c r="I60" s="11">
        <v>0</v>
      </c>
      <c r="J60" s="11">
        <v>0</v>
      </c>
      <c r="K60" s="609"/>
      <c r="L60" s="11">
        <v>0</v>
      </c>
      <c r="M60" s="11">
        <v>0</v>
      </c>
      <c r="N60" s="609"/>
      <c r="O60" s="11">
        <v>0</v>
      </c>
      <c r="P60" s="11">
        <v>10888.018</v>
      </c>
      <c r="Q60" s="609"/>
      <c r="R60" s="787">
        <v>10888.018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v>0</v>
      </c>
      <c r="Z60" s="609"/>
      <c r="AA60" s="11">
        <v>0</v>
      </c>
      <c r="AB60" s="11">
        <v>0</v>
      </c>
      <c r="AC60" s="609"/>
      <c r="AD60" s="11">
        <v>0</v>
      </c>
      <c r="AE60" s="11">
        <v>0</v>
      </c>
      <c r="AF60" s="609"/>
      <c r="AG60" s="787">
        <v>0</v>
      </c>
      <c r="AH60" s="608">
        <f>AI60+AJ60+AM60+AP60+AS60+AV60</f>
        <v>10888.018</v>
      </c>
      <c r="AI60" s="11">
        <f>E60+T60</f>
        <v>0</v>
      </c>
      <c r="AJ60" s="11">
        <f>F60+U60</f>
        <v>0</v>
      </c>
      <c r="AK60" s="11">
        <f>G60+V60</f>
        <v>0</v>
      </c>
      <c r="AL60" s="609">
        <f>H60+W60</f>
        <v>0</v>
      </c>
      <c r="AM60" s="11">
        <f>AK60+AL60</f>
        <v>0</v>
      </c>
      <c r="AN60" s="11">
        <f>J60+Y60</f>
        <v>0</v>
      </c>
      <c r="AO60" s="609">
        <f>K60+Z60</f>
        <v>0</v>
      </c>
      <c r="AP60" s="11">
        <f>AN60+AO60</f>
        <v>0</v>
      </c>
      <c r="AQ60" s="11">
        <f>M60+AB60</f>
        <v>0</v>
      </c>
      <c r="AR60" s="609">
        <f>N60+AC60</f>
        <v>0</v>
      </c>
      <c r="AS60" s="11">
        <f>AQ60+AR60</f>
        <v>0</v>
      </c>
      <c r="AT60" s="11">
        <f>P60+AE60</f>
        <v>10888.018</v>
      </c>
      <c r="AU60" s="609">
        <f>Q60+AF60</f>
        <v>0</v>
      </c>
      <c r="AV60" s="745">
        <f>AT60+AU60</f>
        <v>10888.018</v>
      </c>
      <c r="AW60" s="803"/>
    </row>
    <row r="61" spans="1:49">
      <c r="A61" s="15"/>
      <c r="B61" s="832"/>
      <c r="C61" s="607" t="s">
        <v>91</v>
      </c>
      <c r="D61" s="608"/>
      <c r="E61" s="11"/>
      <c r="F61" s="11"/>
      <c r="G61" s="641"/>
      <c r="H61" s="609"/>
      <c r="I61" s="11"/>
      <c r="J61" s="11"/>
      <c r="K61" s="609"/>
      <c r="L61" s="11"/>
      <c r="M61" s="11"/>
      <c r="N61" s="609"/>
      <c r="O61" s="11"/>
      <c r="P61" s="641"/>
      <c r="Q61" s="609"/>
      <c r="R61" s="787"/>
      <c r="S61" s="608"/>
      <c r="T61" s="11"/>
      <c r="U61" s="11"/>
      <c r="V61" s="11"/>
      <c r="W61" s="609"/>
      <c r="X61" s="358"/>
      <c r="Y61" s="11"/>
      <c r="Z61" s="609"/>
      <c r="AA61" s="11"/>
      <c r="AB61" s="11"/>
      <c r="AC61" s="609"/>
      <c r="AD61" s="11"/>
      <c r="AE61" s="10"/>
      <c r="AF61" s="609"/>
      <c r="AG61" s="738"/>
      <c r="AH61" s="608"/>
      <c r="AI61" s="10"/>
      <c r="AJ61" s="10"/>
      <c r="AK61" s="10"/>
      <c r="AL61" s="676"/>
      <c r="AM61" s="10"/>
      <c r="AN61" s="10"/>
      <c r="AO61" s="676"/>
      <c r="AP61" s="10"/>
      <c r="AQ61" s="10"/>
      <c r="AR61" s="676"/>
      <c r="AS61" s="10"/>
      <c r="AT61" s="10"/>
      <c r="AU61" s="676"/>
      <c r="AV61" s="748"/>
      <c r="AW61" s="803"/>
    </row>
    <row r="62" ht="33.75" spans="1:49">
      <c r="A62" s="15"/>
      <c r="B62" s="832"/>
      <c r="C62" s="607" t="s">
        <v>146</v>
      </c>
      <c r="D62" s="608"/>
      <c r="E62" s="11"/>
      <c r="F62" s="11"/>
      <c r="G62" s="842"/>
      <c r="H62" s="609"/>
      <c r="I62" s="11"/>
      <c r="J62" s="11"/>
      <c r="K62" s="609"/>
      <c r="L62" s="11"/>
      <c r="M62" s="11"/>
      <c r="N62" s="609"/>
      <c r="O62" s="11"/>
      <c r="P62" s="842"/>
      <c r="Q62" s="609"/>
      <c r="R62" s="787"/>
      <c r="S62" s="608"/>
      <c r="T62" s="11"/>
      <c r="U62" s="11"/>
      <c r="V62" s="11"/>
      <c r="W62" s="609"/>
      <c r="X62" s="358"/>
      <c r="Y62" s="11"/>
      <c r="Z62" s="609"/>
      <c r="AA62" s="11"/>
      <c r="AB62" s="11"/>
      <c r="AC62" s="609"/>
      <c r="AD62" s="11"/>
      <c r="AE62" s="10"/>
      <c r="AF62" s="609"/>
      <c r="AG62" s="738"/>
      <c r="AH62" s="608"/>
      <c r="AI62" s="10"/>
      <c r="AJ62" s="10"/>
      <c r="AK62" s="10"/>
      <c r="AL62" s="676"/>
      <c r="AM62" s="10"/>
      <c r="AN62" s="10"/>
      <c r="AO62" s="676"/>
      <c r="AP62" s="10"/>
      <c r="AQ62" s="10"/>
      <c r="AR62" s="676"/>
      <c r="AS62" s="10"/>
      <c r="AT62" s="10"/>
      <c r="AU62" s="676"/>
      <c r="AV62" s="748"/>
      <c r="AW62" s="803"/>
    </row>
    <row r="63" ht="22.5" spans="1:49">
      <c r="A63" s="15"/>
      <c r="B63" s="832"/>
      <c r="C63" s="607" t="s">
        <v>161</v>
      </c>
      <c r="D63" s="608"/>
      <c r="E63" s="11"/>
      <c r="F63" s="11"/>
      <c r="G63" s="842"/>
      <c r="H63" s="609"/>
      <c r="I63" s="11"/>
      <c r="J63" s="11"/>
      <c r="K63" s="609"/>
      <c r="L63" s="11"/>
      <c r="M63" s="11"/>
      <c r="N63" s="609"/>
      <c r="O63" s="11"/>
      <c r="P63" s="842"/>
      <c r="Q63" s="609"/>
      <c r="R63" s="787"/>
      <c r="S63" s="608"/>
      <c r="T63" s="11"/>
      <c r="U63" s="11"/>
      <c r="V63" s="11"/>
      <c r="W63" s="609"/>
      <c r="X63" s="358"/>
      <c r="Y63" s="11"/>
      <c r="Z63" s="609"/>
      <c r="AA63" s="11"/>
      <c r="AB63" s="11"/>
      <c r="AC63" s="609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803"/>
    </row>
    <row r="64" ht="22.5" spans="1:49">
      <c r="A64" s="15"/>
      <c r="B64" s="832"/>
      <c r="C64" s="607" t="s">
        <v>39</v>
      </c>
      <c r="D64" s="608"/>
      <c r="E64" s="11"/>
      <c r="F64" s="11"/>
      <c r="G64" s="622"/>
      <c r="H64" s="609"/>
      <c r="I64" s="11"/>
      <c r="J64" s="11"/>
      <c r="K64" s="609"/>
      <c r="L64" s="11"/>
      <c r="M64" s="11"/>
      <c r="N64" s="609"/>
      <c r="O64" s="11"/>
      <c r="P64" s="622"/>
      <c r="Q64" s="609"/>
      <c r="R64" s="787"/>
      <c r="S64" s="608"/>
      <c r="T64" s="11"/>
      <c r="U64" s="11"/>
      <c r="V64" s="11"/>
      <c r="W64" s="609"/>
      <c r="X64" s="358"/>
      <c r="Y64" s="11"/>
      <c r="Z64" s="609"/>
      <c r="AA64" s="11"/>
      <c r="AB64" s="11"/>
      <c r="AC64" s="609"/>
      <c r="AD64" s="11"/>
      <c r="AE64" s="10"/>
      <c r="AF64" s="609"/>
      <c r="AG64" s="738"/>
      <c r="AH64" s="608"/>
      <c r="AI64" s="10"/>
      <c r="AJ64" s="10"/>
      <c r="AK64" s="10"/>
      <c r="AL64" s="676"/>
      <c r="AM64" s="10"/>
      <c r="AN64" s="10"/>
      <c r="AO64" s="676"/>
      <c r="AP64" s="10"/>
      <c r="AQ64" s="10"/>
      <c r="AR64" s="676"/>
      <c r="AS64" s="10"/>
      <c r="AT64" s="10"/>
      <c r="AU64" s="676"/>
      <c r="AV64" s="748"/>
      <c r="AW64" s="803"/>
    </row>
    <row r="65" s="27" customFormat="1" ht="75.75" customHeight="1" spans="1:49">
      <c r="A65" s="19"/>
      <c r="B65" s="832" t="s">
        <v>159</v>
      </c>
      <c r="C65" s="923"/>
      <c r="D65" s="608">
        <f>E65+F65+I65+L65+O65+R65</f>
        <v>29952.348</v>
      </c>
      <c r="E65" s="10">
        <f>E60+E55</f>
        <v>0</v>
      </c>
      <c r="F65" s="10">
        <f t="shared" ref="F65:AG65" si="8">F60+F55</f>
        <v>0</v>
      </c>
      <c r="G65" s="10">
        <f t="shared" si="8"/>
        <v>0</v>
      </c>
      <c r="H65" s="676">
        <f t="shared" si="8"/>
        <v>0</v>
      </c>
      <c r="I65" s="10">
        <f t="shared" si="8"/>
        <v>0</v>
      </c>
      <c r="J65" s="10">
        <f t="shared" si="8"/>
        <v>0</v>
      </c>
      <c r="K65" s="10">
        <f t="shared" si="8"/>
        <v>0</v>
      </c>
      <c r="L65" s="10">
        <f t="shared" si="8"/>
        <v>0</v>
      </c>
      <c r="M65" s="10">
        <f t="shared" si="8"/>
        <v>0</v>
      </c>
      <c r="N65" s="10">
        <f t="shared" si="8"/>
        <v>0</v>
      </c>
      <c r="O65" s="10">
        <f t="shared" si="8"/>
        <v>0</v>
      </c>
      <c r="P65" s="10">
        <f t="shared" si="8"/>
        <v>29952.348</v>
      </c>
      <c r="Q65" s="10">
        <f t="shared" si="8"/>
        <v>0</v>
      </c>
      <c r="R65" s="738">
        <f t="shared" si="8"/>
        <v>29952.348</v>
      </c>
      <c r="S65" s="608">
        <f>T65+U65+X65+AA65+AD65+AG65</f>
        <v>0</v>
      </c>
      <c r="T65" s="10">
        <f t="shared" si="8"/>
        <v>0</v>
      </c>
      <c r="U65" s="10">
        <f t="shared" si="8"/>
        <v>0</v>
      </c>
      <c r="V65" s="10">
        <f t="shared" si="8"/>
        <v>0</v>
      </c>
      <c r="W65" s="676">
        <f t="shared" si="8"/>
        <v>0</v>
      </c>
      <c r="X65" s="361">
        <f t="shared" si="8"/>
        <v>0</v>
      </c>
      <c r="Y65" s="10">
        <f t="shared" si="8"/>
        <v>0</v>
      </c>
      <c r="Z65" s="10">
        <f t="shared" si="8"/>
        <v>0</v>
      </c>
      <c r="AA65" s="10">
        <f t="shared" si="8"/>
        <v>0</v>
      </c>
      <c r="AB65" s="10">
        <f t="shared" si="8"/>
        <v>0</v>
      </c>
      <c r="AC65" s="10">
        <f t="shared" si="8"/>
        <v>0</v>
      </c>
      <c r="AD65" s="10">
        <f t="shared" si="8"/>
        <v>0</v>
      </c>
      <c r="AE65" s="10">
        <f t="shared" si="8"/>
        <v>0</v>
      </c>
      <c r="AF65" s="10">
        <f t="shared" si="8"/>
        <v>0</v>
      </c>
      <c r="AG65" s="738">
        <f t="shared" si="8"/>
        <v>0</v>
      </c>
      <c r="AH65" s="608">
        <f>AI65+AJ65+AM65+AP65+AS65+AV65</f>
        <v>29952.348</v>
      </c>
      <c r="AI65" s="10">
        <f t="shared" ref="AI65:AL66" si="9">E65+T65</f>
        <v>0</v>
      </c>
      <c r="AJ65" s="10">
        <f t="shared" si="9"/>
        <v>0</v>
      </c>
      <c r="AK65" s="10">
        <f t="shared" si="9"/>
        <v>0</v>
      </c>
      <c r="AL65" s="676">
        <f t="shared" si="9"/>
        <v>0</v>
      </c>
      <c r="AM65" s="10">
        <f>AK65+AL65</f>
        <v>0</v>
      </c>
      <c r="AN65" s="10">
        <f>J65+Y65</f>
        <v>0</v>
      </c>
      <c r="AO65" s="10">
        <f>K65+Z65</f>
        <v>0</v>
      </c>
      <c r="AP65" s="10">
        <f>AN65+AO65</f>
        <v>0</v>
      </c>
      <c r="AQ65" s="10">
        <f>M65+AB65</f>
        <v>0</v>
      </c>
      <c r="AR65" s="10">
        <f>N65+AC65</f>
        <v>0</v>
      </c>
      <c r="AS65" s="10">
        <f>AQ65+AR65</f>
        <v>0</v>
      </c>
      <c r="AT65" s="10">
        <f>P65+AE65</f>
        <v>29952.348</v>
      </c>
      <c r="AU65" s="10">
        <f>Q65+AF65</f>
        <v>0</v>
      </c>
      <c r="AV65" s="748">
        <f>AT65+AU65</f>
        <v>29952.348</v>
      </c>
      <c r="AW65" s="814"/>
    </row>
    <row r="66" s="27" customFormat="1" ht="72.8" spans="1:49">
      <c r="A66" s="1059"/>
      <c r="B66" s="839" t="s">
        <v>162</v>
      </c>
      <c r="C66" s="1060"/>
      <c r="D66" s="640">
        <f>E66+F66+I66+L66+O66+R66</f>
        <v>538774.08734</v>
      </c>
      <c r="E66" s="760">
        <f>E65+E52+E45+E41</f>
        <v>73582.87327</v>
      </c>
      <c r="F66" s="760">
        <f>F65+F52+F45+F41</f>
        <v>68037.99891</v>
      </c>
      <c r="G66" s="760">
        <f>G65+G52+G45+G41</f>
        <v>78454.01208</v>
      </c>
      <c r="H66" s="739">
        <f>H65+H52+H45+H41</f>
        <v>-54.55844</v>
      </c>
      <c r="I66" s="760">
        <f t="shared" ref="I66:R66" si="10">I65+I52+I45+I41</f>
        <v>78399.45364</v>
      </c>
      <c r="J66" s="760">
        <f t="shared" si="10"/>
        <v>67753.23747</v>
      </c>
      <c r="K66" s="760">
        <f t="shared" si="10"/>
        <v>0</v>
      </c>
      <c r="L66" s="760">
        <f t="shared" si="10"/>
        <v>67753.23747</v>
      </c>
      <c r="M66" s="760">
        <f t="shared" si="10"/>
        <v>67753.23747</v>
      </c>
      <c r="N66" s="760">
        <f t="shared" si="10"/>
        <v>0</v>
      </c>
      <c r="O66" s="760">
        <f t="shared" si="10"/>
        <v>67753.23747</v>
      </c>
      <c r="P66" s="760">
        <f t="shared" si="10"/>
        <v>183247.28658</v>
      </c>
      <c r="Q66" s="760">
        <f t="shared" si="10"/>
        <v>0</v>
      </c>
      <c r="R66" s="866">
        <f t="shared" si="10"/>
        <v>183247.28658</v>
      </c>
      <c r="S66" s="640">
        <f>T66+U66+X66+AA66+AD66+AG66</f>
        <v>7963.55152</v>
      </c>
      <c r="T66" s="760">
        <f>T65+T52+T45+T41</f>
        <v>4170.09794</v>
      </c>
      <c r="U66" s="760">
        <f t="shared" ref="U66:AG66" si="11">U65+U52+U45+U41</f>
        <v>0</v>
      </c>
      <c r="V66" s="760">
        <f t="shared" si="11"/>
        <v>1851.38025</v>
      </c>
      <c r="W66" s="739">
        <f t="shared" si="11"/>
        <v>1942.07333</v>
      </c>
      <c r="X66" s="435">
        <f t="shared" si="11"/>
        <v>3793.45358</v>
      </c>
      <c r="Y66" s="760">
        <f t="shared" si="11"/>
        <v>0</v>
      </c>
      <c r="Z66" s="760">
        <f t="shared" si="11"/>
        <v>0</v>
      </c>
      <c r="AA66" s="760">
        <f t="shared" si="11"/>
        <v>0</v>
      </c>
      <c r="AB66" s="760">
        <f t="shared" si="11"/>
        <v>0</v>
      </c>
      <c r="AC66" s="760">
        <f t="shared" si="11"/>
        <v>0</v>
      </c>
      <c r="AD66" s="760">
        <f t="shared" si="11"/>
        <v>0</v>
      </c>
      <c r="AE66" s="760">
        <f t="shared" si="11"/>
        <v>0</v>
      </c>
      <c r="AF66" s="760">
        <f t="shared" si="11"/>
        <v>0</v>
      </c>
      <c r="AG66" s="866">
        <f t="shared" si="11"/>
        <v>0</v>
      </c>
      <c r="AH66" s="640">
        <f>AI66+AJ66+AM66+AP66+AS66+AV66</f>
        <v>546737.63886</v>
      </c>
      <c r="AI66" s="760">
        <f t="shared" si="9"/>
        <v>77752.97121</v>
      </c>
      <c r="AJ66" s="760">
        <f t="shared" si="9"/>
        <v>68037.99891</v>
      </c>
      <c r="AK66" s="760">
        <f t="shared" si="9"/>
        <v>80305.39233</v>
      </c>
      <c r="AL66" s="739">
        <f>H66+W66</f>
        <v>1887.51489</v>
      </c>
      <c r="AM66" s="760">
        <f>AK66+AL66</f>
        <v>82192.90722</v>
      </c>
      <c r="AN66" s="760">
        <f>J66+Y66</f>
        <v>67753.23747</v>
      </c>
      <c r="AO66" s="760">
        <f>K66+Z66</f>
        <v>0</v>
      </c>
      <c r="AP66" s="760">
        <f>AN66+AO66</f>
        <v>67753.23747</v>
      </c>
      <c r="AQ66" s="760">
        <f>M66+AB66</f>
        <v>67753.23747</v>
      </c>
      <c r="AR66" s="760">
        <f>N66+AC66</f>
        <v>0</v>
      </c>
      <c r="AS66" s="760">
        <f>AQ66+AR66</f>
        <v>67753.23747</v>
      </c>
      <c r="AT66" s="760">
        <f>P66+AE66</f>
        <v>183247.28658</v>
      </c>
      <c r="AU66" s="760">
        <f>Q66+AF66</f>
        <v>0</v>
      </c>
      <c r="AV66" s="783">
        <f>AT66+AU66</f>
        <v>183247.28658</v>
      </c>
      <c r="AW66" s="905"/>
    </row>
    <row r="67" s="1029" customFormat="1" ht="78.75" hidden="1" customHeight="1" outlineLevel="1" spans="1:49">
      <c r="A67" s="1035"/>
      <c r="B67" s="1036"/>
      <c r="C67" s="1036"/>
      <c r="D67" s="1037">
        <f>D66-'24'!D68</f>
        <v>-54.5584400000516</v>
      </c>
      <c r="E67" s="1038"/>
      <c r="F67" s="1037"/>
      <c r="G67" s="1037">
        <f>G66-'24'!I68</f>
        <v>0</v>
      </c>
      <c r="H67" s="1037"/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7">
        <f>S66-'23'!S65</f>
        <v>1942.07333</v>
      </c>
      <c r="T67" s="1037"/>
      <c r="U67" s="1037"/>
      <c r="V67" s="1037"/>
      <c r="W67" s="1037"/>
      <c r="X67" s="1037"/>
      <c r="Y67" s="1037"/>
      <c r="Z67" s="1037"/>
      <c r="AA67" s="1037"/>
      <c r="AB67" s="1037"/>
      <c r="AC67" s="1037"/>
      <c r="AD67" s="1037"/>
      <c r="AE67" s="1037"/>
      <c r="AF67" s="1037"/>
      <c r="AG67" s="1037"/>
      <c r="AH67" s="1037">
        <f>AH66-'24'!AH68</f>
        <v>1887.51488999999</v>
      </c>
      <c r="AI67" s="1037"/>
      <c r="AJ67" s="1037"/>
      <c r="AK67" s="1037"/>
      <c r="AL67" s="1037"/>
      <c r="AM67" s="1037"/>
      <c r="AN67" s="1037"/>
      <c r="AO67" s="1037"/>
      <c r="AP67" s="1037"/>
      <c r="AQ67" s="1037"/>
      <c r="AR67" s="1037"/>
      <c r="AS67" s="1037"/>
      <c r="AT67" s="1037"/>
      <c r="AU67" s="1037"/>
      <c r="AV67" s="1037"/>
      <c r="AW67" s="1048"/>
    </row>
    <row r="68" ht="25.5" hidden="1" customHeight="1" outlineLevel="1" spans="1:49">
      <c r="A68" s="1039"/>
      <c r="B68" s="1040"/>
      <c r="C68" s="1040"/>
      <c r="D68" s="38"/>
      <c r="E68" s="1041"/>
      <c r="F68" s="38"/>
      <c r="I68" s="1045"/>
      <c r="K68" s="38"/>
      <c r="N68" s="1041"/>
      <c r="Q68" s="38"/>
      <c r="S68" s="298"/>
      <c r="T68" s="299"/>
      <c r="U68" s="38"/>
      <c r="V68" s="1041"/>
      <c r="X68" s="298"/>
      <c r="Y68" s="1041"/>
      <c r="Z68" s="1041"/>
      <c r="AA68" s="1041"/>
      <c r="AB68" s="1046"/>
      <c r="AC68" s="38"/>
      <c r="AD68" s="1046"/>
      <c r="AE68" s="868"/>
      <c r="AF68" s="1046"/>
      <c r="AG68" s="868"/>
      <c r="AH68" s="868"/>
      <c r="AI68" s="868"/>
      <c r="AJ68" s="868"/>
      <c r="AK68" s="868"/>
      <c r="AM68" s="868"/>
      <c r="AN68" s="868"/>
      <c r="AO68" s="868"/>
      <c r="AP68" s="868"/>
      <c r="AQ68" s="868"/>
      <c r="AR68" s="868"/>
      <c r="AS68" s="868"/>
      <c r="AT68" s="868"/>
      <c r="AU68" s="868"/>
      <c r="AV68" s="868"/>
      <c r="AW68" s="894"/>
    </row>
    <row r="69" ht="17.25" hidden="1" customHeight="1" outlineLevel="1" spans="1:49">
      <c r="A69" s="1042" t="s">
        <v>163</v>
      </c>
      <c r="B69" s="1042"/>
      <c r="C69" s="1042"/>
      <c r="D69" s="1042"/>
      <c r="E69" s="1042"/>
      <c r="F69" s="1042"/>
      <c r="G69" s="1042"/>
      <c r="H69" s="1042"/>
      <c r="I69" s="1042"/>
      <c r="J69" s="1042"/>
      <c r="K69" s="1042"/>
      <c r="L69" s="1042"/>
      <c r="M69" s="1042"/>
      <c r="N69" s="1042"/>
      <c r="O69" s="1042"/>
      <c r="P69" s="1042"/>
      <c r="Q69" s="1042"/>
      <c r="R69" s="1042"/>
      <c r="S69" s="1042"/>
      <c r="T69" s="1042"/>
      <c r="U69" s="1042"/>
      <c r="V69" s="1042"/>
      <c r="W69" s="1042"/>
      <c r="X69" s="1042"/>
      <c r="Y69" s="1042"/>
      <c r="Z69" s="1042"/>
      <c r="AA69" s="1042"/>
      <c r="AB69" s="1042"/>
      <c r="AC69" s="1042"/>
      <c r="AD69" s="1042"/>
      <c r="AE69" s="1042"/>
      <c r="AF69" s="1042"/>
      <c r="AG69" s="1042"/>
      <c r="AH69" s="1042"/>
      <c r="AI69" s="1042"/>
      <c r="AJ69" s="1042"/>
      <c r="AK69" s="1042"/>
      <c r="AL69" s="1042"/>
      <c r="AM69" s="1042"/>
      <c r="AN69" s="1042"/>
      <c r="AO69" s="1042"/>
      <c r="AP69" s="1042"/>
      <c r="AQ69" s="1042"/>
      <c r="AR69" s="1042"/>
      <c r="AS69" s="1042"/>
      <c r="AT69" s="1042"/>
      <c r="AU69" s="1042"/>
      <c r="AV69" s="1042"/>
      <c r="AW69" s="894"/>
    </row>
    <row r="70" collapsed="1" spans="1:49">
      <c r="A70" s="1043"/>
      <c r="B70" s="544"/>
      <c r="C70" s="544"/>
      <c r="D70" s="299"/>
      <c r="E70" s="298"/>
      <c r="F70" s="38"/>
      <c r="I70" s="299"/>
      <c r="J70" s="298"/>
      <c r="K70" s="299"/>
      <c r="L70" s="298"/>
      <c r="N70" s="298"/>
      <c r="Q70" s="38"/>
      <c r="S70" s="298"/>
      <c r="T70" s="299"/>
      <c r="U70" s="299"/>
      <c r="V70" s="298"/>
      <c r="W70" s="546"/>
      <c r="X70" s="298"/>
      <c r="Y70" s="298"/>
      <c r="Z70" s="298"/>
      <c r="AA70" s="298"/>
      <c r="AB70" s="1046"/>
      <c r="AC70" s="38"/>
      <c r="AD70" s="1046"/>
      <c r="AE70" s="868"/>
      <c r="AF70" s="1046"/>
      <c r="AG70" s="868"/>
      <c r="AH70" s="868"/>
      <c r="AI70" s="868"/>
      <c r="AJ70" s="868"/>
      <c r="AK70" s="868"/>
      <c r="AM70" s="868"/>
      <c r="AN70" s="868"/>
      <c r="AO70" s="868"/>
      <c r="AP70" s="868"/>
      <c r="AQ70" s="868"/>
      <c r="AR70" s="868"/>
      <c r="AS70" s="868"/>
      <c r="AT70" s="868"/>
      <c r="AU70" s="868"/>
      <c r="AV70" s="868"/>
      <c r="AW70" s="894"/>
    </row>
    <row r="71" ht="2.25" customHeight="1" spans="1:49">
      <c r="A71" s="1043"/>
      <c r="B71" s="544"/>
      <c r="C71" s="544"/>
      <c r="D71" s="299"/>
      <c r="E71" s="298"/>
      <c r="F71" s="38"/>
      <c r="I71" s="299"/>
      <c r="J71" s="298"/>
      <c r="K71" s="299"/>
      <c r="L71" s="298"/>
      <c r="N71" s="298"/>
      <c r="Q71" s="38"/>
      <c r="S71" s="298"/>
      <c r="T71" s="299"/>
      <c r="U71" s="299"/>
      <c r="V71" s="298"/>
      <c r="W71" s="546"/>
      <c r="X71" s="298"/>
      <c r="Y71" s="298"/>
      <c r="Z71" s="298"/>
      <c r="AA71" s="298"/>
      <c r="AB71" s="1046"/>
      <c r="AC71" s="38"/>
      <c r="AD71" s="1046"/>
      <c r="AE71" s="868"/>
      <c r="AF71" s="1046"/>
      <c r="AG71" s="868"/>
      <c r="AH71" s="868"/>
      <c r="AI71" s="868"/>
      <c r="AJ71" s="868"/>
      <c r="AK71" s="868"/>
      <c r="AM71" s="868"/>
      <c r="AN71" s="868"/>
      <c r="AO71" s="868"/>
      <c r="AP71" s="868"/>
      <c r="AQ71" s="868"/>
      <c r="AR71" s="868"/>
      <c r="AS71" s="868"/>
      <c r="AT71" s="868"/>
      <c r="AU71" s="868"/>
      <c r="AV71" s="868"/>
      <c r="AW71" s="894"/>
    </row>
    <row r="72" ht="18.75" spans="1:49">
      <c r="A72" s="543" t="s">
        <v>164</v>
      </c>
      <c r="B72" s="544"/>
      <c r="C72" s="544"/>
      <c r="D72" s="545"/>
      <c r="E72" s="298"/>
      <c r="F72" s="38"/>
      <c r="I72" s="545"/>
      <c r="J72" s="298"/>
      <c r="K72" s="545"/>
      <c r="L72" s="298"/>
      <c r="N72" s="298"/>
      <c r="Q72" s="38"/>
      <c r="R72" s="545"/>
      <c r="S72" s="298"/>
      <c r="T72" s="299"/>
      <c r="U72" s="545"/>
      <c r="V72" s="298"/>
      <c r="W72" s="557"/>
      <c r="X72" s="298"/>
      <c r="Y72" s="298"/>
      <c r="Z72" s="298"/>
      <c r="AA72" s="298"/>
      <c r="AB72" s="543"/>
      <c r="AC72" s="38"/>
      <c r="AD72" s="543" t="s">
        <v>57</v>
      </c>
      <c r="AE72" s="868"/>
      <c r="AF72" s="543"/>
      <c r="AG72" s="868"/>
      <c r="AH72" s="868"/>
      <c r="AI72" s="868"/>
      <c r="AJ72" s="868"/>
      <c r="AK72" s="868"/>
      <c r="AM72" s="868"/>
      <c r="AN72" s="868"/>
      <c r="AO72" s="868"/>
      <c r="AP72" s="868"/>
      <c r="AQ72" s="868"/>
      <c r="AR72" s="868"/>
      <c r="AS72" s="868"/>
      <c r="AT72" s="868"/>
      <c r="AU72" s="868"/>
      <c r="AV72" s="868"/>
      <c r="AW72" s="894"/>
    </row>
    <row r="73" spans="1:49">
      <c r="A73" s="1039"/>
      <c r="B73" s="1040"/>
      <c r="C73" s="1040"/>
      <c r="D73" s="38"/>
      <c r="E73" s="1041"/>
      <c r="F73" s="38"/>
      <c r="K73" s="38"/>
      <c r="N73" s="1041"/>
      <c r="Q73" s="38"/>
      <c r="S73" s="298"/>
      <c r="T73" s="299"/>
      <c r="U73" s="38"/>
      <c r="V73" s="1041"/>
      <c r="X73" s="298"/>
      <c r="Y73" s="1041"/>
      <c r="Z73" s="1041"/>
      <c r="AA73" s="1041"/>
      <c r="AB73" s="1046"/>
      <c r="AC73" s="38"/>
      <c r="AD73" s="1046"/>
      <c r="AE73" s="868"/>
      <c r="AF73" s="1046"/>
      <c r="AG73" s="868"/>
      <c r="AH73" s="868"/>
      <c r="AI73" s="868"/>
      <c r="AJ73" s="868"/>
      <c r="AK73" s="868"/>
      <c r="AM73" s="868"/>
      <c r="AN73" s="868"/>
      <c r="AO73" s="868"/>
      <c r="AP73" s="868"/>
      <c r="AQ73" s="868"/>
      <c r="AR73" s="868"/>
      <c r="AS73" s="868"/>
      <c r="AT73" s="868"/>
      <c r="AU73" s="868"/>
      <c r="AV73" s="868"/>
      <c r="AW73" s="894"/>
    </row>
    <row r="75" ht="36" customHeight="1" spans="34:34">
      <c r="AH75" s="1010"/>
    </row>
  </sheetData>
  <mergeCells count="198">
    <mergeCell ref="A1:AW1"/>
    <mergeCell ref="A2:AW2"/>
    <mergeCell ref="A3:AW3"/>
    <mergeCell ref="A4:AW4"/>
    <mergeCell ref="A5:AW5"/>
    <mergeCell ref="A6:AW6"/>
    <mergeCell ref="A7:AW7"/>
    <mergeCell ref="D8:R8"/>
    <mergeCell ref="S8:AG8"/>
    <mergeCell ref="AH8:AV8"/>
    <mergeCell ref="G9:I9"/>
    <mergeCell ref="J9:L9"/>
    <mergeCell ref="M9:O9"/>
    <mergeCell ref="P9:R9"/>
    <mergeCell ref="V9:X9"/>
    <mergeCell ref="Y9:AA9"/>
    <mergeCell ref="AB9:AD9"/>
    <mergeCell ref="AE9:AG9"/>
    <mergeCell ref="AK9:AM9"/>
    <mergeCell ref="AN9:AP9"/>
    <mergeCell ref="AQ9:AS9"/>
    <mergeCell ref="AT9:AV9"/>
    <mergeCell ref="G11:I11"/>
    <mergeCell ref="M11:O11"/>
    <mergeCell ref="P11:R11"/>
    <mergeCell ref="V11:X11"/>
    <mergeCell ref="Y11:AA11"/>
    <mergeCell ref="AB11:AD11"/>
    <mergeCell ref="AE11:AG11"/>
    <mergeCell ref="AK11:AM11"/>
    <mergeCell ref="AN11:AP11"/>
    <mergeCell ref="AQ11:AS11"/>
    <mergeCell ref="AT11:AV11"/>
    <mergeCell ref="A12:AV12"/>
    <mergeCell ref="A42:AV42"/>
    <mergeCell ref="A43:AV43"/>
    <mergeCell ref="A46:AV46"/>
    <mergeCell ref="A47:AV47"/>
    <mergeCell ref="A53:AV53"/>
    <mergeCell ref="A54:AV54"/>
    <mergeCell ref="A69:AV69"/>
    <mergeCell ref="A8:A10"/>
    <mergeCell ref="A13:A16"/>
    <mergeCell ref="A17:A19"/>
    <mergeCell ref="A20:A22"/>
    <mergeCell ref="A24:A27"/>
    <mergeCell ref="A28:A38"/>
    <mergeCell ref="A48:A51"/>
    <mergeCell ref="A56:A59"/>
    <mergeCell ref="A61:A64"/>
    <mergeCell ref="B8:B10"/>
    <mergeCell ref="B13:B16"/>
    <mergeCell ref="B17:B19"/>
    <mergeCell ref="B20:B22"/>
    <mergeCell ref="B24:B27"/>
    <mergeCell ref="B29:B33"/>
    <mergeCell ref="B34:B35"/>
    <mergeCell ref="B37:B38"/>
    <mergeCell ref="B48:B51"/>
    <mergeCell ref="B56:B59"/>
    <mergeCell ref="B61:B64"/>
    <mergeCell ref="C8:C10"/>
    <mergeCell ref="D9:D10"/>
    <mergeCell ref="D30:D33"/>
    <mergeCell ref="D49:D51"/>
    <mergeCell ref="D56:D59"/>
    <mergeCell ref="D61:D64"/>
    <mergeCell ref="E9:E10"/>
    <mergeCell ref="E30:E33"/>
    <mergeCell ref="E49:E51"/>
    <mergeCell ref="E56:E59"/>
    <mergeCell ref="E61:E64"/>
    <mergeCell ref="F9:F10"/>
    <mergeCell ref="F30:F33"/>
    <mergeCell ref="F49:F51"/>
    <mergeCell ref="F56:F59"/>
    <mergeCell ref="F61:F64"/>
    <mergeCell ref="G56:G59"/>
    <mergeCell ref="G61:G64"/>
    <mergeCell ref="I30:I33"/>
    <mergeCell ref="I49:I51"/>
    <mergeCell ref="I56:I59"/>
    <mergeCell ref="I61:I64"/>
    <mergeCell ref="J49:J51"/>
    <mergeCell ref="J56:J59"/>
    <mergeCell ref="J61:J64"/>
    <mergeCell ref="L30:L33"/>
    <mergeCell ref="L49:L51"/>
    <mergeCell ref="L56:L59"/>
    <mergeCell ref="L61:L64"/>
    <mergeCell ref="M49:M51"/>
    <mergeCell ref="M56:M59"/>
    <mergeCell ref="M61:M64"/>
    <mergeCell ref="O30:O33"/>
    <mergeCell ref="O49:O51"/>
    <mergeCell ref="O56:O59"/>
    <mergeCell ref="O61:O64"/>
    <mergeCell ref="P56:P59"/>
    <mergeCell ref="P61:P64"/>
    <mergeCell ref="Q49:Q51"/>
    <mergeCell ref="R30:R33"/>
    <mergeCell ref="R49:R51"/>
    <mergeCell ref="R56:R59"/>
    <mergeCell ref="R61:R64"/>
    <mergeCell ref="S9:S10"/>
    <mergeCell ref="S30:S33"/>
    <mergeCell ref="S49:S51"/>
    <mergeCell ref="S56:S59"/>
    <mergeCell ref="S61:S64"/>
    <mergeCell ref="T9:T10"/>
    <mergeCell ref="T30:T33"/>
    <mergeCell ref="T49:T51"/>
    <mergeCell ref="T56:T59"/>
    <mergeCell ref="T61:T64"/>
    <mergeCell ref="U9:U10"/>
    <mergeCell ref="U30:U33"/>
    <mergeCell ref="U49:U51"/>
    <mergeCell ref="U56:U59"/>
    <mergeCell ref="U61:U64"/>
    <mergeCell ref="V49:V51"/>
    <mergeCell ref="V56:V59"/>
    <mergeCell ref="V61:V64"/>
    <mergeCell ref="X30:X33"/>
    <mergeCell ref="X49:X51"/>
    <mergeCell ref="X56:X59"/>
    <mergeCell ref="X61:X64"/>
    <mergeCell ref="Y49:Y51"/>
    <mergeCell ref="Y56:Y59"/>
    <mergeCell ref="Y61:Y64"/>
    <mergeCell ref="AA30:AA33"/>
    <mergeCell ref="AA49:AA51"/>
    <mergeCell ref="AA56:AA59"/>
    <mergeCell ref="AA61:AA64"/>
    <mergeCell ref="AB49:AB51"/>
    <mergeCell ref="AB56:AB59"/>
    <mergeCell ref="AB61:AB64"/>
    <mergeCell ref="AD30:AD33"/>
    <mergeCell ref="AD49:AD51"/>
    <mergeCell ref="AD56:AD59"/>
    <mergeCell ref="AD61:AD64"/>
    <mergeCell ref="AE49:AE51"/>
    <mergeCell ref="AE56:AE59"/>
    <mergeCell ref="AE61:AE64"/>
    <mergeCell ref="AG30:AG33"/>
    <mergeCell ref="AG49:AG51"/>
    <mergeCell ref="AG56:AG59"/>
    <mergeCell ref="AG61:AG64"/>
    <mergeCell ref="AH9:AH10"/>
    <mergeCell ref="AH30:AH33"/>
    <mergeCell ref="AH49:AH51"/>
    <mergeCell ref="AH56:AH59"/>
    <mergeCell ref="AH61:AH64"/>
    <mergeCell ref="AI9:AI10"/>
    <mergeCell ref="AI30:AI33"/>
    <mergeCell ref="AI49:AI51"/>
    <mergeCell ref="AI56:AI59"/>
    <mergeCell ref="AI61:AI64"/>
    <mergeCell ref="AJ9:AJ10"/>
    <mergeCell ref="AJ30:AJ33"/>
    <mergeCell ref="AJ49:AJ51"/>
    <mergeCell ref="AJ56:AJ59"/>
    <mergeCell ref="AJ61:AJ64"/>
    <mergeCell ref="AK49:AK51"/>
    <mergeCell ref="AK56:AK59"/>
    <mergeCell ref="AK61:AK64"/>
    <mergeCell ref="AM30:AM33"/>
    <mergeCell ref="AM49:AM51"/>
    <mergeCell ref="AM56:AM59"/>
    <mergeCell ref="AM61:AM64"/>
    <mergeCell ref="AN49:AN51"/>
    <mergeCell ref="AN56:AN59"/>
    <mergeCell ref="AN61:AN64"/>
    <mergeCell ref="AP30:AP33"/>
    <mergeCell ref="AP49:AP51"/>
    <mergeCell ref="AP56:AP59"/>
    <mergeCell ref="AP61:AP64"/>
    <mergeCell ref="AQ49:AQ51"/>
    <mergeCell ref="AQ56:AQ59"/>
    <mergeCell ref="AQ61:AQ64"/>
    <mergeCell ref="AS30:AS33"/>
    <mergeCell ref="AS49:AS51"/>
    <mergeCell ref="AS56:AS59"/>
    <mergeCell ref="AS61:AS64"/>
    <mergeCell ref="AT49:AT51"/>
    <mergeCell ref="AT56:AT59"/>
    <mergeCell ref="AT61:AT64"/>
    <mergeCell ref="AV30:AV33"/>
    <mergeCell ref="AV49:AV51"/>
    <mergeCell ref="AV56:AV59"/>
    <mergeCell ref="AV61:AV64"/>
    <mergeCell ref="AW8:AW10"/>
    <mergeCell ref="AW13:AW16"/>
    <mergeCell ref="AW24:AW27"/>
    <mergeCell ref="AW30:AW33"/>
    <mergeCell ref="AW34:AW35"/>
    <mergeCell ref="AW36:AW38"/>
    <mergeCell ref="AW39:AW40"/>
    <mergeCell ref="AW48:AW52"/>
  </mergeCells>
  <pageMargins left="0.7" right="0.7" top="0.75" bottom="0.75" header="0.3" footer="0.3"/>
  <pageSetup paperSize="9" scale="58" fitToHeight="0" orientation="landscape" horizontalDpi="600" vertic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40"/>
  <sheetViews>
    <sheetView zoomScaleSheetLayoutView="60" topLeftCell="A10" workbookViewId="0">
      <selection activeCell="G11" sqref="G11:G13"/>
    </sheetView>
  </sheetViews>
  <sheetFormatPr defaultColWidth="9.14285714285714" defaultRowHeight="15"/>
  <cols>
    <col min="1" max="1" width="4.71428571428571" style="33" customWidth="1"/>
    <col min="2" max="2" width="25.2857142857143" style="1093" customWidth="1"/>
    <col min="3" max="3" width="12.5714285714286" style="34" customWidth="1"/>
    <col min="4" max="4" width="13.2857142857143" style="1229" customWidth="1"/>
    <col min="5" max="5" width="14" style="1230" customWidth="1"/>
    <col min="6" max="6" width="13.5714285714286" style="1230" customWidth="1"/>
    <col min="7" max="7" width="29.4285714285714" style="34" customWidth="1"/>
    <col min="8" max="8" width="13.5714285714286" style="1230" hidden="1" customWidth="1" outlineLevel="1"/>
    <col min="9" max="9" width="12" hidden="1" customWidth="1" outlineLevel="1"/>
    <col min="10" max="10" width="9.14285714285714" collapsed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97.5" customHeight="1" spans="1:7">
      <c r="A2" s="1282" t="s">
        <v>49</v>
      </c>
      <c r="B2" s="1282"/>
      <c r="C2" s="1282"/>
      <c r="D2" s="1282"/>
      <c r="E2" s="1282"/>
      <c r="F2" s="1282"/>
      <c r="G2" s="1282"/>
    </row>
    <row r="3" ht="18" customHeight="1" spans="1:8">
      <c r="A3" s="1203" t="s">
        <v>2</v>
      </c>
      <c r="B3" s="947" t="s">
        <v>3</v>
      </c>
      <c r="C3" s="947" t="s">
        <v>4</v>
      </c>
      <c r="D3" s="947" t="s">
        <v>5</v>
      </c>
      <c r="E3" s="947"/>
      <c r="F3" s="947"/>
      <c r="G3" s="947" t="s">
        <v>6</v>
      </c>
      <c r="H3"/>
    </row>
    <row r="4" ht="33.75" customHeight="1" spans="1:8">
      <c r="A4" s="1203"/>
      <c r="B4" s="947"/>
      <c r="C4" s="947"/>
      <c r="D4" s="990" t="s">
        <v>7</v>
      </c>
      <c r="E4" s="990" t="s">
        <v>8</v>
      </c>
      <c r="F4" s="990" t="s">
        <v>9</v>
      </c>
      <c r="G4" s="947"/>
      <c r="H4" s="949" t="s">
        <v>9</v>
      </c>
    </row>
    <row r="5" spans="1:8">
      <c r="A5" s="7" t="s">
        <v>10</v>
      </c>
      <c r="B5" s="7"/>
      <c r="C5" s="7"/>
      <c r="D5" s="7"/>
      <c r="E5" s="7"/>
      <c r="F5" s="7"/>
      <c r="G5" s="1287"/>
      <c r="H5"/>
    </row>
    <row r="6" ht="117.75" customHeight="1" spans="1:9">
      <c r="A6" s="1236" t="s">
        <v>11</v>
      </c>
      <c r="B6" s="990" t="s">
        <v>12</v>
      </c>
      <c r="C6" s="611" t="s">
        <v>13</v>
      </c>
      <c r="D6" s="1238">
        <v>2384.28182</v>
      </c>
      <c r="E6" s="1238">
        <v>15</v>
      </c>
      <c r="F6" s="1238">
        <f>D6+E6</f>
        <v>2399.28182</v>
      </c>
      <c r="G6" s="611" t="s">
        <v>50</v>
      </c>
      <c r="H6" s="1238">
        <v>2384.28182</v>
      </c>
      <c r="I6" s="1271">
        <f>F6-H6</f>
        <v>15</v>
      </c>
    </row>
    <row r="7" ht="45" customHeight="1" spans="1:8">
      <c r="A7" s="1240"/>
      <c r="B7" s="990"/>
      <c r="C7" s="611" t="s">
        <v>15</v>
      </c>
      <c r="D7" s="1242"/>
      <c r="E7" s="1242"/>
      <c r="F7" s="1242"/>
      <c r="G7" s="611"/>
      <c r="H7" s="1242"/>
    </row>
    <row r="8" spans="1:8">
      <c r="A8" s="1243" t="s">
        <v>16</v>
      </c>
      <c r="B8" s="1113" t="s">
        <v>17</v>
      </c>
      <c r="C8" s="611" t="s">
        <v>13</v>
      </c>
      <c r="D8" s="1244">
        <f>'05'!F8:F10</f>
        <v>1000</v>
      </c>
      <c r="E8" s="1244">
        <v>0</v>
      </c>
      <c r="F8" s="1244">
        <f>D8+E8</f>
        <v>1000</v>
      </c>
      <c r="G8" s="1288"/>
      <c r="H8" s="1244">
        <v>1000</v>
      </c>
    </row>
    <row r="9" ht="30.75" customHeight="1" spans="1:8">
      <c r="A9" s="1243"/>
      <c r="B9" s="1113"/>
      <c r="C9" s="611" t="s">
        <v>18</v>
      </c>
      <c r="D9" s="1246"/>
      <c r="E9" s="1246"/>
      <c r="F9" s="1246"/>
      <c r="G9" s="1289"/>
      <c r="H9" s="1246"/>
    </row>
    <row r="10" ht="54" customHeight="1" spans="1:8">
      <c r="A10" s="1243"/>
      <c r="B10" s="1113"/>
      <c r="C10" s="611" t="s">
        <v>19</v>
      </c>
      <c r="D10" s="1247"/>
      <c r="E10" s="1247"/>
      <c r="F10" s="1247"/>
      <c r="G10" s="1290"/>
      <c r="H10" s="1247"/>
    </row>
    <row r="11" ht="30" customHeight="1" spans="1:8">
      <c r="A11" s="1248" t="s">
        <v>20</v>
      </c>
      <c r="B11" s="1113" t="s">
        <v>21</v>
      </c>
      <c r="C11" s="611" t="s">
        <v>13</v>
      </c>
      <c r="D11" s="1238">
        <v>352.8</v>
      </c>
      <c r="E11" s="1238">
        <v>460.4</v>
      </c>
      <c r="F11" s="1238">
        <f>D11+E11</f>
        <v>813.2</v>
      </c>
      <c r="G11" s="611" t="s">
        <v>51</v>
      </c>
      <c r="H11" s="1238">
        <v>352.8</v>
      </c>
    </row>
    <row r="12" ht="38.25" customHeight="1" spans="1:8">
      <c r="A12" s="1248"/>
      <c r="B12" s="1113"/>
      <c r="C12" s="611" t="s">
        <v>22</v>
      </c>
      <c r="D12" s="1245"/>
      <c r="E12" s="1245"/>
      <c r="F12" s="1245"/>
      <c r="G12" s="611"/>
      <c r="H12" s="1245"/>
    </row>
    <row r="13" ht="93" customHeight="1" spans="1:8">
      <c r="A13" s="1248"/>
      <c r="B13" s="1113"/>
      <c r="C13" s="611" t="s">
        <v>52</v>
      </c>
      <c r="D13" s="1242"/>
      <c r="E13" s="1242"/>
      <c r="F13" s="1242"/>
      <c r="G13" s="611"/>
      <c r="H13" s="1242"/>
    </row>
    <row r="14" ht="63.75" spans="1:8">
      <c r="A14" s="1248" t="s">
        <v>23</v>
      </c>
      <c r="B14" s="1113" t="s">
        <v>24</v>
      </c>
      <c r="C14" s="611" t="s">
        <v>13</v>
      </c>
      <c r="D14" s="1249">
        <v>0</v>
      </c>
      <c r="E14" s="1249">
        <v>0</v>
      </c>
      <c r="F14" s="1249">
        <v>0</v>
      </c>
      <c r="G14" s="1287"/>
      <c r="H14" s="1249">
        <v>0</v>
      </c>
    </row>
    <row r="15" spans="1:8">
      <c r="A15" s="1248" t="s">
        <v>25</v>
      </c>
      <c r="B15" s="1113" t="s">
        <v>26</v>
      </c>
      <c r="C15" s="611" t="s">
        <v>13</v>
      </c>
      <c r="D15" s="1238">
        <v>1500</v>
      </c>
      <c r="E15" s="1238">
        <v>0</v>
      </c>
      <c r="F15" s="1238">
        <v>1500</v>
      </c>
      <c r="G15" s="1288"/>
      <c r="H15" s="1238">
        <v>1500</v>
      </c>
    </row>
    <row r="16" ht="33.75" spans="1:8">
      <c r="A16" s="1248"/>
      <c r="B16" s="1113"/>
      <c r="C16" s="611" t="s">
        <v>27</v>
      </c>
      <c r="D16" s="1245"/>
      <c r="E16" s="1245"/>
      <c r="F16" s="1245"/>
      <c r="G16" s="1289"/>
      <c r="H16" s="1245"/>
    </row>
    <row r="17" ht="33.75" spans="1:8">
      <c r="A17" s="1248"/>
      <c r="B17" s="1113"/>
      <c r="C17" s="611" t="s">
        <v>28</v>
      </c>
      <c r="D17" s="1242"/>
      <c r="E17" s="1242"/>
      <c r="F17" s="1242"/>
      <c r="G17" s="1290"/>
      <c r="H17" s="1242"/>
    </row>
    <row r="18" ht="63.75" spans="1:9">
      <c r="A18" s="1248" t="s">
        <v>29</v>
      </c>
      <c r="B18" s="1254" t="s">
        <v>30</v>
      </c>
      <c r="C18" s="918" t="s">
        <v>13</v>
      </c>
      <c r="D18" s="1255">
        <f>D19+D24+D26</f>
        <v>62102.80279</v>
      </c>
      <c r="E18" s="1255">
        <f>E19+E24</f>
        <v>-176.4</v>
      </c>
      <c r="F18" s="1255">
        <f>D18+E18</f>
        <v>61926.40279</v>
      </c>
      <c r="G18" s="1291"/>
      <c r="H18" s="1249">
        <v>62102.80279</v>
      </c>
      <c r="I18" s="1271">
        <f>D18-H18</f>
        <v>0</v>
      </c>
    </row>
    <row r="19" spans="1:8">
      <c r="A19" s="1248"/>
      <c r="B19" s="1113" t="s">
        <v>31</v>
      </c>
      <c r="C19" s="611" t="s">
        <v>13</v>
      </c>
      <c r="D19" s="1238">
        <v>48386.20267</v>
      </c>
      <c r="E19" s="1238">
        <v>-462.50864</v>
      </c>
      <c r="F19" s="1238">
        <f>D19+E19</f>
        <v>47923.69403</v>
      </c>
      <c r="G19" s="606" t="s">
        <v>53</v>
      </c>
      <c r="H19" s="1238">
        <v>48386.20267</v>
      </c>
    </row>
    <row r="20" ht="22.5" spans="1:8">
      <c r="A20" s="1248"/>
      <c r="B20" s="1113"/>
      <c r="C20" s="611" t="s">
        <v>33</v>
      </c>
      <c r="D20" s="1245"/>
      <c r="E20" s="1245"/>
      <c r="F20" s="1245"/>
      <c r="G20" s="606"/>
      <c r="H20" s="1245"/>
    </row>
    <row r="21" ht="33.75" spans="1:8">
      <c r="A21" s="1248"/>
      <c r="B21" s="1113"/>
      <c r="C21" s="611" t="s">
        <v>34</v>
      </c>
      <c r="D21" s="1245"/>
      <c r="E21" s="1245"/>
      <c r="F21" s="1245"/>
      <c r="G21" s="606"/>
      <c r="H21" s="1245"/>
    </row>
    <row r="22" ht="33.75" spans="1:8">
      <c r="A22" s="1248"/>
      <c r="B22" s="1113"/>
      <c r="C22" s="611" t="s">
        <v>35</v>
      </c>
      <c r="D22" s="1245"/>
      <c r="E22" s="1245"/>
      <c r="F22" s="1245"/>
      <c r="G22" s="606"/>
      <c r="H22" s="1245"/>
    </row>
    <row r="23" ht="29.25" customHeight="1" spans="1:9">
      <c r="A23" s="1248"/>
      <c r="B23" s="1113"/>
      <c r="C23" s="611" t="s">
        <v>22</v>
      </c>
      <c r="D23" s="1242"/>
      <c r="E23" s="1242"/>
      <c r="F23" s="1242"/>
      <c r="G23" s="606"/>
      <c r="H23" s="1242"/>
      <c r="I23" s="1271">
        <f>H19-F19</f>
        <v>462.50864</v>
      </c>
    </row>
    <row r="24" spans="1:8">
      <c r="A24" s="1248"/>
      <c r="B24" s="1113" t="s">
        <v>36</v>
      </c>
      <c r="C24" s="611" t="s">
        <v>13</v>
      </c>
      <c r="D24" s="1238">
        <v>13716.60012</v>
      </c>
      <c r="E24" s="1238">
        <v>286.10864</v>
      </c>
      <c r="F24" s="1238">
        <f>D24+E24</f>
        <v>14002.70876</v>
      </c>
      <c r="G24" s="355" t="s">
        <v>54</v>
      </c>
      <c r="H24" s="1238" t="s">
        <v>38</v>
      </c>
    </row>
    <row r="25" ht="105" customHeight="1" spans="1:9">
      <c r="A25" s="1248"/>
      <c r="B25" s="1113"/>
      <c r="C25" s="611" t="s">
        <v>39</v>
      </c>
      <c r="D25" s="1242"/>
      <c r="E25" s="1242"/>
      <c r="F25" s="1242"/>
      <c r="G25" s="355"/>
      <c r="H25" s="1242"/>
      <c r="I25" s="1271">
        <f>D24+E24</f>
        <v>14002.70876</v>
      </c>
    </row>
    <row r="26" spans="1:8">
      <c r="A26" s="1248"/>
      <c r="B26" s="1113" t="s">
        <v>40</v>
      </c>
      <c r="C26" s="611" t="s">
        <v>13</v>
      </c>
      <c r="D26" s="1238">
        <v>0</v>
      </c>
      <c r="E26" s="1238"/>
      <c r="F26" s="1238">
        <v>0</v>
      </c>
      <c r="G26" s="1288"/>
      <c r="H26" s="1238">
        <v>0</v>
      </c>
    </row>
    <row r="27" ht="22.5" spans="1:8">
      <c r="A27" s="1248"/>
      <c r="B27" s="1113"/>
      <c r="C27" s="611" t="s">
        <v>33</v>
      </c>
      <c r="D27" s="1245"/>
      <c r="E27" s="1245"/>
      <c r="F27" s="1245"/>
      <c r="G27" s="1289"/>
      <c r="H27" s="1245"/>
    </row>
    <row r="28" ht="33.75" spans="1:8">
      <c r="A28" s="1248"/>
      <c r="B28" s="1113"/>
      <c r="C28" s="611" t="s">
        <v>34</v>
      </c>
      <c r="D28" s="1245"/>
      <c r="E28" s="1245"/>
      <c r="F28" s="1245"/>
      <c r="G28" s="1289"/>
      <c r="H28" s="1245"/>
    </row>
    <row r="29" ht="33.75" spans="1:8">
      <c r="A29" s="1248"/>
      <c r="B29" s="1113"/>
      <c r="C29" s="611" t="s">
        <v>35</v>
      </c>
      <c r="D29" s="1245"/>
      <c r="E29" s="1245"/>
      <c r="F29" s="1245"/>
      <c r="G29" s="1289"/>
      <c r="H29" s="1245"/>
    </row>
    <row r="30" ht="22.5" spans="1:8">
      <c r="A30" s="1248"/>
      <c r="B30" s="1113"/>
      <c r="C30" s="611" t="s">
        <v>22</v>
      </c>
      <c r="D30" s="1245"/>
      <c r="E30" s="1245"/>
      <c r="F30" s="1245"/>
      <c r="G30" s="1289"/>
      <c r="H30" s="1245"/>
    </row>
    <row r="31" ht="22.5" spans="1:8">
      <c r="A31" s="1248"/>
      <c r="B31" s="1113"/>
      <c r="C31" s="611" t="s">
        <v>39</v>
      </c>
      <c r="D31" s="1242"/>
      <c r="E31" s="1242"/>
      <c r="F31" s="1242"/>
      <c r="G31" s="1290"/>
      <c r="H31" s="1242"/>
    </row>
    <row r="32" spans="1:8">
      <c r="A32" s="1248"/>
      <c r="B32" s="1254" t="s">
        <v>41</v>
      </c>
      <c r="C32" s="1239"/>
      <c r="D32" s="1255">
        <f>D18+D15+D14+D11+D8+D6</f>
        <v>67339.88461</v>
      </c>
      <c r="E32" s="1255">
        <f>E18+E15+E14+E11+E8+E6</f>
        <v>299</v>
      </c>
      <c r="F32" s="1255">
        <f>F18+F15+F14+F11+F8+F6</f>
        <v>67638.88461</v>
      </c>
      <c r="G32" s="1287"/>
      <c r="H32" s="1255">
        <v>67339.88461</v>
      </c>
    </row>
    <row r="33" spans="1:8">
      <c r="A33" s="6" t="s">
        <v>42</v>
      </c>
      <c r="B33" s="6"/>
      <c r="C33" s="6"/>
      <c r="D33" s="6"/>
      <c r="E33" s="6"/>
      <c r="F33" s="6"/>
      <c r="G33" s="1287"/>
      <c r="H33"/>
    </row>
    <row r="34" spans="1:8">
      <c r="A34" s="7" t="s">
        <v>43</v>
      </c>
      <c r="B34" s="7"/>
      <c r="C34" s="7"/>
      <c r="D34" s="7"/>
      <c r="E34" s="7"/>
      <c r="F34" s="7"/>
      <c r="G34" s="1287"/>
      <c r="H34"/>
    </row>
    <row r="35" ht="68.25" customHeight="1" spans="1:9">
      <c r="A35" s="1248" t="s">
        <v>44</v>
      </c>
      <c r="B35" s="611" t="s">
        <v>45</v>
      </c>
      <c r="C35" s="611" t="s">
        <v>46</v>
      </c>
      <c r="D35" s="1206">
        <v>6398.57079</v>
      </c>
      <c r="E35" s="1206">
        <v>-15</v>
      </c>
      <c r="F35" s="1206">
        <f>D35+E35</f>
        <v>6383.57079</v>
      </c>
      <c r="G35" s="611" t="s">
        <v>55</v>
      </c>
      <c r="H35" s="6">
        <v>6398.57079</v>
      </c>
      <c r="I35" s="1">
        <f>F35-H35</f>
        <v>-15</v>
      </c>
    </row>
    <row r="36" spans="1:8">
      <c r="A36" s="1248"/>
      <c r="B36" s="1254"/>
      <c r="C36" s="1261"/>
      <c r="D36" s="1207">
        <f>D35</f>
        <v>6398.57079</v>
      </c>
      <c r="E36" s="1207">
        <f>E35</f>
        <v>-15</v>
      </c>
      <c r="F36" s="1207">
        <f>F35</f>
        <v>6383.57079</v>
      </c>
      <c r="G36" s="1287"/>
      <c r="H36" s="6">
        <v>6398.57079</v>
      </c>
    </row>
    <row r="37" spans="1:8">
      <c r="A37" s="1262"/>
      <c r="B37" s="1254"/>
      <c r="C37" s="1263"/>
      <c r="D37" s="1207">
        <f>D36+D32</f>
        <v>73738.4554</v>
      </c>
      <c r="E37" s="1207">
        <f>E36+E32</f>
        <v>284</v>
      </c>
      <c r="F37" s="1207">
        <f>F36+F32</f>
        <v>74022.4554</v>
      </c>
      <c r="G37" s="1287"/>
      <c r="H37" s="7">
        <v>73738.4554</v>
      </c>
    </row>
    <row r="40" ht="18.75" spans="1:7">
      <c r="A40" s="1280" t="s">
        <v>56</v>
      </c>
      <c r="F40" s="1280" t="s">
        <v>57</v>
      </c>
      <c r="G40" s="1230"/>
    </row>
  </sheetData>
  <mergeCells count="57">
    <mergeCell ref="A1:G1"/>
    <mergeCell ref="A2:G2"/>
    <mergeCell ref="D3:F3"/>
    <mergeCell ref="A5:F5"/>
    <mergeCell ref="A33:F33"/>
    <mergeCell ref="A34:F34"/>
    <mergeCell ref="A3:A4"/>
    <mergeCell ref="A6:A7"/>
    <mergeCell ref="A8:A10"/>
    <mergeCell ref="A11:A13"/>
    <mergeCell ref="A15:A17"/>
    <mergeCell ref="A18:A31"/>
    <mergeCell ref="B3:B4"/>
    <mergeCell ref="B6:B7"/>
    <mergeCell ref="B8:B10"/>
    <mergeCell ref="B11:B13"/>
    <mergeCell ref="B15:B17"/>
    <mergeCell ref="B19:B23"/>
    <mergeCell ref="B24:B25"/>
    <mergeCell ref="B26:B31"/>
    <mergeCell ref="C3:C4"/>
    <mergeCell ref="D6:D7"/>
    <mergeCell ref="D8:D10"/>
    <mergeCell ref="D11:D13"/>
    <mergeCell ref="D15:D17"/>
    <mergeCell ref="D19:D23"/>
    <mergeCell ref="D24:D25"/>
    <mergeCell ref="D26:D31"/>
    <mergeCell ref="E6:E7"/>
    <mergeCell ref="E8:E10"/>
    <mergeCell ref="E11:E13"/>
    <mergeCell ref="E15:E17"/>
    <mergeCell ref="E19:E23"/>
    <mergeCell ref="E24:E25"/>
    <mergeCell ref="E26:E31"/>
    <mergeCell ref="F6:F7"/>
    <mergeCell ref="F8:F10"/>
    <mergeCell ref="F11:F13"/>
    <mergeCell ref="F15:F17"/>
    <mergeCell ref="F19:F23"/>
    <mergeCell ref="F24:F25"/>
    <mergeCell ref="F26:F31"/>
    <mergeCell ref="G3:G4"/>
    <mergeCell ref="G6:G7"/>
    <mergeCell ref="G8:G10"/>
    <mergeCell ref="G11:G13"/>
    <mergeCell ref="G15:G17"/>
    <mergeCell ref="G19:G23"/>
    <mergeCell ref="G24:G25"/>
    <mergeCell ref="G26:G31"/>
    <mergeCell ref="H6:H7"/>
    <mergeCell ref="H8:H10"/>
    <mergeCell ref="H11:H13"/>
    <mergeCell ref="H15:H17"/>
    <mergeCell ref="H19:H23"/>
    <mergeCell ref="H24:H25"/>
    <mergeCell ref="H26:H31"/>
  </mergeCells>
  <pageMargins left="0.7" right="0.7" top="0.75" bottom="0.75" header="0.3" footer="0.3"/>
  <pageSetup paperSize="9" scale="77" fitToHeight="0" orientation="portrait" horizontalDpi="600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77"/>
  <sheetViews>
    <sheetView view="pageBreakPreview" zoomScaleNormal="100" topLeftCell="K6" workbookViewId="0">
      <selection activeCell="AW14" sqref="AW14:AW17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customWidth="1" outlineLevel="1"/>
    <col min="8" max="8" width="3.28571428571429" style="37" customWidth="1" outlineLevel="1"/>
    <col min="9" max="9" width="3.28571428571429" style="38" customWidth="1"/>
    <col min="10" max="10" width="3.71428571428571" style="39" customWidth="1" outlineLevel="1"/>
    <col min="11" max="11" width="3.71428571428571" style="40" customWidth="1" outlineLevel="1"/>
    <col min="12" max="12" width="3.71428571428571" style="39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customWidth="1" outlineLevel="1"/>
    <col min="23" max="23" width="3.71428571428571" style="37" customWidth="1" outlineLevel="1"/>
    <col min="24" max="24" width="3" style="47" customWidth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42857142857143" style="51" customWidth="1"/>
    <col min="35" max="36" width="3.71428571428571" style="32" customWidth="1"/>
    <col min="37" max="37" width="3.71428571428571" style="32" customWidth="1" outlineLevel="1"/>
    <col min="38" max="38" width="3.71428571428571" style="52" customWidth="1" outlineLevel="1"/>
    <col min="39" max="39" width="3.71428571428571" style="32" customWidth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24.2857142857143" style="54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57" customHeight="1" spans="1:49">
      <c r="A2" s="898" t="s">
        <v>170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ht="19.5" customHeight="1" spans="1:49">
      <c r="A3" s="898" t="s">
        <v>245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</row>
    <row r="4" s="1061" customFormat="1" ht="75" customHeight="1" spans="1:49">
      <c r="A4" s="1062" t="s">
        <v>246</v>
      </c>
      <c r="B4" s="1062"/>
      <c r="C4" s="1062"/>
      <c r="D4" s="1062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</row>
    <row r="5" s="26" customFormat="1" ht="85.5" customHeight="1" spans="1:49">
      <c r="A5" s="1018" t="s">
        <v>247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8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</row>
    <row r="6" s="26" customFormat="1" ht="36.75" customHeight="1" spans="1:49">
      <c r="A6" s="1018" t="s">
        <v>248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18"/>
      <c r="T6" s="1018"/>
      <c r="U6" s="1018"/>
      <c r="V6" s="1018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8"/>
      <c r="AI6" s="1018"/>
      <c r="AJ6" s="1018"/>
      <c r="AK6" s="1018"/>
      <c r="AL6" s="1018"/>
      <c r="AM6" s="1018"/>
      <c r="AN6" s="1018"/>
      <c r="AO6" s="1018"/>
      <c r="AP6" s="1018"/>
      <c r="AQ6" s="1018"/>
      <c r="AR6" s="1018"/>
      <c r="AS6" s="1018"/>
      <c r="AT6" s="1018"/>
      <c r="AU6" s="1018"/>
      <c r="AV6" s="1018"/>
      <c r="AW6" s="1018"/>
    </row>
    <row r="7" s="26" customFormat="1" ht="45.75" customHeight="1" spans="1:49">
      <c r="A7" s="1018" t="s">
        <v>249</v>
      </c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8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</row>
    <row r="8" s="26" customFormat="1" ht="36.75" customHeight="1" spans="1:49">
      <c r="A8" s="1062" t="s">
        <v>250</v>
      </c>
      <c r="B8" s="1062"/>
      <c r="C8" s="1062"/>
      <c r="D8" s="1062"/>
      <c r="E8" s="1062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1062"/>
      <c r="Q8" s="1062"/>
      <c r="R8" s="1062"/>
      <c r="S8" s="1062"/>
      <c r="T8" s="1062"/>
      <c r="U8" s="1062"/>
      <c r="V8" s="1062"/>
      <c r="W8" s="1062"/>
      <c r="X8" s="1062"/>
      <c r="Y8" s="1062"/>
      <c r="Z8" s="1062"/>
      <c r="AA8" s="1062"/>
      <c r="AB8" s="1062"/>
      <c r="AC8" s="1062"/>
      <c r="AD8" s="1062"/>
      <c r="AE8" s="1062"/>
      <c r="AF8" s="1062"/>
      <c r="AG8" s="1062"/>
      <c r="AH8" s="1062"/>
      <c r="AI8" s="1062"/>
      <c r="AJ8" s="1062"/>
      <c r="AK8" s="1062"/>
      <c r="AL8" s="1062"/>
      <c r="AM8" s="1062"/>
      <c r="AN8" s="1062"/>
      <c r="AO8" s="1062"/>
      <c r="AP8" s="1062"/>
      <c r="AQ8" s="1062"/>
      <c r="AR8" s="1062"/>
      <c r="AS8" s="1062"/>
      <c r="AT8" s="1062"/>
      <c r="AU8" s="1062"/>
      <c r="AV8" s="1062"/>
      <c r="AW8" s="1062"/>
    </row>
    <row r="9" s="28" customFormat="1" ht="12.75" spans="1:49">
      <c r="A9" s="945" t="s">
        <v>2</v>
      </c>
      <c r="B9" s="587" t="s">
        <v>3</v>
      </c>
      <c r="C9" s="588" t="s">
        <v>4</v>
      </c>
      <c r="D9" s="946" t="s">
        <v>174</v>
      </c>
      <c r="E9" s="947"/>
      <c r="F9" s="947"/>
      <c r="G9" s="947"/>
      <c r="H9" s="947"/>
      <c r="I9" s="947"/>
      <c r="J9" s="947"/>
      <c r="K9" s="947"/>
      <c r="L9" s="947"/>
      <c r="M9" s="947"/>
      <c r="N9" s="947"/>
      <c r="O9" s="947"/>
      <c r="P9" s="947"/>
      <c r="Q9" s="947"/>
      <c r="R9" s="969"/>
      <c r="S9" s="946" t="s">
        <v>175</v>
      </c>
      <c r="T9" s="947"/>
      <c r="U9" s="947"/>
      <c r="V9" s="947"/>
      <c r="W9" s="947"/>
      <c r="X9" s="947"/>
      <c r="Y9" s="947"/>
      <c r="Z9" s="947"/>
      <c r="AA9" s="947"/>
      <c r="AB9" s="947"/>
      <c r="AC9" s="947"/>
      <c r="AD9" s="947"/>
      <c r="AE9" s="947"/>
      <c r="AF9" s="947"/>
      <c r="AG9" s="969"/>
      <c r="AH9" s="1049" t="s">
        <v>176</v>
      </c>
      <c r="AI9" s="990"/>
      <c r="AJ9" s="990"/>
      <c r="AK9" s="990"/>
      <c r="AL9" s="990"/>
      <c r="AM9" s="990"/>
      <c r="AN9" s="990"/>
      <c r="AO9" s="990"/>
      <c r="AP9" s="990"/>
      <c r="AQ9" s="990"/>
      <c r="AR9" s="990"/>
      <c r="AS9" s="990"/>
      <c r="AT9" s="990"/>
      <c r="AU9" s="990"/>
      <c r="AV9" s="993"/>
      <c r="AW9" s="797" t="s">
        <v>177</v>
      </c>
    </row>
    <row r="10" s="25" customFormat="1" ht="16.5" customHeight="1" spans="1:49">
      <c r="A10" s="945"/>
      <c r="B10" s="587"/>
      <c r="C10" s="588"/>
      <c r="D10" s="948" t="s">
        <v>178</v>
      </c>
      <c r="E10" s="949">
        <v>2016</v>
      </c>
      <c r="F10" s="949">
        <v>2017</v>
      </c>
      <c r="G10" s="6" t="s">
        <v>140</v>
      </c>
      <c r="H10" s="6"/>
      <c r="I10" s="6"/>
      <c r="J10" s="960" t="s">
        <v>141</v>
      </c>
      <c r="K10" s="960"/>
      <c r="L10" s="960"/>
      <c r="M10" s="960" t="s">
        <v>142</v>
      </c>
      <c r="N10" s="960"/>
      <c r="O10" s="960"/>
      <c r="P10" s="960" t="s">
        <v>143</v>
      </c>
      <c r="Q10" s="960"/>
      <c r="R10" s="970"/>
      <c r="S10" s="971" t="s">
        <v>178</v>
      </c>
      <c r="T10" s="949">
        <v>2016</v>
      </c>
      <c r="U10" s="949">
        <v>2017</v>
      </c>
      <c r="V10" s="6" t="s">
        <v>140</v>
      </c>
      <c r="W10" s="6"/>
      <c r="X10" s="6"/>
      <c r="Y10" s="6" t="s">
        <v>141</v>
      </c>
      <c r="Z10" s="6"/>
      <c r="AA10" s="6"/>
      <c r="AB10" s="6" t="s">
        <v>142</v>
      </c>
      <c r="AC10" s="6"/>
      <c r="AD10" s="6"/>
      <c r="AE10" s="6" t="s">
        <v>143</v>
      </c>
      <c r="AF10" s="6"/>
      <c r="AG10" s="980"/>
      <c r="AH10" s="971" t="s">
        <v>178</v>
      </c>
      <c r="AI10" s="949">
        <v>2016</v>
      </c>
      <c r="AJ10" s="949">
        <v>2017</v>
      </c>
      <c r="AK10" s="6" t="s">
        <v>140</v>
      </c>
      <c r="AL10" s="6"/>
      <c r="AM10" s="6"/>
      <c r="AN10" s="6" t="s">
        <v>141</v>
      </c>
      <c r="AO10" s="6"/>
      <c r="AP10" s="6"/>
      <c r="AQ10" s="6" t="s">
        <v>142</v>
      </c>
      <c r="AR10" s="6"/>
      <c r="AS10" s="6"/>
      <c r="AT10" s="6" t="s">
        <v>143</v>
      </c>
      <c r="AU10" s="6"/>
      <c r="AV10" s="980"/>
      <c r="AW10" s="797"/>
    </row>
    <row r="11" s="25" customFormat="1" ht="51.75" customHeight="1" spans="1:49">
      <c r="A11" s="945"/>
      <c r="B11" s="587"/>
      <c r="C11" s="588"/>
      <c r="D11" s="948"/>
      <c r="E11" s="949"/>
      <c r="F11" s="949"/>
      <c r="G11" s="952" t="s">
        <v>179</v>
      </c>
      <c r="H11" s="953" t="s">
        <v>180</v>
      </c>
      <c r="I11" s="952" t="s">
        <v>181</v>
      </c>
      <c r="J11" s="961" t="s">
        <v>179</v>
      </c>
      <c r="K11" s="972" t="s">
        <v>180</v>
      </c>
      <c r="L11" s="961" t="s">
        <v>181</v>
      </c>
      <c r="M11" s="961" t="s">
        <v>179</v>
      </c>
      <c r="N11" s="972" t="s">
        <v>180</v>
      </c>
      <c r="O11" s="961" t="s">
        <v>181</v>
      </c>
      <c r="P11" s="961" t="s">
        <v>179</v>
      </c>
      <c r="Q11" s="972" t="s">
        <v>180</v>
      </c>
      <c r="R11" s="973" t="s">
        <v>181</v>
      </c>
      <c r="S11" s="971"/>
      <c r="T11" s="949"/>
      <c r="U11" s="949"/>
      <c r="V11" s="952" t="s">
        <v>179</v>
      </c>
      <c r="W11" s="953" t="s">
        <v>180</v>
      </c>
      <c r="X11" s="1055" t="s">
        <v>181</v>
      </c>
      <c r="Y11" s="952" t="s">
        <v>179</v>
      </c>
      <c r="Z11" s="953" t="s">
        <v>180</v>
      </c>
      <c r="AA11" s="952" t="s">
        <v>181</v>
      </c>
      <c r="AB11" s="952" t="s">
        <v>179</v>
      </c>
      <c r="AC11" s="953" t="s">
        <v>180</v>
      </c>
      <c r="AD11" s="952" t="s">
        <v>181</v>
      </c>
      <c r="AE11" s="952" t="s">
        <v>179</v>
      </c>
      <c r="AF11" s="953" t="s">
        <v>180</v>
      </c>
      <c r="AG11" s="1050" t="s">
        <v>181</v>
      </c>
      <c r="AH11" s="971"/>
      <c r="AI11" s="949"/>
      <c r="AJ11" s="949"/>
      <c r="AK11" s="952" t="s">
        <v>179</v>
      </c>
      <c r="AL11" s="953" t="s">
        <v>180</v>
      </c>
      <c r="AM11" s="952" t="s">
        <v>181</v>
      </c>
      <c r="AN11" s="952" t="s">
        <v>179</v>
      </c>
      <c r="AO11" s="953" t="s">
        <v>180</v>
      </c>
      <c r="AP11" s="952" t="s">
        <v>181</v>
      </c>
      <c r="AQ11" s="952" t="s">
        <v>179</v>
      </c>
      <c r="AR11" s="953" t="s">
        <v>180</v>
      </c>
      <c r="AS11" s="952" t="s">
        <v>181</v>
      </c>
      <c r="AT11" s="952" t="s">
        <v>179</v>
      </c>
      <c r="AU11" s="953" t="s">
        <v>180</v>
      </c>
      <c r="AV11" s="981" t="s">
        <v>181</v>
      </c>
      <c r="AW11" s="797"/>
    </row>
    <row r="12" spans="1:49">
      <c r="A12" s="4">
        <v>1</v>
      </c>
      <c r="B12" s="954">
        <v>2</v>
      </c>
      <c r="C12" s="955">
        <v>3</v>
      </c>
      <c r="D12" s="956">
        <v>4</v>
      </c>
      <c r="E12" s="4">
        <v>5</v>
      </c>
      <c r="F12" s="4">
        <v>6</v>
      </c>
      <c r="G12" s="4">
        <v>7</v>
      </c>
      <c r="H12" s="4"/>
      <c r="I12" s="4"/>
      <c r="J12" s="962">
        <v>8</v>
      </c>
      <c r="K12" s="963"/>
      <c r="L12" s="964">
        <v>8</v>
      </c>
      <c r="M12" s="965">
        <v>9</v>
      </c>
      <c r="N12" s="965"/>
      <c r="O12" s="965"/>
      <c r="P12" s="965">
        <v>10</v>
      </c>
      <c r="Q12" s="965"/>
      <c r="R12" s="974"/>
      <c r="S12" s="956">
        <v>11</v>
      </c>
      <c r="T12" s="4">
        <v>12</v>
      </c>
      <c r="U12" s="4">
        <v>13</v>
      </c>
      <c r="V12" s="4">
        <v>14</v>
      </c>
      <c r="W12" s="4"/>
      <c r="X12" s="4"/>
      <c r="Y12" s="4">
        <v>15</v>
      </c>
      <c r="Z12" s="4"/>
      <c r="AA12" s="4"/>
      <c r="AB12" s="4">
        <v>16</v>
      </c>
      <c r="AC12" s="4"/>
      <c r="AD12" s="4"/>
      <c r="AE12" s="4">
        <v>17</v>
      </c>
      <c r="AF12" s="4"/>
      <c r="AG12" s="994"/>
      <c r="AH12" s="956">
        <v>18</v>
      </c>
      <c r="AI12" s="4">
        <v>19</v>
      </c>
      <c r="AJ12" s="4">
        <v>20</v>
      </c>
      <c r="AK12" s="4">
        <v>21</v>
      </c>
      <c r="AL12" s="4"/>
      <c r="AM12" s="4"/>
      <c r="AN12" s="4">
        <v>22</v>
      </c>
      <c r="AO12" s="4"/>
      <c r="AP12" s="4"/>
      <c r="AQ12" s="4">
        <v>23</v>
      </c>
      <c r="AR12" s="4"/>
      <c r="AS12" s="4"/>
      <c r="AT12" s="4">
        <v>24</v>
      </c>
      <c r="AU12" s="4"/>
      <c r="AV12" s="994"/>
      <c r="AW12" s="995">
        <v>25</v>
      </c>
    </row>
    <row r="13" spans="1:49">
      <c r="A13" s="7" t="s">
        <v>182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803"/>
    </row>
    <row r="14" ht="79.5" customHeight="1" spans="1:49">
      <c r="A14" s="6" t="s">
        <v>11</v>
      </c>
      <c r="B14" s="606" t="s">
        <v>97</v>
      </c>
      <c r="C14" s="607" t="s">
        <v>13</v>
      </c>
      <c r="D14" s="608">
        <f>E14+F14+I14+L14+O14+R14</f>
        <v>9105.42622</v>
      </c>
      <c r="E14" s="11">
        <v>2471.01488</v>
      </c>
      <c r="F14" s="11">
        <v>2404.56093</v>
      </c>
      <c r="G14" s="11">
        <f>'25'!I13</f>
        <v>2865.99311</v>
      </c>
      <c r="H14" s="609">
        <f>H16+H17+H15</f>
        <v>-1.61901</v>
      </c>
      <c r="I14" s="11">
        <f>G14+H14</f>
        <v>2864.3741</v>
      </c>
      <c r="J14" s="686">
        <v>0</v>
      </c>
      <c r="K14" s="687">
        <f>K15</f>
        <v>1365.47631</v>
      </c>
      <c r="L14" s="686">
        <f>J14+K14</f>
        <v>1365.47631</v>
      </c>
      <c r="M14" s="686">
        <v>0</v>
      </c>
      <c r="N14" s="687">
        <v>0</v>
      </c>
      <c r="O14" s="686">
        <f>M14+N14</f>
        <v>0</v>
      </c>
      <c r="P14" s="686">
        <v>0</v>
      </c>
      <c r="Q14" s="687">
        <v>0</v>
      </c>
      <c r="R14" s="717">
        <f>P14+Q14</f>
        <v>0</v>
      </c>
      <c r="S14" s="608">
        <f>T14+U14+X14+AA14+AD14+AG14</f>
        <v>0</v>
      </c>
      <c r="T14" s="11">
        <v>0</v>
      </c>
      <c r="U14" s="11">
        <v>0</v>
      </c>
      <c r="V14" s="11">
        <f>'25'!X13</f>
        <v>0</v>
      </c>
      <c r="W14" s="609"/>
      <c r="X14" s="358">
        <f>V14+W14</f>
        <v>0</v>
      </c>
      <c r="Y14" s="11">
        <v>0</v>
      </c>
      <c r="Z14" s="609"/>
      <c r="AA14" s="11">
        <f>Y14+Z14</f>
        <v>0</v>
      </c>
      <c r="AB14" s="11">
        <v>0</v>
      </c>
      <c r="AC14" s="609"/>
      <c r="AD14" s="11">
        <f>AB14+AC14</f>
        <v>0</v>
      </c>
      <c r="AE14" s="11">
        <v>0</v>
      </c>
      <c r="AF14" s="609"/>
      <c r="AG14" s="787">
        <f>AE14+AF14</f>
        <v>0</v>
      </c>
      <c r="AH14" s="608">
        <f>AI14+AJ14+AM14+AP14+AS14+AV14</f>
        <v>9105.42622</v>
      </c>
      <c r="AI14" s="11">
        <f>E14+T14</f>
        <v>2471.01488</v>
      </c>
      <c r="AJ14" s="11">
        <f>F14+U14</f>
        <v>2404.56093</v>
      </c>
      <c r="AK14" s="11">
        <f>G14+V14</f>
        <v>2865.99311</v>
      </c>
      <c r="AL14" s="609">
        <f>H14+W14</f>
        <v>-1.61901</v>
      </c>
      <c r="AM14" s="11">
        <f>AK14+AL14</f>
        <v>2864.3741</v>
      </c>
      <c r="AN14" s="11">
        <f>J14+Y14</f>
        <v>0</v>
      </c>
      <c r="AO14" s="609">
        <f>K14+Z14</f>
        <v>1365.47631</v>
      </c>
      <c r="AP14" s="11">
        <f>AN14+AO14</f>
        <v>1365.47631</v>
      </c>
      <c r="AQ14" s="11">
        <f>M14+AB14</f>
        <v>0</v>
      </c>
      <c r="AR14" s="609">
        <f>N14+AC14</f>
        <v>0</v>
      </c>
      <c r="AS14" s="11">
        <f>AQ14+AR14</f>
        <v>0</v>
      </c>
      <c r="AT14" s="11">
        <f>P14+AE14</f>
        <v>0</v>
      </c>
      <c r="AU14" s="609">
        <f>Q14+AF14</f>
        <v>0</v>
      </c>
      <c r="AV14" s="745">
        <f>AT14+AU14</f>
        <v>0</v>
      </c>
      <c r="AW14" s="1063" t="s">
        <v>251</v>
      </c>
    </row>
    <row r="15" ht="75.75" customHeight="1" outlineLevel="1" spans="1:49">
      <c r="A15" s="6"/>
      <c r="B15" s="606"/>
      <c r="C15" s="607" t="s">
        <v>198</v>
      </c>
      <c r="D15" s="608"/>
      <c r="E15" s="11"/>
      <c r="F15" s="11"/>
      <c r="G15" s="11"/>
      <c r="H15" s="609">
        <f>(-10-0.01)/1000</f>
        <v>-0.01001</v>
      </c>
      <c r="I15" s="11"/>
      <c r="J15" s="686"/>
      <c r="K15" s="687">
        <f>1358.1+7.37631</f>
        <v>1365.47631</v>
      </c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64"/>
    </row>
    <row r="16" ht="47.25" customHeight="1" spans="1:49">
      <c r="A16" s="6"/>
      <c r="B16" s="606"/>
      <c r="C16" s="607" t="s">
        <v>146</v>
      </c>
      <c r="D16" s="608"/>
      <c r="E16" s="11"/>
      <c r="F16" s="11"/>
      <c r="G16" s="11"/>
      <c r="H16" s="610">
        <v>-1.609</v>
      </c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87"/>
      <c r="AH16" s="608"/>
      <c r="AI16" s="11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745"/>
      <c r="AW16" s="1064"/>
    </row>
    <row r="17" ht="24.75" customHeight="1" spans="1:49">
      <c r="A17" s="6"/>
      <c r="B17" s="606"/>
      <c r="C17" s="607" t="s">
        <v>39</v>
      </c>
      <c r="D17" s="608"/>
      <c r="E17" s="11"/>
      <c r="F17" s="11"/>
      <c r="G17" s="11"/>
      <c r="H17" s="609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87"/>
      <c r="AH17" s="608"/>
      <c r="AI17" s="11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745"/>
      <c r="AW17" s="1064"/>
    </row>
    <row r="18" ht="69" customHeight="1" spans="1:49">
      <c r="A18" s="6" t="s">
        <v>16</v>
      </c>
      <c r="B18" s="606" t="s">
        <v>184</v>
      </c>
      <c r="C18" s="607" t="s">
        <v>13</v>
      </c>
      <c r="D18" s="608">
        <f>E18+F18+I18+L18+O18+R18</f>
        <v>4341.3125</v>
      </c>
      <c r="E18" s="11">
        <v>1678.7525</v>
      </c>
      <c r="F18" s="11">
        <v>1552.56</v>
      </c>
      <c r="G18" s="11">
        <f>'25'!I17</f>
        <v>1110</v>
      </c>
      <c r="H18" s="609"/>
      <c r="I18" s="11">
        <f>G18+H18</f>
        <v>1110</v>
      </c>
      <c r="J18" s="686">
        <v>0</v>
      </c>
      <c r="K18" s="687"/>
      <c r="L18" s="686">
        <f>J18+K18</f>
        <v>0</v>
      </c>
      <c r="M18" s="686">
        <v>0</v>
      </c>
      <c r="N18" s="687"/>
      <c r="O18" s="686">
        <f>M18+N18</f>
        <v>0</v>
      </c>
      <c r="P18" s="686">
        <v>0</v>
      </c>
      <c r="Q18" s="687"/>
      <c r="R18" s="717">
        <f>P18+Q18</f>
        <v>0</v>
      </c>
      <c r="S18" s="608">
        <f>T18+U18+X18+AA18+AD18+AG18</f>
        <v>0</v>
      </c>
      <c r="T18" s="11">
        <v>0</v>
      </c>
      <c r="U18" s="11">
        <v>0</v>
      </c>
      <c r="V18" s="11">
        <f>'25'!X17</f>
        <v>0</v>
      </c>
      <c r="W18" s="609"/>
      <c r="X18" s="358">
        <f>V18+W18</f>
        <v>0</v>
      </c>
      <c r="Y18" s="11">
        <v>0</v>
      </c>
      <c r="Z18" s="609"/>
      <c r="AA18" s="11">
        <f>Y18+Z18</f>
        <v>0</v>
      </c>
      <c r="AB18" s="11">
        <v>0</v>
      </c>
      <c r="AC18" s="609"/>
      <c r="AD18" s="11">
        <f>AB18+AC18</f>
        <v>0</v>
      </c>
      <c r="AE18" s="11">
        <v>0</v>
      </c>
      <c r="AF18" s="609"/>
      <c r="AG18" s="787">
        <f>AE18+AF18</f>
        <v>0</v>
      </c>
      <c r="AH18" s="608">
        <f>AI18+AJ18+AM18+AP18+AS18+AV18</f>
        <v>4341.3125</v>
      </c>
      <c r="AI18" s="11">
        <f>E18+T18</f>
        <v>1678.7525</v>
      </c>
      <c r="AJ18" s="11">
        <f>F18+U18</f>
        <v>1552.56</v>
      </c>
      <c r="AK18" s="11">
        <f>G18+V18</f>
        <v>1110</v>
      </c>
      <c r="AL18" s="609">
        <f>H18+W18</f>
        <v>0</v>
      </c>
      <c r="AM18" s="11">
        <f>AK18+AL18</f>
        <v>1110</v>
      </c>
      <c r="AN18" s="11">
        <f>J18+Y18</f>
        <v>0</v>
      </c>
      <c r="AO18" s="609">
        <f>K18+Z18</f>
        <v>0</v>
      </c>
      <c r="AP18" s="11">
        <f>AN18+AO18</f>
        <v>0</v>
      </c>
      <c r="AQ18" s="11">
        <f>M18+AB18</f>
        <v>0</v>
      </c>
      <c r="AR18" s="609">
        <f>N18+AC18</f>
        <v>0</v>
      </c>
      <c r="AS18" s="11">
        <f>AQ18+AR18</f>
        <v>0</v>
      </c>
      <c r="AT18" s="11">
        <f>P18+AE18</f>
        <v>0</v>
      </c>
      <c r="AU18" s="609">
        <f>Q18+AF18</f>
        <v>0</v>
      </c>
      <c r="AV18" s="745">
        <f>AT18+AU18</f>
        <v>0</v>
      </c>
      <c r="AW18" s="803"/>
    </row>
    <row r="19" spans="1:49">
      <c r="A19" s="6"/>
      <c r="B19" s="606"/>
      <c r="C19" s="607" t="s">
        <v>137</v>
      </c>
      <c r="D19" s="608"/>
      <c r="E19" s="10"/>
      <c r="F19" s="11"/>
      <c r="G19" s="11"/>
      <c r="H19" s="609"/>
      <c r="I19" s="10"/>
      <c r="J19" s="689"/>
      <c r="K19" s="688"/>
      <c r="L19" s="689"/>
      <c r="M19" s="689"/>
      <c r="N19" s="688"/>
      <c r="O19" s="689"/>
      <c r="P19" s="689"/>
      <c r="Q19" s="688"/>
      <c r="R19" s="704"/>
      <c r="S19" s="608"/>
      <c r="T19" s="10"/>
      <c r="U19" s="10"/>
      <c r="V19" s="11"/>
      <c r="W19" s="676"/>
      <c r="X19" s="361"/>
      <c r="Y19" s="10"/>
      <c r="Z19" s="676"/>
      <c r="AA19" s="10"/>
      <c r="AB19" s="10"/>
      <c r="AC19" s="676"/>
      <c r="AD19" s="10"/>
      <c r="AE19" s="10"/>
      <c r="AF19" s="676"/>
      <c r="AG19" s="738"/>
      <c r="AH19" s="608"/>
      <c r="AI19" s="10"/>
      <c r="AJ19" s="10"/>
      <c r="AK19" s="10"/>
      <c r="AL19" s="676"/>
      <c r="AM19" s="10"/>
      <c r="AN19" s="24"/>
      <c r="AO19" s="676"/>
      <c r="AP19" s="24"/>
      <c r="AQ19" s="24"/>
      <c r="AR19" s="792"/>
      <c r="AS19" s="24"/>
      <c r="AT19" s="24"/>
      <c r="AU19" s="792"/>
      <c r="AV19" s="805"/>
      <c r="AW19" s="803"/>
    </row>
    <row r="20" ht="42" customHeight="1" spans="1:49">
      <c r="A20" s="6"/>
      <c r="B20" s="606"/>
      <c r="C20" s="607" t="s">
        <v>146</v>
      </c>
      <c r="D20" s="608"/>
      <c r="E20" s="10"/>
      <c r="F20" s="11"/>
      <c r="G20" s="11"/>
      <c r="H20" s="609"/>
      <c r="I20" s="10"/>
      <c r="J20" s="689"/>
      <c r="K20" s="688"/>
      <c r="L20" s="689"/>
      <c r="M20" s="689"/>
      <c r="N20" s="688"/>
      <c r="O20" s="689"/>
      <c r="P20" s="689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38"/>
      <c r="AH20" s="608"/>
      <c r="AI20" s="10"/>
      <c r="AJ20" s="10"/>
      <c r="AK20" s="10"/>
      <c r="AL20" s="676"/>
      <c r="AM20" s="10"/>
      <c r="AN20" s="24"/>
      <c r="AO20" s="676"/>
      <c r="AP20" s="24"/>
      <c r="AQ20" s="24"/>
      <c r="AR20" s="792"/>
      <c r="AS20" s="24"/>
      <c r="AT20" s="24"/>
      <c r="AU20" s="792"/>
      <c r="AV20" s="805"/>
      <c r="AW20" s="803"/>
    </row>
    <row r="21" ht="67.5" customHeight="1" spans="1:49">
      <c r="A21" s="15" t="s">
        <v>101</v>
      </c>
      <c r="B21" s="606" t="s">
        <v>102</v>
      </c>
      <c r="C21" s="607" t="s">
        <v>13</v>
      </c>
      <c r="D21" s="608">
        <f>E21+F21+I21+L21+O21+R21</f>
        <v>1073.8</v>
      </c>
      <c r="E21" s="11">
        <v>1073.8</v>
      </c>
      <c r="F21" s="11">
        <v>0</v>
      </c>
      <c r="G21" s="11">
        <f>'25'!I20</f>
        <v>0</v>
      </c>
      <c r="H21" s="609"/>
      <c r="I21" s="11">
        <v>0</v>
      </c>
      <c r="J21" s="686">
        <v>0</v>
      </c>
      <c r="K21" s="687"/>
      <c r="L21" s="686">
        <v>0</v>
      </c>
      <c r="M21" s="686">
        <v>0</v>
      </c>
      <c r="N21" s="687"/>
      <c r="O21" s="686">
        <v>0</v>
      </c>
      <c r="P21" s="686">
        <v>0</v>
      </c>
      <c r="Q21" s="687"/>
      <c r="R21" s="717">
        <v>0</v>
      </c>
      <c r="S21" s="608">
        <f>T21+U21+X21+AA21+AD21+AG21</f>
        <v>0</v>
      </c>
      <c r="T21" s="11">
        <v>0</v>
      </c>
      <c r="U21" s="11">
        <v>0</v>
      </c>
      <c r="V21" s="11">
        <f>'25'!X20</f>
        <v>0</v>
      </c>
      <c r="W21" s="609"/>
      <c r="X21" s="358">
        <f>V21+W21</f>
        <v>0</v>
      </c>
      <c r="Y21" s="11">
        <v>0</v>
      </c>
      <c r="Z21" s="609"/>
      <c r="AA21" s="11">
        <f>Y21+Z21</f>
        <v>0</v>
      </c>
      <c r="AB21" s="11">
        <v>0</v>
      </c>
      <c r="AC21" s="609"/>
      <c r="AD21" s="11">
        <f>AB21+AC21</f>
        <v>0</v>
      </c>
      <c r="AE21" s="11">
        <v>0</v>
      </c>
      <c r="AF21" s="609"/>
      <c r="AG21" s="787">
        <f>AE21+AF21</f>
        <v>0</v>
      </c>
      <c r="AH21" s="608">
        <f>AI21+AJ21+AM21+AP21+AS21+AV21</f>
        <v>1073.8</v>
      </c>
      <c r="AI21" s="11">
        <f>E21+T21</f>
        <v>1073.8</v>
      </c>
      <c r="AJ21" s="11">
        <f>F21+U21</f>
        <v>0</v>
      </c>
      <c r="AK21" s="11">
        <f>G21+V21</f>
        <v>0</v>
      </c>
      <c r="AL21" s="609">
        <f>H21+W21</f>
        <v>0</v>
      </c>
      <c r="AM21" s="11">
        <f>AK21+AL21</f>
        <v>0</v>
      </c>
      <c r="AN21" s="11">
        <f>J21+Y21</f>
        <v>0</v>
      </c>
      <c r="AO21" s="609">
        <f>K21+Z21</f>
        <v>0</v>
      </c>
      <c r="AP21" s="11">
        <f>AN21+AO21</f>
        <v>0</v>
      </c>
      <c r="AQ21" s="11">
        <f>M21+AB21</f>
        <v>0</v>
      </c>
      <c r="AR21" s="609">
        <f>N21+AC21</f>
        <v>0</v>
      </c>
      <c r="AS21" s="11">
        <f>AQ21+AR21</f>
        <v>0</v>
      </c>
      <c r="AT21" s="11">
        <f>P21+AE21</f>
        <v>0</v>
      </c>
      <c r="AU21" s="609">
        <f>Q21+AF21</f>
        <v>0</v>
      </c>
      <c r="AV21" s="745">
        <f>AT21+AU21</f>
        <v>0</v>
      </c>
      <c r="AW21" s="803"/>
    </row>
    <row r="22" ht="22.5" spans="1:49">
      <c r="A22" s="15"/>
      <c r="B22" s="606"/>
      <c r="C22" s="607" t="s">
        <v>22</v>
      </c>
      <c r="D22" s="608"/>
      <c r="E22" s="11"/>
      <c r="F22" s="11"/>
      <c r="G22" s="11"/>
      <c r="H22" s="609"/>
      <c r="I22" s="11"/>
      <c r="J22" s="686"/>
      <c r="K22" s="687"/>
      <c r="L22" s="686"/>
      <c r="M22" s="686"/>
      <c r="N22" s="687"/>
      <c r="O22" s="686"/>
      <c r="P22" s="686"/>
      <c r="Q22" s="687"/>
      <c r="R22" s="717"/>
      <c r="S22" s="608"/>
      <c r="T22" s="11"/>
      <c r="U22" s="11"/>
      <c r="V22" s="11"/>
      <c r="W22" s="609"/>
      <c r="X22" s="358"/>
      <c r="Y22" s="11"/>
      <c r="Z22" s="609"/>
      <c r="AA22" s="11"/>
      <c r="AB22" s="11"/>
      <c r="AC22" s="609"/>
      <c r="AD22" s="11"/>
      <c r="AE22" s="11"/>
      <c r="AF22" s="609"/>
      <c r="AG22" s="787"/>
      <c r="AH22" s="608"/>
      <c r="AI22" s="11"/>
      <c r="AJ22" s="11"/>
      <c r="AK22" s="11"/>
      <c r="AL22" s="609"/>
      <c r="AM22" s="11"/>
      <c r="AN22" s="24"/>
      <c r="AO22" s="609"/>
      <c r="AP22" s="24"/>
      <c r="AQ22" s="24"/>
      <c r="AR22" s="792"/>
      <c r="AS22" s="24"/>
      <c r="AT22" s="24"/>
      <c r="AU22" s="792"/>
      <c r="AV22" s="805"/>
      <c r="AW22" s="803"/>
    </row>
    <row r="23" ht="33.75" spans="1:49">
      <c r="A23" s="15"/>
      <c r="B23" s="606"/>
      <c r="C23" s="607" t="s">
        <v>146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87"/>
      <c r="AH23" s="608"/>
      <c r="AI23" s="11"/>
      <c r="AJ23" s="11"/>
      <c r="AK23" s="11"/>
      <c r="AL23" s="609"/>
      <c r="AM23" s="11"/>
      <c r="AN23" s="24"/>
      <c r="AO23" s="609"/>
      <c r="AP23" s="24"/>
      <c r="AQ23" s="24"/>
      <c r="AR23" s="792"/>
      <c r="AS23" s="24"/>
      <c r="AT23" s="24"/>
      <c r="AU23" s="792"/>
      <c r="AV23" s="805"/>
      <c r="AW23" s="803"/>
    </row>
    <row r="24" ht="90" outlineLevel="1" spans="1:49">
      <c r="A24" s="15" t="s">
        <v>23</v>
      </c>
      <c r="B24" s="606" t="s">
        <v>103</v>
      </c>
      <c r="C24" s="607" t="s">
        <v>13</v>
      </c>
      <c r="D24" s="608">
        <f>E24+F24+I24+L24+O24+R24</f>
        <v>0</v>
      </c>
      <c r="E24" s="11">
        <v>0</v>
      </c>
      <c r="F24" s="11">
        <v>0</v>
      </c>
      <c r="G24" s="11">
        <f>'25'!I23</f>
        <v>0</v>
      </c>
      <c r="H24" s="609"/>
      <c r="I24" s="11">
        <v>0</v>
      </c>
      <c r="J24" s="686">
        <v>0</v>
      </c>
      <c r="K24" s="687"/>
      <c r="L24" s="686">
        <v>0</v>
      </c>
      <c r="M24" s="686">
        <v>0</v>
      </c>
      <c r="N24" s="687"/>
      <c r="O24" s="686">
        <v>0</v>
      </c>
      <c r="P24" s="686">
        <v>0</v>
      </c>
      <c r="Q24" s="687"/>
      <c r="R24" s="717">
        <f>P24+Q24</f>
        <v>0</v>
      </c>
      <c r="S24" s="608">
        <f>T24+U24+X24+AA24+AD24+AG24</f>
        <v>0</v>
      </c>
      <c r="T24" s="11">
        <v>0</v>
      </c>
      <c r="U24" s="11">
        <v>0</v>
      </c>
      <c r="V24" s="11">
        <f>'25'!X23</f>
        <v>0</v>
      </c>
      <c r="W24" s="609"/>
      <c r="X24" s="358">
        <f>V24+W24</f>
        <v>0</v>
      </c>
      <c r="Y24" s="11">
        <v>0</v>
      </c>
      <c r="Z24" s="609"/>
      <c r="AA24" s="11">
        <f>Y24+Z24</f>
        <v>0</v>
      </c>
      <c r="AB24" s="11">
        <v>0</v>
      </c>
      <c r="AC24" s="609"/>
      <c r="AD24" s="11">
        <f>AB24+AC24</f>
        <v>0</v>
      </c>
      <c r="AE24" s="11">
        <v>0</v>
      </c>
      <c r="AF24" s="609"/>
      <c r="AG24" s="787">
        <f>AE24+AF24</f>
        <v>0</v>
      </c>
      <c r="AH24" s="608">
        <f>AI24+AJ24+AM24+AP24+AS24+AV24</f>
        <v>0</v>
      </c>
      <c r="AI24" s="11">
        <f t="shared" ref="AI24:AL25" si="0">E24+T24</f>
        <v>0</v>
      </c>
      <c r="AJ24" s="11">
        <f t="shared" si="0"/>
        <v>0</v>
      </c>
      <c r="AK24" s="11">
        <f t="shared" si="0"/>
        <v>0</v>
      </c>
      <c r="AL24" s="609">
        <f t="shared" si="0"/>
        <v>0</v>
      </c>
      <c r="AM24" s="11">
        <f>AK24+AL24</f>
        <v>0</v>
      </c>
      <c r="AN24" s="11">
        <f>J24+Y24</f>
        <v>0</v>
      </c>
      <c r="AO24" s="609">
        <f>K24+Z24</f>
        <v>0</v>
      </c>
      <c r="AP24" s="11">
        <f>AN24+AO24</f>
        <v>0</v>
      </c>
      <c r="AQ24" s="11">
        <f>M24+AB24</f>
        <v>0</v>
      </c>
      <c r="AR24" s="609">
        <f>N24+AC24</f>
        <v>0</v>
      </c>
      <c r="AS24" s="11">
        <f>AQ24+AR24</f>
        <v>0</v>
      </c>
      <c r="AT24" s="11">
        <f>P24+AE24</f>
        <v>0</v>
      </c>
      <c r="AU24" s="609">
        <f>Q24+AF24</f>
        <v>0</v>
      </c>
      <c r="AV24" s="745">
        <f>AT24+AU24</f>
        <v>0</v>
      </c>
      <c r="AW24" s="803"/>
    </row>
    <row r="25" ht="53.25" customHeight="1" spans="1:49">
      <c r="A25" s="6" t="s">
        <v>104</v>
      </c>
      <c r="B25" s="611" t="s">
        <v>26</v>
      </c>
      <c r="C25" s="607" t="s">
        <v>13</v>
      </c>
      <c r="D25" s="957">
        <f>E25+F25+I25+L25+O25+R25</f>
        <v>6500</v>
      </c>
      <c r="E25" s="749">
        <v>1500</v>
      </c>
      <c r="F25" s="749">
        <v>0</v>
      </c>
      <c r="G25" s="11">
        <f>'25'!I24</f>
        <v>5000</v>
      </c>
      <c r="H25" s="610">
        <f>H26+H27+H28</f>
        <v>0</v>
      </c>
      <c r="I25" s="749">
        <f>G25+H25</f>
        <v>5000</v>
      </c>
      <c r="J25" s="967">
        <v>0</v>
      </c>
      <c r="K25" s="966"/>
      <c r="L25" s="967">
        <f>J25+K25</f>
        <v>0</v>
      </c>
      <c r="M25" s="967">
        <v>0</v>
      </c>
      <c r="N25" s="966"/>
      <c r="O25" s="967">
        <f>M25+N25</f>
        <v>0</v>
      </c>
      <c r="P25" s="967">
        <v>0</v>
      </c>
      <c r="Q25" s="966"/>
      <c r="R25" s="976">
        <f>P25+Q25</f>
        <v>0</v>
      </c>
      <c r="S25" s="957">
        <f>T25+U25+X25+AA25+AD25+AG25</f>
        <v>0</v>
      </c>
      <c r="T25" s="749">
        <v>0</v>
      </c>
      <c r="U25" s="749">
        <v>0</v>
      </c>
      <c r="V25" s="11">
        <f>'25'!X24</f>
        <v>0</v>
      </c>
      <c r="W25" s="610"/>
      <c r="X25" s="468">
        <f>V25+W25</f>
        <v>0</v>
      </c>
      <c r="Y25" s="749">
        <v>0</v>
      </c>
      <c r="Z25" s="610"/>
      <c r="AA25" s="749">
        <f>Y25+Z25</f>
        <v>0</v>
      </c>
      <c r="AB25" s="749">
        <v>0</v>
      </c>
      <c r="AC25" s="610"/>
      <c r="AD25" s="749">
        <f>AB25+AC25</f>
        <v>0</v>
      </c>
      <c r="AE25" s="749">
        <v>0</v>
      </c>
      <c r="AF25" s="610"/>
      <c r="AG25" s="1051">
        <f>AE25+AF25</f>
        <v>0</v>
      </c>
      <c r="AH25" s="957">
        <f>AI25+AJ25+AM25+AP25+AS25+AV25</f>
        <v>6500</v>
      </c>
      <c r="AI25" s="749">
        <f t="shared" si="0"/>
        <v>1500</v>
      </c>
      <c r="AJ25" s="749">
        <f t="shared" si="0"/>
        <v>0</v>
      </c>
      <c r="AK25" s="749">
        <f t="shared" si="0"/>
        <v>5000</v>
      </c>
      <c r="AL25" s="610">
        <f t="shared" si="0"/>
        <v>0</v>
      </c>
      <c r="AM25" s="749">
        <f>AK25+AL25</f>
        <v>5000</v>
      </c>
      <c r="AN25" s="749">
        <f>J25+Y25</f>
        <v>0</v>
      </c>
      <c r="AO25" s="610">
        <f>K25+Z25</f>
        <v>0</v>
      </c>
      <c r="AP25" s="749">
        <f>AN25+AO25</f>
        <v>0</v>
      </c>
      <c r="AQ25" s="749">
        <f>M25+AB25</f>
        <v>0</v>
      </c>
      <c r="AR25" s="610">
        <f>N25+AC25</f>
        <v>0</v>
      </c>
      <c r="AS25" s="749">
        <f>AQ25+AR25</f>
        <v>0</v>
      </c>
      <c r="AT25" s="749">
        <f>P25+AE25</f>
        <v>0</v>
      </c>
      <c r="AU25" s="610">
        <f>Q25+AF25</f>
        <v>0</v>
      </c>
      <c r="AV25" s="984">
        <f>AT25+AU25</f>
        <v>0</v>
      </c>
      <c r="AW25" s="997"/>
    </row>
    <row r="26" ht="33.75" spans="1:49">
      <c r="A26" s="6"/>
      <c r="B26" s="611"/>
      <c r="C26" s="607" t="s">
        <v>27</v>
      </c>
      <c r="D26" s="608"/>
      <c r="E26" s="10"/>
      <c r="F26" s="11"/>
      <c r="G26" s="11"/>
      <c r="H26" s="609"/>
      <c r="I26" s="10"/>
      <c r="J26" s="689"/>
      <c r="K26" s="688"/>
      <c r="L26" s="689"/>
      <c r="M26" s="689"/>
      <c r="N26" s="688"/>
      <c r="O26" s="689"/>
      <c r="P26" s="689"/>
      <c r="Q26" s="688"/>
      <c r="R26" s="704"/>
      <c r="S26" s="608"/>
      <c r="T26" s="10"/>
      <c r="U26" s="10"/>
      <c r="V26" s="11"/>
      <c r="W26" s="676"/>
      <c r="X26" s="361"/>
      <c r="Y26" s="10"/>
      <c r="Z26" s="676"/>
      <c r="AA26" s="10"/>
      <c r="AB26" s="10"/>
      <c r="AC26" s="676"/>
      <c r="AD26" s="10"/>
      <c r="AE26" s="10"/>
      <c r="AF26" s="676"/>
      <c r="AG26" s="738"/>
      <c r="AH26" s="608"/>
      <c r="AI26" s="10"/>
      <c r="AJ26" s="10"/>
      <c r="AK26" s="10"/>
      <c r="AL26" s="676"/>
      <c r="AM26" s="10"/>
      <c r="AN26" s="24"/>
      <c r="AO26" s="676"/>
      <c r="AP26" s="24"/>
      <c r="AQ26" s="24"/>
      <c r="AR26" s="792"/>
      <c r="AS26" s="24"/>
      <c r="AT26" s="24"/>
      <c r="AU26" s="792"/>
      <c r="AV26" s="805"/>
      <c r="AW26" s="998"/>
    </row>
    <row r="27" ht="33.75" spans="1:49">
      <c r="A27" s="6"/>
      <c r="B27" s="611"/>
      <c r="C27" s="607" t="s">
        <v>28</v>
      </c>
      <c r="D27" s="608"/>
      <c r="E27" s="10"/>
      <c r="F27" s="11"/>
      <c r="G27" s="11"/>
      <c r="H27" s="609"/>
      <c r="I27" s="10"/>
      <c r="J27" s="689"/>
      <c r="K27" s="688"/>
      <c r="L27" s="689"/>
      <c r="M27" s="689"/>
      <c r="N27" s="688"/>
      <c r="O27" s="689"/>
      <c r="P27" s="689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38"/>
      <c r="AH27" s="608"/>
      <c r="AI27" s="10"/>
      <c r="AJ27" s="10"/>
      <c r="AK27" s="10"/>
      <c r="AL27" s="676"/>
      <c r="AM27" s="10"/>
      <c r="AN27" s="24"/>
      <c r="AO27" s="676"/>
      <c r="AP27" s="24"/>
      <c r="AQ27" s="24"/>
      <c r="AR27" s="792"/>
      <c r="AS27" s="24"/>
      <c r="AT27" s="24"/>
      <c r="AU27" s="792"/>
      <c r="AV27" s="805"/>
      <c r="AW27" s="998"/>
    </row>
    <row r="28" ht="33" customHeight="1" spans="1:49">
      <c r="A28" s="6"/>
      <c r="B28" s="611"/>
      <c r="C28" s="607" t="s">
        <v>199</v>
      </c>
      <c r="D28" s="608"/>
      <c r="E28" s="10"/>
      <c r="F28" s="11"/>
      <c r="G28" s="11"/>
      <c r="H28" s="612"/>
      <c r="I28" s="11"/>
      <c r="J28" s="689"/>
      <c r="K28" s="687"/>
      <c r="L28" s="689"/>
      <c r="M28" s="689"/>
      <c r="N28" s="688"/>
      <c r="O28" s="689"/>
      <c r="P28" s="689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38"/>
      <c r="AH28" s="608"/>
      <c r="AI28" s="10"/>
      <c r="AJ28" s="10"/>
      <c r="AK28" s="10"/>
      <c r="AL28" s="676"/>
      <c r="AM28" s="10"/>
      <c r="AN28" s="24"/>
      <c r="AO28" s="676"/>
      <c r="AP28" s="24"/>
      <c r="AQ28" s="24"/>
      <c r="AR28" s="792"/>
      <c r="AS28" s="24"/>
      <c r="AT28" s="24"/>
      <c r="AU28" s="792"/>
      <c r="AV28" s="805"/>
      <c r="AW28" s="999"/>
    </row>
    <row r="29" ht="72.8" spans="1:49">
      <c r="A29" s="629" t="s">
        <v>105</v>
      </c>
      <c r="B29" s="606" t="s">
        <v>30</v>
      </c>
      <c r="C29" s="607" t="s">
        <v>13</v>
      </c>
      <c r="D29" s="608">
        <f>E29+F29+I29+L29+O29+R29</f>
        <v>338137.97888</v>
      </c>
      <c r="E29" s="11">
        <v>62130.78562</v>
      </c>
      <c r="F29" s="11">
        <v>58712.83911</v>
      </c>
      <c r="G29" s="11">
        <f>'24'!I30</f>
        <v>54445.07356</v>
      </c>
      <c r="H29" s="609">
        <f>H30+H35+H37</f>
        <v>1232.38706</v>
      </c>
      <c r="I29" s="11">
        <f t="shared" ref="I29:AV29" si="1">I30+I35+I37</f>
        <v>55677.46062</v>
      </c>
      <c r="J29" s="686">
        <f t="shared" si="1"/>
        <v>0</v>
      </c>
      <c r="K29" s="687">
        <f t="shared" si="1"/>
        <v>54657.1285</v>
      </c>
      <c r="L29" s="686">
        <f t="shared" si="1"/>
        <v>54657.1285</v>
      </c>
      <c r="M29" s="686">
        <f t="shared" si="1"/>
        <v>0</v>
      </c>
      <c r="N29" s="687">
        <f t="shared" si="1"/>
        <v>54076.17851</v>
      </c>
      <c r="O29" s="686">
        <f t="shared" si="1"/>
        <v>54076.17851</v>
      </c>
      <c r="P29" s="686">
        <f t="shared" si="1"/>
        <v>0</v>
      </c>
      <c r="Q29" s="687">
        <f t="shared" si="1"/>
        <v>52883.58652</v>
      </c>
      <c r="R29" s="717">
        <f t="shared" si="1"/>
        <v>52883.58652</v>
      </c>
      <c r="S29" s="608">
        <f>T29+U29+X29+AA29+AD29+AG29</f>
        <v>7048.34753</v>
      </c>
      <c r="T29" s="11">
        <f t="shared" si="1"/>
        <v>4170.09794</v>
      </c>
      <c r="U29" s="11">
        <f t="shared" si="1"/>
        <v>0</v>
      </c>
      <c r="V29" s="11">
        <f>'25'!X28</f>
        <v>2878.24959</v>
      </c>
      <c r="W29" s="609">
        <f t="shared" si="1"/>
        <v>0</v>
      </c>
      <c r="X29" s="358">
        <f t="shared" si="1"/>
        <v>2878.24959</v>
      </c>
      <c r="Y29" s="11">
        <v>0</v>
      </c>
      <c r="Z29" s="609">
        <f t="shared" si="1"/>
        <v>0</v>
      </c>
      <c r="AA29" s="11">
        <f t="shared" si="1"/>
        <v>0</v>
      </c>
      <c r="AB29" s="11">
        <f t="shared" si="1"/>
        <v>0</v>
      </c>
      <c r="AC29" s="609">
        <f t="shared" si="1"/>
        <v>0</v>
      </c>
      <c r="AD29" s="11">
        <f t="shared" si="1"/>
        <v>0</v>
      </c>
      <c r="AE29" s="11">
        <f t="shared" si="1"/>
        <v>0</v>
      </c>
      <c r="AF29" s="609">
        <f t="shared" si="1"/>
        <v>0</v>
      </c>
      <c r="AG29" s="787">
        <f t="shared" si="1"/>
        <v>0</v>
      </c>
      <c r="AH29" s="876">
        <f t="shared" si="1"/>
        <v>345186.32641</v>
      </c>
      <c r="AI29" s="11">
        <f t="shared" si="1"/>
        <v>66300.88356</v>
      </c>
      <c r="AJ29" s="11">
        <f t="shared" si="1"/>
        <v>58712.83911</v>
      </c>
      <c r="AK29" s="11">
        <f t="shared" si="1"/>
        <v>57323.32315</v>
      </c>
      <c r="AL29" s="609">
        <f t="shared" si="1"/>
        <v>1232.38706</v>
      </c>
      <c r="AM29" s="11">
        <f t="shared" si="1"/>
        <v>58555.71021</v>
      </c>
      <c r="AN29" s="11">
        <f t="shared" si="1"/>
        <v>0</v>
      </c>
      <c r="AO29" s="11">
        <f t="shared" si="1"/>
        <v>54657.1285</v>
      </c>
      <c r="AP29" s="11">
        <f t="shared" si="1"/>
        <v>54657.1285</v>
      </c>
      <c r="AQ29" s="11">
        <f t="shared" si="1"/>
        <v>0</v>
      </c>
      <c r="AR29" s="11">
        <f t="shared" si="1"/>
        <v>54076.17851</v>
      </c>
      <c r="AS29" s="11">
        <f t="shared" si="1"/>
        <v>54076.17851</v>
      </c>
      <c r="AT29" s="11">
        <f t="shared" si="1"/>
        <v>0</v>
      </c>
      <c r="AU29" s="11">
        <f t="shared" si="1"/>
        <v>52883.58652</v>
      </c>
      <c r="AV29" s="745">
        <f t="shared" si="1"/>
        <v>52883.58652</v>
      </c>
      <c r="AW29" s="803"/>
    </row>
    <row r="30" ht="72.8" spans="1:49">
      <c r="A30" s="629"/>
      <c r="B30" s="606" t="s">
        <v>106</v>
      </c>
      <c r="C30" s="607" t="s">
        <v>13</v>
      </c>
      <c r="D30" s="608">
        <f>E30+F30+I30+L30+O30+R30</f>
        <v>235018.79613</v>
      </c>
      <c r="E30" s="11">
        <v>47677.00755</v>
      </c>
      <c r="F30" s="11">
        <v>43579.97183</v>
      </c>
      <c r="G30" s="11">
        <f>'25'!I29</f>
        <v>38163.55817</v>
      </c>
      <c r="H30" s="609">
        <f>H31+H32+H33+H34</f>
        <v>-932.58646</v>
      </c>
      <c r="I30" s="11">
        <f>G30+H30</f>
        <v>37230.97171</v>
      </c>
      <c r="J30" s="686">
        <v>0</v>
      </c>
      <c r="K30" s="687">
        <f>K31+K33</f>
        <v>36295.11234</v>
      </c>
      <c r="L30" s="686">
        <f>J30+K30</f>
        <v>36295.11234</v>
      </c>
      <c r="M30" s="686">
        <v>0</v>
      </c>
      <c r="N30" s="687">
        <f>N31+N33</f>
        <v>35714.16234</v>
      </c>
      <c r="O30" s="686">
        <f>M30+N30</f>
        <v>35714.16234</v>
      </c>
      <c r="P30" s="686">
        <v>0</v>
      </c>
      <c r="Q30" s="687">
        <f>Q31+Q33</f>
        <v>34521.57036</v>
      </c>
      <c r="R30" s="717">
        <f>P30+Q30</f>
        <v>34521.57036</v>
      </c>
      <c r="S30" s="608">
        <f>T30+U30+X30+AA30+AD30+AG30</f>
        <v>4237.4597</v>
      </c>
      <c r="T30" s="11">
        <v>3370.20174</v>
      </c>
      <c r="U30" s="11">
        <v>0</v>
      </c>
      <c r="V30" s="11">
        <f>'25'!X29</f>
        <v>867.25796</v>
      </c>
      <c r="W30" s="609">
        <f>W31+W32+W33+W34</f>
        <v>0</v>
      </c>
      <c r="X30" s="358">
        <f>V30+W30</f>
        <v>867.25796</v>
      </c>
      <c r="Y30" s="11">
        <v>0</v>
      </c>
      <c r="Z30" s="609"/>
      <c r="AA30" s="11">
        <v>0</v>
      </c>
      <c r="AB30" s="11">
        <v>0</v>
      </c>
      <c r="AC30" s="609"/>
      <c r="AD30" s="11">
        <v>0</v>
      </c>
      <c r="AE30" s="11">
        <v>0</v>
      </c>
      <c r="AF30" s="609"/>
      <c r="AG30" s="787">
        <v>0</v>
      </c>
      <c r="AH30" s="608">
        <f>AI30+AJ30+AM30+AP30+AS30+AV30</f>
        <v>239256.25583</v>
      </c>
      <c r="AI30" s="11">
        <f>E30+T30</f>
        <v>51047.20929</v>
      </c>
      <c r="AJ30" s="11">
        <f>F30+U30</f>
        <v>43579.97183</v>
      </c>
      <c r="AK30" s="11">
        <f>G30+V30</f>
        <v>39030.81613</v>
      </c>
      <c r="AL30" s="609">
        <f>H30+W30</f>
        <v>-932.58646</v>
      </c>
      <c r="AM30" s="11">
        <f>AK30+AL30</f>
        <v>38098.22967</v>
      </c>
      <c r="AN30" s="11">
        <f>J30+Y30</f>
        <v>0</v>
      </c>
      <c r="AO30" s="609">
        <f>K30+Z30</f>
        <v>36295.11234</v>
      </c>
      <c r="AP30" s="11">
        <f>AN30+AO30</f>
        <v>36295.11234</v>
      </c>
      <c r="AQ30" s="11">
        <f>M30+AB30</f>
        <v>0</v>
      </c>
      <c r="AR30" s="609">
        <f>N30+AC30</f>
        <v>35714.16234</v>
      </c>
      <c r="AS30" s="11">
        <f>AQ30+AR30</f>
        <v>35714.16234</v>
      </c>
      <c r="AT30" s="11">
        <f>P30+AE30</f>
        <v>0</v>
      </c>
      <c r="AU30" s="609">
        <f>Q30+AF30</f>
        <v>34521.57036</v>
      </c>
      <c r="AV30" s="745">
        <f>AT30+AU30</f>
        <v>34521.57036</v>
      </c>
      <c r="AW30" s="803"/>
    </row>
    <row r="31" ht="144.75" customHeight="1" spans="1:49">
      <c r="A31" s="629"/>
      <c r="B31" s="606"/>
      <c r="C31" s="607" t="s">
        <v>91</v>
      </c>
      <c r="D31" s="640"/>
      <c r="E31" s="760"/>
      <c r="F31" s="641"/>
      <c r="G31" s="11"/>
      <c r="H31" s="618">
        <f>33.17202-812.03557</f>
        <v>-778.86355</v>
      </c>
      <c r="I31" s="760"/>
      <c r="J31" s="690"/>
      <c r="K31" s="688">
        <v>21415.42309</v>
      </c>
      <c r="L31" s="708"/>
      <c r="M31" s="690"/>
      <c r="N31" s="688">
        <v>21035.27309</v>
      </c>
      <c r="O31" s="708"/>
      <c r="P31" s="690"/>
      <c r="Q31" s="688">
        <v>20267.18109</v>
      </c>
      <c r="R31" s="1030"/>
      <c r="S31" s="640"/>
      <c r="T31" s="760"/>
      <c r="U31" s="760"/>
      <c r="V31" s="11"/>
      <c r="W31" s="618"/>
      <c r="X31" s="435"/>
      <c r="Y31" s="616"/>
      <c r="Z31" s="618"/>
      <c r="AA31" s="760"/>
      <c r="AB31" s="616"/>
      <c r="AC31" s="676"/>
      <c r="AD31" s="760"/>
      <c r="AE31" s="616"/>
      <c r="AF31" s="676"/>
      <c r="AG31" s="760"/>
      <c r="AH31" s="760"/>
      <c r="AI31" s="760"/>
      <c r="AJ31" s="760"/>
      <c r="AK31" s="617"/>
      <c r="AL31" s="609"/>
      <c r="AM31" s="760"/>
      <c r="AN31" s="616"/>
      <c r="AO31" s="676"/>
      <c r="AP31" s="760"/>
      <c r="AQ31" s="616"/>
      <c r="AR31" s="676"/>
      <c r="AS31" s="760"/>
      <c r="AT31" s="616"/>
      <c r="AU31" s="676"/>
      <c r="AV31" s="760"/>
      <c r="AW31" s="1034" t="s">
        <v>252</v>
      </c>
    </row>
    <row r="32" ht="24.75" customHeight="1" outlineLevel="1" spans="1:49">
      <c r="A32" s="629"/>
      <c r="B32" s="606"/>
      <c r="C32" s="607" t="s">
        <v>186</v>
      </c>
      <c r="D32" s="766"/>
      <c r="E32" s="767"/>
      <c r="F32" s="842"/>
      <c r="G32" s="11"/>
      <c r="H32" s="618"/>
      <c r="I32" s="767"/>
      <c r="J32" s="690"/>
      <c r="K32" s="688"/>
      <c r="L32" s="710"/>
      <c r="M32" s="690"/>
      <c r="N32" s="688"/>
      <c r="O32" s="710"/>
      <c r="P32" s="690"/>
      <c r="Q32" s="688"/>
      <c r="R32" s="1031"/>
      <c r="S32" s="766"/>
      <c r="T32" s="767"/>
      <c r="U32" s="767"/>
      <c r="V32" s="11">
        <f>'25'!X31</f>
        <v>0</v>
      </c>
      <c r="W32" s="618"/>
      <c r="X32" s="437"/>
      <c r="Y32" s="616"/>
      <c r="Z32" s="618"/>
      <c r="AA32" s="767"/>
      <c r="AB32" s="616"/>
      <c r="AC32" s="676"/>
      <c r="AD32" s="767"/>
      <c r="AE32" s="616"/>
      <c r="AF32" s="676"/>
      <c r="AG32" s="767"/>
      <c r="AH32" s="767"/>
      <c r="AI32" s="767"/>
      <c r="AJ32" s="767"/>
      <c r="AK32" s="617"/>
      <c r="AL32" s="609"/>
      <c r="AM32" s="767"/>
      <c r="AN32" s="616"/>
      <c r="AO32" s="676"/>
      <c r="AP32" s="767"/>
      <c r="AQ32" s="616"/>
      <c r="AR32" s="676"/>
      <c r="AS32" s="767"/>
      <c r="AT32" s="616"/>
      <c r="AU32" s="676"/>
      <c r="AV32" s="767"/>
      <c r="AW32" s="1057"/>
    </row>
    <row r="33" ht="138" customHeight="1" spans="1:49">
      <c r="A33" s="629"/>
      <c r="B33" s="606"/>
      <c r="C33" s="607" t="s">
        <v>146</v>
      </c>
      <c r="D33" s="766"/>
      <c r="E33" s="767"/>
      <c r="F33" s="842"/>
      <c r="G33" s="11"/>
      <c r="H33" s="618">
        <f>1.60964-569.01714+413.68459</f>
        <v>-153.72291</v>
      </c>
      <c r="I33" s="767"/>
      <c r="J33" s="690"/>
      <c r="K33" s="688">
        <v>14879.68925</v>
      </c>
      <c r="L33" s="710"/>
      <c r="M33" s="690"/>
      <c r="N33" s="688">
        <v>14678.88925</v>
      </c>
      <c r="O33" s="710"/>
      <c r="P33" s="690"/>
      <c r="Q33" s="688">
        <v>14254.38927</v>
      </c>
      <c r="R33" s="1031"/>
      <c r="S33" s="766"/>
      <c r="T33" s="767"/>
      <c r="U33" s="767"/>
      <c r="V33" s="11"/>
      <c r="W33" s="618"/>
      <c r="X33" s="437"/>
      <c r="Y33" s="616"/>
      <c r="Z33" s="618"/>
      <c r="AA33" s="767"/>
      <c r="AB33" s="616"/>
      <c r="AC33" s="676"/>
      <c r="AD33" s="767"/>
      <c r="AE33" s="616"/>
      <c r="AF33" s="676"/>
      <c r="AG33" s="767"/>
      <c r="AH33" s="767"/>
      <c r="AI33" s="767"/>
      <c r="AJ33" s="767"/>
      <c r="AK33" s="617"/>
      <c r="AL33" s="609"/>
      <c r="AM33" s="767"/>
      <c r="AN33" s="616"/>
      <c r="AO33" s="676"/>
      <c r="AP33" s="767"/>
      <c r="AQ33" s="616"/>
      <c r="AR33" s="676"/>
      <c r="AS33" s="767"/>
      <c r="AT33" s="616"/>
      <c r="AU33" s="676"/>
      <c r="AV33" s="767"/>
      <c r="AW33" s="1057"/>
    </row>
    <row r="34" ht="24" customHeight="1" outlineLevel="1" spans="1:49">
      <c r="A34" s="629"/>
      <c r="B34" s="606"/>
      <c r="C34" s="607" t="s">
        <v>22</v>
      </c>
      <c r="D34" s="675"/>
      <c r="E34" s="770"/>
      <c r="F34" s="622"/>
      <c r="G34" s="11">
        <f>'25'!I33</f>
        <v>0</v>
      </c>
      <c r="H34" s="618"/>
      <c r="I34" s="770"/>
      <c r="J34" s="690"/>
      <c r="K34" s="688"/>
      <c r="L34" s="968"/>
      <c r="M34" s="690"/>
      <c r="N34" s="688"/>
      <c r="O34" s="968"/>
      <c r="P34" s="690"/>
      <c r="Q34" s="688"/>
      <c r="R34" s="1032"/>
      <c r="S34" s="675"/>
      <c r="T34" s="770"/>
      <c r="U34" s="770"/>
      <c r="V34" s="11">
        <f>'25'!X33</f>
        <v>0</v>
      </c>
      <c r="W34" s="609"/>
      <c r="X34" s="482"/>
      <c r="Y34" s="616"/>
      <c r="Z34" s="676"/>
      <c r="AA34" s="770"/>
      <c r="AB34" s="616"/>
      <c r="AC34" s="676"/>
      <c r="AD34" s="770"/>
      <c r="AE34" s="616"/>
      <c r="AF34" s="676"/>
      <c r="AG34" s="770"/>
      <c r="AH34" s="770"/>
      <c r="AI34" s="770"/>
      <c r="AJ34" s="770"/>
      <c r="AK34" s="616"/>
      <c r="AL34" s="676"/>
      <c r="AM34" s="770"/>
      <c r="AN34" s="616"/>
      <c r="AO34" s="676"/>
      <c r="AP34" s="770"/>
      <c r="AQ34" s="616"/>
      <c r="AR34" s="676"/>
      <c r="AS34" s="770"/>
      <c r="AT34" s="616"/>
      <c r="AU34" s="676"/>
      <c r="AV34" s="770"/>
      <c r="AW34" s="1058"/>
    </row>
    <row r="35" ht="82.5" customHeight="1" spans="1:49">
      <c r="A35" s="629"/>
      <c r="B35" s="606" t="s">
        <v>111</v>
      </c>
      <c r="C35" s="607" t="s">
        <v>13</v>
      </c>
      <c r="D35" s="608">
        <f>E35+F35+I35+L35+O35+R35</f>
        <v>101733.50587</v>
      </c>
      <c r="E35" s="11">
        <v>14453.77807</v>
      </c>
      <c r="F35" s="11">
        <v>15132.86728</v>
      </c>
      <c r="G35" s="11">
        <f>'25'!I34</f>
        <v>16281.51539</v>
      </c>
      <c r="H35" s="609">
        <f>H36</f>
        <v>779.29664</v>
      </c>
      <c r="I35" s="11">
        <f>G35+H35</f>
        <v>17060.81203</v>
      </c>
      <c r="J35" s="686">
        <v>0</v>
      </c>
      <c r="K35" s="687">
        <v>18362.01616</v>
      </c>
      <c r="L35" s="686">
        <f>J35+K35</f>
        <v>18362.01616</v>
      </c>
      <c r="M35" s="686">
        <v>0</v>
      </c>
      <c r="N35" s="687">
        <v>18362.01617</v>
      </c>
      <c r="O35" s="686">
        <f>M35+N35</f>
        <v>18362.01617</v>
      </c>
      <c r="P35" s="686">
        <v>0</v>
      </c>
      <c r="Q35" s="687">
        <v>18362.01616</v>
      </c>
      <c r="R35" s="717">
        <f>P35+Q35</f>
        <v>18362.01616</v>
      </c>
      <c r="S35" s="608">
        <f>T35+U35+X35+AA35+AD35+AG35</f>
        <v>2810.88783</v>
      </c>
      <c r="T35" s="11">
        <v>799.8962</v>
      </c>
      <c r="U35" s="11">
        <v>0</v>
      </c>
      <c r="V35" s="11">
        <f>'25'!X34</f>
        <v>2010.99163</v>
      </c>
      <c r="W35" s="609">
        <f>W36</f>
        <v>0</v>
      </c>
      <c r="X35" s="358">
        <f>V35+W35</f>
        <v>2010.99163</v>
      </c>
      <c r="Y35" s="11">
        <v>0</v>
      </c>
      <c r="Z35" s="609"/>
      <c r="AA35" s="11">
        <v>0</v>
      </c>
      <c r="AB35" s="11">
        <v>0</v>
      </c>
      <c r="AC35" s="609"/>
      <c r="AD35" s="11">
        <v>0</v>
      </c>
      <c r="AE35" s="11">
        <v>0</v>
      </c>
      <c r="AF35" s="609"/>
      <c r="AG35" s="787">
        <v>0</v>
      </c>
      <c r="AH35" s="608">
        <f>AI35+AJ35+AM35+AP35+AS35+AV35</f>
        <v>104544.3937</v>
      </c>
      <c r="AI35" s="11">
        <f>E35+T35</f>
        <v>15253.67427</v>
      </c>
      <c r="AJ35" s="11">
        <f>F35+U35</f>
        <v>15132.86728</v>
      </c>
      <c r="AK35" s="11">
        <f>G35+V35</f>
        <v>18292.50702</v>
      </c>
      <c r="AL35" s="609">
        <f>H35+W35</f>
        <v>779.29664</v>
      </c>
      <c r="AM35" s="11">
        <f>AK35+AL35</f>
        <v>19071.80366</v>
      </c>
      <c r="AN35" s="11">
        <f>J35+Y35</f>
        <v>0</v>
      </c>
      <c r="AO35" s="609">
        <f>K35+Z35</f>
        <v>18362.01616</v>
      </c>
      <c r="AP35" s="11">
        <f>AN35+AO35</f>
        <v>18362.01616</v>
      </c>
      <c r="AQ35" s="11">
        <f>M35+AB35</f>
        <v>0</v>
      </c>
      <c r="AR35" s="609">
        <f>N35+AC35</f>
        <v>18362.01617</v>
      </c>
      <c r="AS35" s="11">
        <f>AQ35+AR35</f>
        <v>18362.01617</v>
      </c>
      <c r="AT35" s="11">
        <f>P35+AE35</f>
        <v>0</v>
      </c>
      <c r="AU35" s="609">
        <f>Q35+AF35</f>
        <v>18362.01616</v>
      </c>
      <c r="AV35" s="745">
        <f>AT35+AU35</f>
        <v>18362.01616</v>
      </c>
      <c r="AW35" s="997" t="s">
        <v>253</v>
      </c>
    </row>
    <row r="36" ht="69" customHeight="1" spans="1:49">
      <c r="A36" s="629"/>
      <c r="B36" s="606"/>
      <c r="C36" s="607" t="s">
        <v>39</v>
      </c>
      <c r="D36" s="608"/>
      <c r="E36" s="11"/>
      <c r="F36" s="11"/>
      <c r="G36" s="11"/>
      <c r="H36" s="618">
        <f>0.6+778.69664</f>
        <v>779.29664</v>
      </c>
      <c r="I36" s="11"/>
      <c r="J36" s="686"/>
      <c r="K36" s="687"/>
      <c r="L36" s="686"/>
      <c r="M36" s="686"/>
      <c r="N36" s="687"/>
      <c r="O36" s="686"/>
      <c r="P36" s="686"/>
      <c r="Q36" s="687"/>
      <c r="R36" s="717"/>
      <c r="S36" s="608"/>
      <c r="T36" s="11"/>
      <c r="U36" s="11"/>
      <c r="V36" s="11"/>
      <c r="W36" s="618"/>
      <c r="X36" s="358"/>
      <c r="Y36" s="11"/>
      <c r="Z36" s="609"/>
      <c r="AA36" s="11"/>
      <c r="AB36" s="11"/>
      <c r="AC36" s="609"/>
      <c r="AD36" s="11"/>
      <c r="AE36" s="11"/>
      <c r="AF36" s="609"/>
      <c r="AG36" s="787"/>
      <c r="AH36" s="608"/>
      <c r="AI36" s="11"/>
      <c r="AJ36" s="11"/>
      <c r="AK36" s="11"/>
      <c r="AL36" s="609"/>
      <c r="AM36" s="11"/>
      <c r="AN36" s="24"/>
      <c r="AO36" s="609"/>
      <c r="AP36" s="24"/>
      <c r="AQ36" s="24"/>
      <c r="AR36" s="792"/>
      <c r="AS36" s="24"/>
      <c r="AT36" s="24"/>
      <c r="AU36" s="792"/>
      <c r="AV36" s="805"/>
      <c r="AW36" s="999"/>
    </row>
    <row r="37" ht="66" customHeight="1" spans="1:49">
      <c r="A37" s="629"/>
      <c r="B37" s="628" t="s">
        <v>152</v>
      </c>
      <c r="C37" s="607" t="s">
        <v>13</v>
      </c>
      <c r="D37" s="608">
        <f>E37+F37+I37+L37+O37+R37</f>
        <v>1385.67688</v>
      </c>
      <c r="E37" s="11">
        <f t="shared" ref="E37:S37" si="2">E38</f>
        <v>0</v>
      </c>
      <c r="F37" s="11">
        <f t="shared" si="2"/>
        <v>0</v>
      </c>
      <c r="G37" s="11">
        <f>'25'!I36</f>
        <v>0</v>
      </c>
      <c r="H37" s="609">
        <f>H38+H39+H40</f>
        <v>1385.67688</v>
      </c>
      <c r="I37" s="11">
        <f>G37+H37</f>
        <v>1385.67688</v>
      </c>
      <c r="J37" s="686">
        <f t="shared" si="2"/>
        <v>0</v>
      </c>
      <c r="K37" s="687">
        <f t="shared" si="2"/>
        <v>0</v>
      </c>
      <c r="L37" s="686">
        <f t="shared" si="2"/>
        <v>0</v>
      </c>
      <c r="M37" s="686">
        <f t="shared" si="2"/>
        <v>0</v>
      </c>
      <c r="N37" s="687">
        <f t="shared" si="2"/>
        <v>0</v>
      </c>
      <c r="O37" s="686">
        <f t="shared" si="2"/>
        <v>0</v>
      </c>
      <c r="P37" s="686">
        <f t="shared" si="2"/>
        <v>0</v>
      </c>
      <c r="Q37" s="687">
        <f t="shared" si="2"/>
        <v>0</v>
      </c>
      <c r="R37" s="717">
        <f t="shared" si="2"/>
        <v>0</v>
      </c>
      <c r="S37" s="608">
        <f t="shared" si="2"/>
        <v>0</v>
      </c>
      <c r="T37" s="11">
        <f t="shared" ref="T37:AG37" si="3">T38</f>
        <v>0</v>
      </c>
      <c r="U37" s="11">
        <f t="shared" si="3"/>
        <v>0</v>
      </c>
      <c r="V37" s="11">
        <f>'25'!X36</f>
        <v>0</v>
      </c>
      <c r="W37" s="609">
        <f t="shared" si="3"/>
        <v>0</v>
      </c>
      <c r="X37" s="358">
        <f t="shared" si="3"/>
        <v>0</v>
      </c>
      <c r="Y37" s="11">
        <f t="shared" si="3"/>
        <v>0</v>
      </c>
      <c r="Z37" s="609">
        <f t="shared" si="3"/>
        <v>0</v>
      </c>
      <c r="AA37" s="11">
        <f t="shared" si="3"/>
        <v>0</v>
      </c>
      <c r="AB37" s="11">
        <f t="shared" si="3"/>
        <v>0</v>
      </c>
      <c r="AC37" s="609">
        <f t="shared" si="3"/>
        <v>0</v>
      </c>
      <c r="AD37" s="11">
        <f t="shared" si="3"/>
        <v>0</v>
      </c>
      <c r="AE37" s="11">
        <f t="shared" si="3"/>
        <v>0</v>
      </c>
      <c r="AF37" s="609">
        <f t="shared" si="3"/>
        <v>0</v>
      </c>
      <c r="AG37" s="787">
        <f t="shared" si="3"/>
        <v>0</v>
      </c>
      <c r="AH37" s="608">
        <f>AI37+AJ37+AM37+AP37+AS37+AV37</f>
        <v>1385.67688</v>
      </c>
      <c r="AI37" s="11">
        <f>E37+T37</f>
        <v>0</v>
      </c>
      <c r="AJ37" s="11">
        <f>F37+U37</f>
        <v>0</v>
      </c>
      <c r="AK37" s="11">
        <f>G37+V37</f>
        <v>0</v>
      </c>
      <c r="AL37" s="609">
        <f>H37+W37</f>
        <v>1385.67688</v>
      </c>
      <c r="AM37" s="11">
        <f>AK37+AL37</f>
        <v>1385.67688</v>
      </c>
      <c r="AN37" s="11">
        <f>J37+Y37</f>
        <v>0</v>
      </c>
      <c r="AO37" s="609">
        <f>K37+Z37</f>
        <v>0</v>
      </c>
      <c r="AP37" s="11">
        <f>AN37+AO37</f>
        <v>0</v>
      </c>
      <c r="AQ37" s="11">
        <f>M37+AB37</f>
        <v>0</v>
      </c>
      <c r="AR37" s="609">
        <f>N37+AC37</f>
        <v>0</v>
      </c>
      <c r="AS37" s="11">
        <f>AQ37+AR37</f>
        <v>0</v>
      </c>
      <c r="AT37" s="11">
        <f>P37+AE37</f>
        <v>0</v>
      </c>
      <c r="AU37" s="609">
        <f>Q37+AF37</f>
        <v>0</v>
      </c>
      <c r="AV37" s="745">
        <f>AT37+AU37</f>
        <v>0</v>
      </c>
      <c r="AW37" s="997" t="s">
        <v>254</v>
      </c>
    </row>
    <row r="38" ht="63" customHeight="1" spans="1:49">
      <c r="A38" s="629"/>
      <c r="B38" s="630" t="s">
        <v>255</v>
      </c>
      <c r="C38" s="607" t="s">
        <v>91</v>
      </c>
      <c r="D38" s="631"/>
      <c r="E38" s="632"/>
      <c r="F38" s="632"/>
      <c r="G38" s="11"/>
      <c r="H38" s="633">
        <v>812.03557</v>
      </c>
      <c r="I38" s="632"/>
      <c r="J38" s="697"/>
      <c r="K38" s="698"/>
      <c r="L38" s="697"/>
      <c r="M38" s="697"/>
      <c r="N38" s="698"/>
      <c r="O38" s="697"/>
      <c r="P38" s="697"/>
      <c r="Q38" s="698"/>
      <c r="R38" s="721"/>
      <c r="S38" s="608"/>
      <c r="T38" s="11"/>
      <c r="U38" s="11"/>
      <c r="V38" s="11"/>
      <c r="W38" s="609"/>
      <c r="X38" s="358"/>
      <c r="Y38" s="11"/>
      <c r="Z38" s="609"/>
      <c r="AA38" s="11"/>
      <c r="AB38" s="11"/>
      <c r="AC38" s="609"/>
      <c r="AD38" s="11"/>
      <c r="AE38" s="11"/>
      <c r="AF38" s="609"/>
      <c r="AG38" s="787"/>
      <c r="AH38" s="608"/>
      <c r="AI38" s="11"/>
      <c r="AJ38" s="11"/>
      <c r="AK38" s="11"/>
      <c r="AL38" s="609"/>
      <c r="AM38" s="11"/>
      <c r="AN38" s="11"/>
      <c r="AO38" s="609"/>
      <c r="AP38" s="11"/>
      <c r="AQ38" s="11"/>
      <c r="AR38" s="609"/>
      <c r="AS38" s="11"/>
      <c r="AT38" s="11"/>
      <c r="AU38" s="609"/>
      <c r="AV38" s="745"/>
      <c r="AW38" s="998"/>
    </row>
    <row r="39" ht="64.5" customHeight="1" spans="1:49">
      <c r="A39" s="629"/>
      <c r="B39" s="634"/>
      <c r="C39" s="607" t="s">
        <v>146</v>
      </c>
      <c r="D39" s="631"/>
      <c r="E39" s="632"/>
      <c r="F39" s="632"/>
      <c r="G39" s="11"/>
      <c r="H39" s="633">
        <v>569.01714</v>
      </c>
      <c r="I39" s="632"/>
      <c r="J39" s="697"/>
      <c r="K39" s="698"/>
      <c r="L39" s="697"/>
      <c r="M39" s="697"/>
      <c r="N39" s="698"/>
      <c r="O39" s="697"/>
      <c r="P39" s="697"/>
      <c r="Q39" s="698"/>
      <c r="R39" s="721"/>
      <c r="S39" s="608"/>
      <c r="T39" s="11"/>
      <c r="U39" s="11"/>
      <c r="V39" s="11"/>
      <c r="W39" s="609"/>
      <c r="X39" s="358"/>
      <c r="Y39" s="11"/>
      <c r="Z39" s="609"/>
      <c r="AA39" s="11"/>
      <c r="AB39" s="11"/>
      <c r="AC39" s="609"/>
      <c r="AD39" s="11"/>
      <c r="AE39" s="11"/>
      <c r="AF39" s="609"/>
      <c r="AG39" s="787"/>
      <c r="AH39" s="608"/>
      <c r="AI39" s="11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745"/>
      <c r="AW39" s="998"/>
    </row>
    <row r="40" ht="48.75" customHeight="1" spans="1:49">
      <c r="A40" s="629"/>
      <c r="B40" s="635"/>
      <c r="C40" s="607" t="s">
        <v>39</v>
      </c>
      <c r="D40" s="631"/>
      <c r="E40" s="632"/>
      <c r="F40" s="632"/>
      <c r="G40" s="11"/>
      <c r="H40" s="633">
        <v>4.62417</v>
      </c>
      <c r="I40" s="632"/>
      <c r="J40" s="697"/>
      <c r="K40" s="698"/>
      <c r="L40" s="697"/>
      <c r="M40" s="697"/>
      <c r="N40" s="698"/>
      <c r="O40" s="697"/>
      <c r="P40" s="697"/>
      <c r="Q40" s="698"/>
      <c r="R40" s="721"/>
      <c r="S40" s="608"/>
      <c r="T40" s="11"/>
      <c r="U40" s="11"/>
      <c r="V40" s="11"/>
      <c r="W40" s="609"/>
      <c r="X40" s="358"/>
      <c r="Y40" s="11"/>
      <c r="Z40" s="609"/>
      <c r="AA40" s="11"/>
      <c r="AB40" s="11"/>
      <c r="AC40" s="609"/>
      <c r="AD40" s="11"/>
      <c r="AE40" s="11"/>
      <c r="AF40" s="609"/>
      <c r="AG40" s="787"/>
      <c r="AH40" s="608"/>
      <c r="AI40" s="11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745"/>
      <c r="AW40" s="998"/>
    </row>
    <row r="41" ht="76.5" customHeight="1" spans="1:49">
      <c r="A41" s="16" t="s">
        <v>187</v>
      </c>
      <c r="B41" s="606" t="s">
        <v>188</v>
      </c>
      <c r="C41" s="607" t="s">
        <v>13</v>
      </c>
      <c r="D41" s="608">
        <f>E41+F41+I41+L41+O41+R41</f>
        <v>37876.20217</v>
      </c>
      <c r="E41" s="11">
        <v>0</v>
      </c>
      <c r="F41" s="11">
        <v>0</v>
      </c>
      <c r="G41" s="11">
        <f>'25'!I39</f>
        <v>6926.50718</v>
      </c>
      <c r="H41" s="609">
        <f>H42</f>
        <v>-13.75837</v>
      </c>
      <c r="I41" s="11">
        <f>G41+H41</f>
        <v>6912.74881</v>
      </c>
      <c r="J41" s="686">
        <v>0</v>
      </c>
      <c r="K41" s="687">
        <v>10320.22046</v>
      </c>
      <c r="L41" s="686">
        <f>J41+K41</f>
        <v>10320.22046</v>
      </c>
      <c r="M41" s="686">
        <v>0</v>
      </c>
      <c r="N41" s="687">
        <v>10321.17046</v>
      </c>
      <c r="O41" s="686">
        <f>M41+N41</f>
        <v>10321.17046</v>
      </c>
      <c r="P41" s="686">
        <v>0</v>
      </c>
      <c r="Q41" s="687">
        <v>10322.06244</v>
      </c>
      <c r="R41" s="717">
        <f>P41+Q41</f>
        <v>10322.06244</v>
      </c>
      <c r="S41" s="608">
        <f>T41+U41+X41+AA41+AD41+AG41</f>
        <v>819.76205</v>
      </c>
      <c r="T41" s="11">
        <v>0</v>
      </c>
      <c r="U41" s="11">
        <v>0</v>
      </c>
      <c r="V41" s="11">
        <f>'25'!X39</f>
        <v>819.76205</v>
      </c>
      <c r="W41" s="609">
        <f>W42</f>
        <v>0</v>
      </c>
      <c r="X41" s="358">
        <f>V41+W41</f>
        <v>819.76205</v>
      </c>
      <c r="Y41" s="11">
        <v>0</v>
      </c>
      <c r="Z41" s="609"/>
      <c r="AA41" s="11">
        <v>0</v>
      </c>
      <c r="AB41" s="11">
        <v>0</v>
      </c>
      <c r="AC41" s="609"/>
      <c r="AD41" s="11">
        <v>0</v>
      </c>
      <c r="AE41" s="11">
        <v>0</v>
      </c>
      <c r="AF41" s="609"/>
      <c r="AG41" s="787">
        <v>0</v>
      </c>
      <c r="AH41" s="608">
        <f>AI41+AJ41+AM41+AP41+AS41+AV41</f>
        <v>38695.96422</v>
      </c>
      <c r="AI41" s="11">
        <f>E41+T41</f>
        <v>0</v>
      </c>
      <c r="AJ41" s="11">
        <f>F41+U41</f>
        <v>0</v>
      </c>
      <c r="AK41" s="11">
        <f>G41+V41</f>
        <v>7746.26923</v>
      </c>
      <c r="AL41" s="609">
        <f>H41+W41</f>
        <v>-13.75837</v>
      </c>
      <c r="AM41" s="11">
        <f>AK41+AL41</f>
        <v>7732.51086</v>
      </c>
      <c r="AN41" s="11">
        <f>J41+Y41</f>
        <v>0</v>
      </c>
      <c r="AO41" s="609">
        <f>K41+Z41</f>
        <v>10320.22046</v>
      </c>
      <c r="AP41" s="11">
        <f>AN41+AO41</f>
        <v>10320.22046</v>
      </c>
      <c r="AQ41" s="11">
        <f>M41+AB41</f>
        <v>0</v>
      </c>
      <c r="AR41" s="609">
        <f>N41+AC41</f>
        <v>10321.17046</v>
      </c>
      <c r="AS41" s="11">
        <f>AQ41+AR41</f>
        <v>10321.17046</v>
      </c>
      <c r="AT41" s="11">
        <f>P41+AE41</f>
        <v>0</v>
      </c>
      <c r="AU41" s="609">
        <f>Q41+AF41</f>
        <v>10322.06244</v>
      </c>
      <c r="AV41" s="745">
        <f>AT41+AU41</f>
        <v>10322.06244</v>
      </c>
      <c r="AW41" s="997" t="s">
        <v>256</v>
      </c>
    </row>
    <row r="42" ht="78.75" customHeight="1" spans="1:49">
      <c r="A42" s="16"/>
      <c r="B42" s="606"/>
      <c r="C42" s="607" t="s">
        <v>157</v>
      </c>
      <c r="D42" s="608"/>
      <c r="E42" s="11"/>
      <c r="F42" s="11"/>
      <c r="G42" s="11"/>
      <c r="H42" s="609">
        <f>0.23933+1.2-14.4477-0.75</f>
        <v>-13.75837</v>
      </c>
      <c r="I42" s="11"/>
      <c r="J42" s="686"/>
      <c r="K42" s="687"/>
      <c r="L42" s="686"/>
      <c r="M42" s="686"/>
      <c r="N42" s="687"/>
      <c r="O42" s="686"/>
      <c r="P42" s="686"/>
      <c r="Q42" s="687"/>
      <c r="R42" s="717"/>
      <c r="S42" s="608"/>
      <c r="T42" s="11"/>
      <c r="U42" s="11"/>
      <c r="V42" s="11"/>
      <c r="W42" s="609"/>
      <c r="X42" s="358"/>
      <c r="Y42" s="11"/>
      <c r="Z42" s="609"/>
      <c r="AA42" s="11"/>
      <c r="AB42" s="11"/>
      <c r="AC42" s="609"/>
      <c r="AD42" s="11"/>
      <c r="AE42" s="11"/>
      <c r="AF42" s="609"/>
      <c r="AG42" s="787"/>
      <c r="AH42" s="608"/>
      <c r="AI42" s="11"/>
      <c r="AJ42" s="11"/>
      <c r="AK42" s="11"/>
      <c r="AL42" s="609"/>
      <c r="AM42" s="11"/>
      <c r="AN42" s="11"/>
      <c r="AO42" s="609"/>
      <c r="AP42" s="11"/>
      <c r="AQ42" s="11"/>
      <c r="AR42" s="609"/>
      <c r="AS42" s="11"/>
      <c r="AT42" s="11"/>
      <c r="AU42" s="609"/>
      <c r="AV42" s="745"/>
      <c r="AW42" s="999"/>
    </row>
    <row r="43" s="27" customFormat="1" ht="72.8" spans="1:49">
      <c r="A43" s="19"/>
      <c r="B43" s="832" t="s">
        <v>189</v>
      </c>
      <c r="C43" s="958"/>
      <c r="D43" s="608">
        <f>E43+F43+I43+L43+O43+R43</f>
        <v>397034.71977</v>
      </c>
      <c r="E43" s="10">
        <f t="shared" ref="E43:R43" si="4">E41+E29+E25+E24+E21+E18+E14</f>
        <v>68854.353</v>
      </c>
      <c r="F43" s="10">
        <f t="shared" si="4"/>
        <v>62669.96004</v>
      </c>
      <c r="G43" s="10">
        <f t="shared" si="4"/>
        <v>70347.57385</v>
      </c>
      <c r="H43" s="676">
        <f t="shared" si="4"/>
        <v>1217.00968</v>
      </c>
      <c r="I43" s="10">
        <f t="shared" si="4"/>
        <v>71564.58353</v>
      </c>
      <c r="J43" s="689">
        <f t="shared" si="4"/>
        <v>0</v>
      </c>
      <c r="K43" s="689">
        <f t="shared" si="4"/>
        <v>66342.82527</v>
      </c>
      <c r="L43" s="689">
        <f t="shared" si="4"/>
        <v>66342.82527</v>
      </c>
      <c r="M43" s="689">
        <f t="shared" si="4"/>
        <v>0</v>
      </c>
      <c r="N43" s="689">
        <f t="shared" si="4"/>
        <v>64397.34897</v>
      </c>
      <c r="O43" s="689">
        <f t="shared" si="4"/>
        <v>64397.34897</v>
      </c>
      <c r="P43" s="689">
        <f t="shared" si="4"/>
        <v>0</v>
      </c>
      <c r="Q43" s="689">
        <f t="shared" si="4"/>
        <v>63205.64896</v>
      </c>
      <c r="R43" s="704">
        <f t="shared" si="4"/>
        <v>63205.64896</v>
      </c>
      <c r="S43" s="608">
        <f>T43+U43+X43+AA43+AD43+AG43</f>
        <v>7868.10958</v>
      </c>
      <c r="T43" s="10">
        <f t="shared" ref="T43:AG43" si="5">T41+T29+T25+T24+T21+T18+T14</f>
        <v>4170.09794</v>
      </c>
      <c r="U43" s="10">
        <f t="shared" si="5"/>
        <v>0</v>
      </c>
      <c r="V43" s="10">
        <f t="shared" si="5"/>
        <v>3698.01164</v>
      </c>
      <c r="W43" s="676">
        <f t="shared" si="5"/>
        <v>0</v>
      </c>
      <c r="X43" s="361">
        <f t="shared" si="5"/>
        <v>3698.01164</v>
      </c>
      <c r="Y43" s="10">
        <f t="shared" si="5"/>
        <v>0</v>
      </c>
      <c r="Z43" s="10">
        <f t="shared" si="5"/>
        <v>0</v>
      </c>
      <c r="AA43" s="10">
        <f t="shared" si="5"/>
        <v>0</v>
      </c>
      <c r="AB43" s="10">
        <f t="shared" si="5"/>
        <v>0</v>
      </c>
      <c r="AC43" s="10">
        <f t="shared" si="5"/>
        <v>0</v>
      </c>
      <c r="AD43" s="10">
        <f t="shared" si="5"/>
        <v>0</v>
      </c>
      <c r="AE43" s="10">
        <f t="shared" si="5"/>
        <v>0</v>
      </c>
      <c r="AF43" s="10">
        <f t="shared" si="5"/>
        <v>0</v>
      </c>
      <c r="AG43" s="738">
        <f t="shared" si="5"/>
        <v>0</v>
      </c>
      <c r="AH43" s="608">
        <f>AI43+AJ43+AM43+AP43+AS43+AV43</f>
        <v>404902.82935</v>
      </c>
      <c r="AI43" s="11">
        <f>E43+T43</f>
        <v>73024.45094</v>
      </c>
      <c r="AJ43" s="11">
        <f>F43+U43</f>
        <v>62669.96004</v>
      </c>
      <c r="AK43" s="11">
        <f>G43+V43</f>
        <v>74045.58549</v>
      </c>
      <c r="AL43" s="609">
        <f>H43+W43</f>
        <v>1217.00968</v>
      </c>
      <c r="AM43" s="11">
        <f>AK43+AL43</f>
        <v>75262.59517</v>
      </c>
      <c r="AN43" s="11">
        <f>J43+Y43</f>
        <v>0</v>
      </c>
      <c r="AO43" s="11">
        <f>K43+Z43</f>
        <v>66342.82527</v>
      </c>
      <c r="AP43" s="11">
        <f>AN43+AO43</f>
        <v>66342.82527</v>
      </c>
      <c r="AQ43" s="11">
        <f>M43+AB43</f>
        <v>0</v>
      </c>
      <c r="AR43" s="11">
        <f>N43+AC43</f>
        <v>64397.34897</v>
      </c>
      <c r="AS43" s="11">
        <f>AQ43+AR43</f>
        <v>64397.34897</v>
      </c>
      <c r="AT43" s="11">
        <f>P43+AE43</f>
        <v>0</v>
      </c>
      <c r="AU43" s="11">
        <f>Q43+AF43</f>
        <v>63205.64896</v>
      </c>
      <c r="AV43" s="745">
        <f>AT43+AU43</f>
        <v>63205.64896</v>
      </c>
      <c r="AW43" s="814"/>
    </row>
    <row r="44" s="27" customFormat="1" spans="1:49">
      <c r="A44" s="7" t="s">
        <v>113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814"/>
    </row>
    <row r="45" s="27" customFormat="1" spans="1:49">
      <c r="A45" s="7" t="s">
        <v>190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814"/>
    </row>
    <row r="46" s="27" customFormat="1" ht="132" customHeight="1" spans="1:49">
      <c r="A46" s="15" t="s">
        <v>44</v>
      </c>
      <c r="B46" s="606" t="s">
        <v>158</v>
      </c>
      <c r="C46" s="607" t="s">
        <v>13</v>
      </c>
      <c r="D46" s="608">
        <f>E46+F46+I46+L46+O46+R46</f>
        <v>37096.34196</v>
      </c>
      <c r="E46" s="11">
        <v>4728.52027</v>
      </c>
      <c r="F46" s="11">
        <v>5368.03887</v>
      </c>
      <c r="G46" s="11">
        <f>'25'!I44</f>
        <v>6530.14979</v>
      </c>
      <c r="H46" s="609">
        <f>ROUND((-94.64+1005.02+3000-988.01+400-30.65-1975.04-2586.67-1192.44+64742.34)/1000,5)</f>
        <v>62.27991</v>
      </c>
      <c r="I46" s="11">
        <f>G46+H46</f>
        <v>6592.4297</v>
      </c>
      <c r="J46" s="686">
        <v>0</v>
      </c>
      <c r="K46" s="686">
        <f>6811.65104-9</f>
        <v>6802.65104</v>
      </c>
      <c r="L46" s="686">
        <f>J46+K46</f>
        <v>6802.65104</v>
      </c>
      <c r="M46" s="686">
        <v>0</v>
      </c>
      <c r="N46" s="686">
        <v>6802.65104</v>
      </c>
      <c r="O46" s="686">
        <f>M46+N46</f>
        <v>6802.65104</v>
      </c>
      <c r="P46" s="686">
        <v>0</v>
      </c>
      <c r="Q46" s="686">
        <v>6802.05104</v>
      </c>
      <c r="R46" s="717">
        <f>P46+Q46</f>
        <v>6802.05104</v>
      </c>
      <c r="S46" s="608">
        <f>T46+U46+X46+AA46+AD46+AG46</f>
        <v>95.44194</v>
      </c>
      <c r="T46" s="11">
        <v>0</v>
      </c>
      <c r="U46" s="11">
        <v>0</v>
      </c>
      <c r="V46" s="11">
        <f>'25'!X44</f>
        <v>95.44194</v>
      </c>
      <c r="W46" s="609"/>
      <c r="X46" s="358">
        <f>V46+W46</f>
        <v>95.44194</v>
      </c>
      <c r="Y46" s="11">
        <v>0</v>
      </c>
      <c r="Z46" s="11"/>
      <c r="AA46" s="11">
        <v>0</v>
      </c>
      <c r="AB46" s="11">
        <v>0</v>
      </c>
      <c r="AC46" s="11"/>
      <c r="AD46" s="11">
        <v>0</v>
      </c>
      <c r="AE46" s="11">
        <v>0</v>
      </c>
      <c r="AF46" s="11"/>
      <c r="AG46" s="787">
        <v>0</v>
      </c>
      <c r="AH46" s="608">
        <f>AI46+AJ46+AM46+AP46+AS46+AV46</f>
        <v>37191.7839</v>
      </c>
      <c r="AI46" s="11">
        <f>E46+T46</f>
        <v>4728.52027</v>
      </c>
      <c r="AJ46" s="11">
        <f>F46+U46</f>
        <v>5368.03887</v>
      </c>
      <c r="AK46" s="11">
        <f>G46+V46</f>
        <v>6625.59173</v>
      </c>
      <c r="AL46" s="609">
        <f>H46+W46</f>
        <v>62.27991</v>
      </c>
      <c r="AM46" s="11">
        <f>AK46+AL46</f>
        <v>6687.87164</v>
      </c>
      <c r="AN46" s="11">
        <f>J46+Y46</f>
        <v>0</v>
      </c>
      <c r="AO46" s="11">
        <f>K46+Z46</f>
        <v>6802.65104</v>
      </c>
      <c r="AP46" s="11">
        <f>AN46+AO46</f>
        <v>6802.65104</v>
      </c>
      <c r="AQ46" s="11">
        <f>M46+AB46</f>
        <v>0</v>
      </c>
      <c r="AR46" s="11">
        <f>N46+AC46</f>
        <v>6802.65104</v>
      </c>
      <c r="AS46" s="11">
        <f>AQ46+AR46</f>
        <v>6802.65104</v>
      </c>
      <c r="AT46" s="11">
        <f>P46+AE46</f>
        <v>0</v>
      </c>
      <c r="AU46" s="11">
        <f>Q46+AF46</f>
        <v>6802.05104</v>
      </c>
      <c r="AV46" s="745">
        <f>AT46+AU46</f>
        <v>6802.05104</v>
      </c>
      <c r="AW46" s="939" t="s">
        <v>257</v>
      </c>
    </row>
    <row r="47" s="27" customFormat="1" ht="66.8" spans="1:49">
      <c r="A47" s="19"/>
      <c r="B47" s="832" t="s">
        <v>159</v>
      </c>
      <c r="C47" s="959"/>
      <c r="D47" s="608">
        <f>E47+F47+I47+L47+O47+R47</f>
        <v>37096.34196</v>
      </c>
      <c r="E47" s="10">
        <f>E46</f>
        <v>4728.52027</v>
      </c>
      <c r="F47" s="10">
        <f t="shared" ref="F47:AV47" si="6">F46</f>
        <v>5368.03887</v>
      </c>
      <c r="G47" s="10">
        <f t="shared" si="6"/>
        <v>6530.14979</v>
      </c>
      <c r="H47" s="676">
        <f t="shared" si="6"/>
        <v>62.27991</v>
      </c>
      <c r="I47" s="10">
        <f t="shared" si="6"/>
        <v>6592.4297</v>
      </c>
      <c r="J47" s="689">
        <f t="shared" si="6"/>
        <v>0</v>
      </c>
      <c r="K47" s="689">
        <f t="shared" si="6"/>
        <v>6802.65104</v>
      </c>
      <c r="L47" s="689">
        <f t="shared" si="6"/>
        <v>6802.65104</v>
      </c>
      <c r="M47" s="689">
        <f t="shared" si="6"/>
        <v>0</v>
      </c>
      <c r="N47" s="689">
        <f t="shared" si="6"/>
        <v>6802.65104</v>
      </c>
      <c r="O47" s="689">
        <f t="shared" si="6"/>
        <v>6802.65104</v>
      </c>
      <c r="P47" s="689">
        <f t="shared" si="6"/>
        <v>0</v>
      </c>
      <c r="Q47" s="689">
        <f t="shared" si="6"/>
        <v>6802.05104</v>
      </c>
      <c r="R47" s="704">
        <f t="shared" si="6"/>
        <v>6802.05104</v>
      </c>
      <c r="S47" s="608">
        <f t="shared" si="6"/>
        <v>95.44194</v>
      </c>
      <c r="T47" s="10">
        <f t="shared" si="6"/>
        <v>0</v>
      </c>
      <c r="U47" s="10">
        <f t="shared" si="6"/>
        <v>0</v>
      </c>
      <c r="V47" s="10">
        <f t="shared" si="6"/>
        <v>95.44194</v>
      </c>
      <c r="W47" s="676">
        <f t="shared" si="6"/>
        <v>0</v>
      </c>
      <c r="X47" s="361">
        <f t="shared" si="6"/>
        <v>95.44194</v>
      </c>
      <c r="Y47" s="10">
        <f t="shared" si="6"/>
        <v>0</v>
      </c>
      <c r="Z47" s="10">
        <f t="shared" si="6"/>
        <v>0</v>
      </c>
      <c r="AA47" s="10">
        <f t="shared" si="6"/>
        <v>0</v>
      </c>
      <c r="AB47" s="10">
        <f t="shared" si="6"/>
        <v>0</v>
      </c>
      <c r="AC47" s="10">
        <f t="shared" si="6"/>
        <v>0</v>
      </c>
      <c r="AD47" s="10">
        <f t="shared" si="6"/>
        <v>0</v>
      </c>
      <c r="AE47" s="10">
        <f t="shared" si="6"/>
        <v>0</v>
      </c>
      <c r="AF47" s="10">
        <f t="shared" si="6"/>
        <v>0</v>
      </c>
      <c r="AG47" s="738">
        <f t="shared" si="6"/>
        <v>0</v>
      </c>
      <c r="AH47" s="608">
        <f t="shared" si="6"/>
        <v>37191.7839</v>
      </c>
      <c r="AI47" s="10">
        <f t="shared" si="6"/>
        <v>4728.52027</v>
      </c>
      <c r="AJ47" s="10">
        <f t="shared" si="6"/>
        <v>5368.03887</v>
      </c>
      <c r="AK47" s="10">
        <f t="shared" si="6"/>
        <v>6625.59173</v>
      </c>
      <c r="AL47" s="676">
        <f t="shared" si="6"/>
        <v>62.27991</v>
      </c>
      <c r="AM47" s="10">
        <f t="shared" si="6"/>
        <v>6687.87164</v>
      </c>
      <c r="AN47" s="10">
        <f t="shared" si="6"/>
        <v>0</v>
      </c>
      <c r="AO47" s="10">
        <f t="shared" si="6"/>
        <v>6802.65104</v>
      </c>
      <c r="AP47" s="10">
        <f t="shared" si="6"/>
        <v>6802.65104</v>
      </c>
      <c r="AQ47" s="10">
        <f t="shared" si="6"/>
        <v>0</v>
      </c>
      <c r="AR47" s="10">
        <f t="shared" si="6"/>
        <v>6802.65104</v>
      </c>
      <c r="AS47" s="10">
        <f t="shared" si="6"/>
        <v>6802.65104</v>
      </c>
      <c r="AT47" s="10">
        <f t="shared" si="6"/>
        <v>0</v>
      </c>
      <c r="AU47" s="10">
        <f t="shared" si="6"/>
        <v>6802.05104</v>
      </c>
      <c r="AV47" s="748">
        <f t="shared" si="6"/>
        <v>6802.05104</v>
      </c>
      <c r="AW47" s="942"/>
    </row>
    <row r="48" s="27" customFormat="1" spans="1:49">
      <c r="A48" s="7" t="s">
        <v>117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814"/>
    </row>
    <row r="49" s="27" customFormat="1" spans="1:49">
      <c r="A49" s="7" t="s">
        <v>191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814"/>
    </row>
    <row r="50" ht="81.75" customHeight="1" spans="1:49">
      <c r="A50" s="15" t="s">
        <v>118</v>
      </c>
      <c r="B50" s="606" t="s">
        <v>160</v>
      </c>
      <c r="C50" s="607" t="s">
        <v>13</v>
      </c>
      <c r="D50" s="608">
        <f>E50+F50+I50+L50+O50+R50</f>
        <v>1488.35017</v>
      </c>
      <c r="E50" s="11">
        <v>0</v>
      </c>
      <c r="F50" s="11">
        <v>0</v>
      </c>
      <c r="G50" s="11">
        <f>'25'!I48</f>
        <v>1521.73</v>
      </c>
      <c r="H50" s="609">
        <f>H51+H52+H53</f>
        <v>-33.37983</v>
      </c>
      <c r="I50" s="11">
        <f>G50+H50</f>
        <v>1488.35017</v>
      </c>
      <c r="J50" s="686">
        <v>0</v>
      </c>
      <c r="K50" s="687"/>
      <c r="L50" s="686">
        <v>0</v>
      </c>
      <c r="M50" s="686">
        <v>0</v>
      </c>
      <c r="N50" s="687"/>
      <c r="O50" s="686">
        <v>0</v>
      </c>
      <c r="P50" s="686">
        <v>0</v>
      </c>
      <c r="Q50" s="687">
        <f>Q51</f>
        <v>0</v>
      </c>
      <c r="R50" s="717">
        <f>P50+Q50</f>
        <v>0</v>
      </c>
      <c r="S50" s="608">
        <f>T50+U50+X50+AA50+AD50+AG50</f>
        <v>0</v>
      </c>
      <c r="T50" s="11">
        <v>0</v>
      </c>
      <c r="U50" s="11">
        <v>0</v>
      </c>
      <c r="V50" s="11">
        <v>0</v>
      </c>
      <c r="W50" s="609"/>
      <c r="X50" s="358">
        <v>0</v>
      </c>
      <c r="Y50" s="11">
        <v>0</v>
      </c>
      <c r="Z50" s="609"/>
      <c r="AA50" s="11">
        <v>0</v>
      </c>
      <c r="AB50" s="11">
        <v>0</v>
      </c>
      <c r="AC50" s="609"/>
      <c r="AD50" s="11">
        <v>0</v>
      </c>
      <c r="AE50" s="11">
        <v>0</v>
      </c>
      <c r="AF50" s="609"/>
      <c r="AG50" s="787">
        <v>0</v>
      </c>
      <c r="AH50" s="608">
        <f>AI50+AJ50+AM50+AP50+AS50+AV50</f>
        <v>1488.35017</v>
      </c>
      <c r="AI50" s="11">
        <f>E50+T50</f>
        <v>0</v>
      </c>
      <c r="AJ50" s="11">
        <f>F50+U50</f>
        <v>0</v>
      </c>
      <c r="AK50" s="11">
        <f>G50+V50</f>
        <v>1521.73</v>
      </c>
      <c r="AL50" s="609">
        <f>H50+W50</f>
        <v>-33.37983</v>
      </c>
      <c r="AM50" s="11">
        <f>AK50+AL50</f>
        <v>1488.35017</v>
      </c>
      <c r="AN50" s="11">
        <f>J50+Y50</f>
        <v>0</v>
      </c>
      <c r="AO50" s="609">
        <f>K50+Z50</f>
        <v>0</v>
      </c>
      <c r="AP50" s="11">
        <f>AN50+AO50</f>
        <v>0</v>
      </c>
      <c r="AQ50" s="11">
        <f>M50+AB50</f>
        <v>0</v>
      </c>
      <c r="AR50" s="609">
        <f>N50+AC50</f>
        <v>0</v>
      </c>
      <c r="AS50" s="11">
        <f>AQ50+AR50</f>
        <v>0</v>
      </c>
      <c r="AT50" s="11">
        <f>P50+AE50</f>
        <v>0</v>
      </c>
      <c r="AU50" s="609">
        <f>Q50+AF50</f>
        <v>0</v>
      </c>
      <c r="AV50" s="745">
        <f>AT50+AU50</f>
        <v>0</v>
      </c>
      <c r="AW50" s="939" t="s">
        <v>258</v>
      </c>
    </row>
    <row r="51" ht="52.55" spans="1:49">
      <c r="A51" s="15"/>
      <c r="B51" s="606"/>
      <c r="C51" s="607" t="s">
        <v>91</v>
      </c>
      <c r="D51" s="608"/>
      <c r="E51" s="10"/>
      <c r="F51" s="10"/>
      <c r="G51" s="10"/>
      <c r="H51" s="676">
        <v>-33.15502</v>
      </c>
      <c r="I51" s="10"/>
      <c r="J51" s="689"/>
      <c r="K51" s="688"/>
      <c r="L51" s="689"/>
      <c r="M51" s="689"/>
      <c r="N51" s="688"/>
      <c r="O51" s="689"/>
      <c r="P51" s="689"/>
      <c r="Q51" s="705"/>
      <c r="R51" s="704"/>
      <c r="S51" s="608"/>
      <c r="T51" s="10"/>
      <c r="U51" s="10"/>
      <c r="V51" s="10"/>
      <c r="W51" s="676"/>
      <c r="X51" s="361"/>
      <c r="Y51" s="10"/>
      <c r="Z51" s="676"/>
      <c r="AA51" s="10"/>
      <c r="AB51" s="10"/>
      <c r="AC51" s="676"/>
      <c r="AD51" s="10"/>
      <c r="AE51" s="10"/>
      <c r="AF51" s="676"/>
      <c r="AG51" s="738"/>
      <c r="AH51" s="608"/>
      <c r="AI51" s="10"/>
      <c r="AJ51" s="10"/>
      <c r="AK51" s="10"/>
      <c r="AL51" s="676"/>
      <c r="AM51" s="10"/>
      <c r="AN51" s="10"/>
      <c r="AO51" s="676"/>
      <c r="AP51" s="10"/>
      <c r="AQ51" s="10"/>
      <c r="AR51" s="676"/>
      <c r="AS51" s="10"/>
      <c r="AT51" s="10"/>
      <c r="AU51" s="676"/>
      <c r="AV51" s="748"/>
      <c r="AW51" s="941"/>
    </row>
    <row r="52" ht="46.55" spans="1:49">
      <c r="A52" s="15"/>
      <c r="B52" s="606"/>
      <c r="C52" s="607" t="s">
        <v>146</v>
      </c>
      <c r="D52" s="608"/>
      <c r="E52" s="10"/>
      <c r="F52" s="10"/>
      <c r="G52" s="10"/>
      <c r="H52" s="676">
        <v>-0.00064</v>
      </c>
      <c r="I52" s="10"/>
      <c r="J52" s="689"/>
      <c r="K52" s="688"/>
      <c r="L52" s="689"/>
      <c r="M52" s="689"/>
      <c r="N52" s="688"/>
      <c r="O52" s="689"/>
      <c r="P52" s="689"/>
      <c r="Q52" s="709"/>
      <c r="R52" s="704"/>
      <c r="S52" s="608"/>
      <c r="T52" s="10"/>
      <c r="U52" s="10"/>
      <c r="V52" s="10"/>
      <c r="W52" s="676"/>
      <c r="X52" s="361"/>
      <c r="Y52" s="10"/>
      <c r="Z52" s="676"/>
      <c r="AA52" s="10"/>
      <c r="AB52" s="10"/>
      <c r="AC52" s="676"/>
      <c r="AD52" s="10"/>
      <c r="AE52" s="10"/>
      <c r="AF52" s="676"/>
      <c r="AG52" s="738"/>
      <c r="AH52" s="608"/>
      <c r="AI52" s="10"/>
      <c r="AJ52" s="10"/>
      <c r="AK52" s="10"/>
      <c r="AL52" s="676"/>
      <c r="AM52" s="10"/>
      <c r="AN52" s="10"/>
      <c r="AO52" s="676"/>
      <c r="AP52" s="10"/>
      <c r="AQ52" s="10"/>
      <c r="AR52" s="676"/>
      <c r="AS52" s="10"/>
      <c r="AT52" s="10"/>
      <c r="AU52" s="676"/>
      <c r="AV52" s="748"/>
      <c r="AW52" s="941"/>
    </row>
    <row r="53" ht="46.55" spans="1:49">
      <c r="A53" s="15"/>
      <c r="B53" s="606"/>
      <c r="C53" s="607" t="s">
        <v>39</v>
      </c>
      <c r="D53" s="608"/>
      <c r="E53" s="10"/>
      <c r="F53" s="10"/>
      <c r="G53" s="10"/>
      <c r="H53" s="676">
        <v>-0.22417</v>
      </c>
      <c r="I53" s="10"/>
      <c r="J53" s="689"/>
      <c r="K53" s="688"/>
      <c r="L53" s="689"/>
      <c r="M53" s="689"/>
      <c r="N53" s="688"/>
      <c r="O53" s="689"/>
      <c r="P53" s="689"/>
      <c r="Q53" s="720"/>
      <c r="R53" s="704"/>
      <c r="S53" s="608"/>
      <c r="T53" s="10"/>
      <c r="U53" s="10"/>
      <c r="V53" s="10"/>
      <c r="W53" s="676"/>
      <c r="X53" s="361"/>
      <c r="Y53" s="10"/>
      <c r="Z53" s="676"/>
      <c r="AA53" s="10"/>
      <c r="AB53" s="10"/>
      <c r="AC53" s="676"/>
      <c r="AD53" s="10"/>
      <c r="AE53" s="10"/>
      <c r="AF53" s="676"/>
      <c r="AG53" s="738"/>
      <c r="AH53" s="608"/>
      <c r="AI53" s="10"/>
      <c r="AJ53" s="10"/>
      <c r="AK53" s="10"/>
      <c r="AL53" s="676"/>
      <c r="AM53" s="10"/>
      <c r="AN53" s="10"/>
      <c r="AO53" s="676"/>
      <c r="AP53" s="10"/>
      <c r="AQ53" s="10"/>
      <c r="AR53" s="676"/>
      <c r="AS53" s="10"/>
      <c r="AT53" s="10"/>
      <c r="AU53" s="676"/>
      <c r="AV53" s="748"/>
      <c r="AW53" s="941"/>
    </row>
    <row r="54" s="30" customFormat="1" ht="60.8" spans="1:49">
      <c r="A54" s="19"/>
      <c r="B54" s="832" t="s">
        <v>159</v>
      </c>
      <c r="C54" s="959"/>
      <c r="D54" s="608">
        <f>D50</f>
        <v>1488.35017</v>
      </c>
      <c r="E54" s="10">
        <f>E50</f>
        <v>0</v>
      </c>
      <c r="F54" s="10">
        <f t="shared" ref="F54:AG54" si="7">F50</f>
        <v>0</v>
      </c>
      <c r="G54" s="10">
        <f t="shared" si="7"/>
        <v>1521.73</v>
      </c>
      <c r="H54" s="676">
        <f t="shared" si="7"/>
        <v>-33.37983</v>
      </c>
      <c r="I54" s="10">
        <f t="shared" si="7"/>
        <v>1488.35017</v>
      </c>
      <c r="J54" s="689">
        <f t="shared" si="7"/>
        <v>0</v>
      </c>
      <c r="K54" s="689">
        <f t="shared" si="7"/>
        <v>0</v>
      </c>
      <c r="L54" s="689">
        <f t="shared" si="7"/>
        <v>0</v>
      </c>
      <c r="M54" s="689">
        <f t="shared" si="7"/>
        <v>0</v>
      </c>
      <c r="N54" s="689">
        <f t="shared" si="7"/>
        <v>0</v>
      </c>
      <c r="O54" s="689">
        <f t="shared" si="7"/>
        <v>0</v>
      </c>
      <c r="P54" s="689">
        <f t="shared" si="7"/>
        <v>0</v>
      </c>
      <c r="Q54" s="689">
        <f t="shared" si="7"/>
        <v>0</v>
      </c>
      <c r="R54" s="704">
        <f t="shared" si="7"/>
        <v>0</v>
      </c>
      <c r="S54" s="608">
        <f t="shared" si="7"/>
        <v>0</v>
      </c>
      <c r="T54" s="10">
        <f t="shared" si="7"/>
        <v>0</v>
      </c>
      <c r="U54" s="10">
        <f t="shared" si="7"/>
        <v>0</v>
      </c>
      <c r="V54" s="10">
        <f t="shared" si="7"/>
        <v>0</v>
      </c>
      <c r="W54" s="676">
        <f t="shared" si="7"/>
        <v>0</v>
      </c>
      <c r="X54" s="361">
        <f t="shared" si="7"/>
        <v>0</v>
      </c>
      <c r="Y54" s="10">
        <f t="shared" si="7"/>
        <v>0</v>
      </c>
      <c r="Z54" s="10">
        <f t="shared" si="7"/>
        <v>0</v>
      </c>
      <c r="AA54" s="10">
        <f t="shared" si="7"/>
        <v>0</v>
      </c>
      <c r="AB54" s="10">
        <f t="shared" si="7"/>
        <v>0</v>
      </c>
      <c r="AC54" s="10">
        <f t="shared" si="7"/>
        <v>0</v>
      </c>
      <c r="AD54" s="10">
        <f t="shared" si="7"/>
        <v>0</v>
      </c>
      <c r="AE54" s="10">
        <f t="shared" si="7"/>
        <v>0</v>
      </c>
      <c r="AF54" s="10">
        <f t="shared" si="7"/>
        <v>0</v>
      </c>
      <c r="AG54" s="738">
        <f t="shared" si="7"/>
        <v>0</v>
      </c>
      <c r="AH54" s="608">
        <f>AI54+AJ54+AM54+AP54+AS54+AV54</f>
        <v>1488.35017</v>
      </c>
      <c r="AI54" s="10">
        <f>E54+T54</f>
        <v>0</v>
      </c>
      <c r="AJ54" s="10">
        <f>F54+U54</f>
        <v>0</v>
      </c>
      <c r="AK54" s="10">
        <f>G54+V54</f>
        <v>1521.73</v>
      </c>
      <c r="AL54" s="676">
        <f>H54+W54</f>
        <v>-33.37983</v>
      </c>
      <c r="AM54" s="10">
        <f>AK54+AL54</f>
        <v>1488.35017</v>
      </c>
      <c r="AN54" s="10">
        <f>J54+Y54</f>
        <v>0</v>
      </c>
      <c r="AO54" s="10">
        <f>K54+Z54</f>
        <v>0</v>
      </c>
      <c r="AP54" s="10">
        <f>AN54+AO54</f>
        <v>0</v>
      </c>
      <c r="AQ54" s="10">
        <f>M54+AB54</f>
        <v>0</v>
      </c>
      <c r="AR54" s="10">
        <f>N54+AC54</f>
        <v>0</v>
      </c>
      <c r="AS54" s="10">
        <f>AQ54+AR54</f>
        <v>0</v>
      </c>
      <c r="AT54" s="10">
        <f>P54+AE54</f>
        <v>0</v>
      </c>
      <c r="AU54" s="10">
        <f>Q54+AF54</f>
        <v>0</v>
      </c>
      <c r="AV54" s="748">
        <f>AT54+AU54</f>
        <v>0</v>
      </c>
      <c r="AW54" s="942"/>
    </row>
    <row r="55" spans="1:49">
      <c r="A55" s="7" t="s">
        <v>121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803"/>
    </row>
    <row r="56" spans="1:49">
      <c r="A56" s="7" t="s">
        <v>192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803"/>
    </row>
    <row r="57" ht="68.25" customHeight="1" spans="1:49">
      <c r="A57" s="15" t="s">
        <v>122</v>
      </c>
      <c r="B57" s="611" t="s">
        <v>123</v>
      </c>
      <c r="C57" s="923" t="s">
        <v>13</v>
      </c>
      <c r="D57" s="608">
        <f>E57+F57+I57+L57+O57+R57</f>
        <v>580</v>
      </c>
      <c r="E57" s="11">
        <v>0</v>
      </c>
      <c r="F57" s="11">
        <v>0</v>
      </c>
      <c r="G57" s="11">
        <v>0</v>
      </c>
      <c r="H57" s="609"/>
      <c r="I57" s="11">
        <v>0</v>
      </c>
      <c r="J57" s="686">
        <v>0</v>
      </c>
      <c r="K57" s="687"/>
      <c r="L57" s="686">
        <v>0</v>
      </c>
      <c r="M57" s="686">
        <v>0</v>
      </c>
      <c r="N57" s="687">
        <f>N58+N59+N60+N61</f>
        <v>580</v>
      </c>
      <c r="O57" s="686">
        <f>M57+N57</f>
        <v>580</v>
      </c>
      <c r="P57" s="686">
        <v>0</v>
      </c>
      <c r="Q57" s="687"/>
      <c r="R57" s="717">
        <f>P57+Q57</f>
        <v>0</v>
      </c>
      <c r="S57" s="608">
        <f>T57+U57+X57+AA57+AD57+AG57</f>
        <v>11000</v>
      </c>
      <c r="T57" s="11">
        <v>0</v>
      </c>
      <c r="U57" s="11">
        <v>0</v>
      </c>
      <c r="V57" s="11">
        <v>0</v>
      </c>
      <c r="W57" s="609"/>
      <c r="X57" s="358">
        <v>0</v>
      </c>
      <c r="Y57" s="11">
        <v>0</v>
      </c>
      <c r="Z57" s="609"/>
      <c r="AA57" s="11">
        <v>0</v>
      </c>
      <c r="AB57" s="11">
        <v>0</v>
      </c>
      <c r="AC57" s="609">
        <f>AC58+AC59+AC60+AC61</f>
        <v>11000</v>
      </c>
      <c r="AD57" s="11">
        <f>AB57+AC57</f>
        <v>11000</v>
      </c>
      <c r="AE57" s="11">
        <v>0</v>
      </c>
      <c r="AF57" s="609"/>
      <c r="AG57" s="787">
        <v>0</v>
      </c>
      <c r="AH57" s="608">
        <f>AI57+AJ57+AM57+AP57+AS57+AV57</f>
        <v>11580</v>
      </c>
      <c r="AI57" s="11">
        <f>E57+T57</f>
        <v>0</v>
      </c>
      <c r="AJ57" s="11">
        <f>F57+U57</f>
        <v>0</v>
      </c>
      <c r="AK57" s="11">
        <f>G57+V57</f>
        <v>0</v>
      </c>
      <c r="AL57" s="609">
        <f>H57+W57</f>
        <v>0</v>
      </c>
      <c r="AM57" s="11">
        <f>AK57+AL57</f>
        <v>0</v>
      </c>
      <c r="AN57" s="11">
        <f>J57+Y57</f>
        <v>0</v>
      </c>
      <c r="AO57" s="609">
        <f>K57+Z57</f>
        <v>0</v>
      </c>
      <c r="AP57" s="11">
        <f>AN57+AO57</f>
        <v>0</v>
      </c>
      <c r="AQ57" s="11">
        <f>M57+AB57</f>
        <v>0</v>
      </c>
      <c r="AR57" s="609">
        <f>N57+AC57</f>
        <v>11580</v>
      </c>
      <c r="AS57" s="11">
        <f>AQ57+AR57</f>
        <v>11580</v>
      </c>
      <c r="AT57" s="11">
        <f>P57+AE57</f>
        <v>0</v>
      </c>
      <c r="AU57" s="609">
        <f>Q57+AF57</f>
        <v>0</v>
      </c>
      <c r="AV57" s="745">
        <f>AT57+AU57</f>
        <v>0</v>
      </c>
      <c r="AW57" s="997" t="s">
        <v>259</v>
      </c>
    </row>
    <row r="58" spans="1:49">
      <c r="A58" s="15"/>
      <c r="B58" s="918"/>
      <c r="C58" s="607" t="s">
        <v>91</v>
      </c>
      <c r="D58" s="608"/>
      <c r="E58" s="10"/>
      <c r="F58" s="10"/>
      <c r="G58" s="760"/>
      <c r="H58" s="676"/>
      <c r="I58" s="10"/>
      <c r="J58" s="689"/>
      <c r="K58" s="688"/>
      <c r="L58" s="689"/>
      <c r="M58" s="689"/>
      <c r="N58" s="688"/>
      <c r="O58" s="689"/>
      <c r="P58" s="708"/>
      <c r="Q58" s="688"/>
      <c r="R58" s="704"/>
      <c r="S58" s="608"/>
      <c r="T58" s="11"/>
      <c r="U58" s="11"/>
      <c r="V58" s="11"/>
      <c r="W58" s="609"/>
      <c r="X58" s="358"/>
      <c r="Y58" s="11"/>
      <c r="Z58" s="609"/>
      <c r="AA58" s="11"/>
      <c r="AB58" s="641"/>
      <c r="AC58" s="609"/>
      <c r="AD58" s="11"/>
      <c r="AE58" s="10"/>
      <c r="AF58" s="609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998"/>
    </row>
    <row r="59" ht="33.75" spans="1:49">
      <c r="A59" s="15"/>
      <c r="B59" s="918"/>
      <c r="C59" s="607" t="s">
        <v>146</v>
      </c>
      <c r="D59" s="608"/>
      <c r="E59" s="10"/>
      <c r="F59" s="10"/>
      <c r="G59" s="767"/>
      <c r="H59" s="676"/>
      <c r="I59" s="10"/>
      <c r="J59" s="689"/>
      <c r="K59" s="688"/>
      <c r="L59" s="689"/>
      <c r="M59" s="689"/>
      <c r="N59" s="688"/>
      <c r="O59" s="689"/>
      <c r="P59" s="710"/>
      <c r="Q59" s="688"/>
      <c r="R59" s="704"/>
      <c r="S59" s="608"/>
      <c r="T59" s="11"/>
      <c r="U59" s="11"/>
      <c r="V59" s="11"/>
      <c r="W59" s="609"/>
      <c r="X59" s="358"/>
      <c r="Y59" s="11"/>
      <c r="Z59" s="609"/>
      <c r="AA59" s="11"/>
      <c r="AB59" s="842"/>
      <c r="AC59" s="609"/>
      <c r="AD59" s="11"/>
      <c r="AE59" s="10"/>
      <c r="AF59" s="609"/>
      <c r="AG59" s="738"/>
      <c r="AH59" s="608"/>
      <c r="AI59" s="10"/>
      <c r="AJ59" s="10"/>
      <c r="AK59" s="10"/>
      <c r="AL59" s="676"/>
      <c r="AM59" s="10"/>
      <c r="AN59" s="10"/>
      <c r="AO59" s="676"/>
      <c r="AP59" s="10"/>
      <c r="AQ59" s="10"/>
      <c r="AR59" s="676"/>
      <c r="AS59" s="10"/>
      <c r="AT59" s="10"/>
      <c r="AU59" s="676"/>
      <c r="AV59" s="748"/>
      <c r="AW59" s="998"/>
    </row>
    <row r="60" ht="22.5" spans="1:49">
      <c r="A60" s="15"/>
      <c r="B60" s="918"/>
      <c r="C60" s="607" t="s">
        <v>161</v>
      </c>
      <c r="D60" s="608"/>
      <c r="E60" s="10"/>
      <c r="F60" s="10"/>
      <c r="G60" s="767"/>
      <c r="H60" s="676"/>
      <c r="I60" s="10"/>
      <c r="J60" s="689"/>
      <c r="K60" s="688"/>
      <c r="L60" s="689"/>
      <c r="M60" s="689"/>
      <c r="N60" s="688"/>
      <c r="O60" s="689"/>
      <c r="P60" s="710"/>
      <c r="Q60" s="688"/>
      <c r="R60" s="704"/>
      <c r="S60" s="608"/>
      <c r="T60" s="11"/>
      <c r="U60" s="11"/>
      <c r="V60" s="11"/>
      <c r="W60" s="609"/>
      <c r="X60" s="358"/>
      <c r="Y60" s="11"/>
      <c r="Z60" s="609"/>
      <c r="AA60" s="11"/>
      <c r="AB60" s="842"/>
      <c r="AC60" s="609"/>
      <c r="AD60" s="11"/>
      <c r="AE60" s="10"/>
      <c r="AF60" s="609"/>
      <c r="AG60" s="738"/>
      <c r="AH60" s="608"/>
      <c r="AI60" s="10"/>
      <c r="AJ60" s="10"/>
      <c r="AK60" s="10"/>
      <c r="AL60" s="676"/>
      <c r="AM60" s="10"/>
      <c r="AN60" s="10"/>
      <c r="AO60" s="676"/>
      <c r="AP60" s="10"/>
      <c r="AQ60" s="10"/>
      <c r="AR60" s="676"/>
      <c r="AS60" s="10"/>
      <c r="AT60" s="10"/>
      <c r="AU60" s="676"/>
      <c r="AV60" s="748"/>
      <c r="AW60" s="998"/>
    </row>
    <row r="61" ht="58.5" customHeight="1" spans="1:49">
      <c r="A61" s="15"/>
      <c r="B61" s="918"/>
      <c r="C61" s="607" t="s">
        <v>39</v>
      </c>
      <c r="D61" s="608"/>
      <c r="E61" s="10"/>
      <c r="F61" s="10"/>
      <c r="G61" s="770"/>
      <c r="H61" s="676"/>
      <c r="I61" s="10"/>
      <c r="J61" s="689"/>
      <c r="K61" s="688"/>
      <c r="L61" s="689"/>
      <c r="M61" s="689"/>
      <c r="N61" s="867">
        <v>580</v>
      </c>
      <c r="O61" s="689"/>
      <c r="P61" s="968"/>
      <c r="Q61" s="688"/>
      <c r="R61" s="704"/>
      <c r="S61" s="608"/>
      <c r="T61" s="11"/>
      <c r="U61" s="11"/>
      <c r="V61" s="11"/>
      <c r="W61" s="609"/>
      <c r="X61" s="358"/>
      <c r="Y61" s="11"/>
      <c r="Z61" s="609"/>
      <c r="AA61" s="11"/>
      <c r="AB61" s="622"/>
      <c r="AC61" s="867">
        <v>11000</v>
      </c>
      <c r="AD61" s="11"/>
      <c r="AE61" s="10"/>
      <c r="AF61" s="609"/>
      <c r="AG61" s="738"/>
      <c r="AH61" s="608"/>
      <c r="AI61" s="10"/>
      <c r="AJ61" s="10"/>
      <c r="AK61" s="10"/>
      <c r="AL61" s="676"/>
      <c r="AM61" s="10"/>
      <c r="AN61" s="10"/>
      <c r="AO61" s="676"/>
      <c r="AP61" s="10"/>
      <c r="AQ61" s="10"/>
      <c r="AR61" s="676"/>
      <c r="AS61" s="10"/>
      <c r="AT61" s="10"/>
      <c r="AU61" s="676"/>
      <c r="AV61" s="748"/>
      <c r="AW61" s="999"/>
    </row>
    <row r="62" ht="45" customHeight="1" outlineLevel="1" spans="1:49">
      <c r="A62" s="15" t="s">
        <v>125</v>
      </c>
      <c r="B62" s="611" t="s">
        <v>126</v>
      </c>
      <c r="C62" s="607" t="s">
        <v>13</v>
      </c>
      <c r="D62" s="608">
        <f>E62+F62+I62+L62+O62+R62</f>
        <v>0</v>
      </c>
      <c r="E62" s="11">
        <v>0</v>
      </c>
      <c r="F62" s="11">
        <v>0</v>
      </c>
      <c r="G62" s="11">
        <v>0</v>
      </c>
      <c r="H62" s="609"/>
      <c r="I62" s="11">
        <v>0</v>
      </c>
      <c r="J62" s="686">
        <v>0</v>
      </c>
      <c r="K62" s="687"/>
      <c r="L62" s="686">
        <v>0</v>
      </c>
      <c r="M62" s="686">
        <v>0</v>
      </c>
      <c r="N62" s="687"/>
      <c r="O62" s="686">
        <v>0</v>
      </c>
      <c r="P62" s="686">
        <v>0</v>
      </c>
      <c r="Q62" s="687"/>
      <c r="R62" s="717">
        <f>P62+Q62</f>
        <v>0</v>
      </c>
      <c r="S62" s="608">
        <f>T62+U62+X62+AA62+AD62+AG62</f>
        <v>0</v>
      </c>
      <c r="T62" s="11">
        <v>0</v>
      </c>
      <c r="U62" s="11">
        <v>0</v>
      </c>
      <c r="V62" s="11">
        <v>0</v>
      </c>
      <c r="W62" s="609"/>
      <c r="X62" s="358">
        <v>0</v>
      </c>
      <c r="Y62" s="11">
        <v>0</v>
      </c>
      <c r="Z62" s="609"/>
      <c r="AA62" s="11">
        <v>0</v>
      </c>
      <c r="AB62" s="11">
        <v>0</v>
      </c>
      <c r="AC62" s="867"/>
      <c r="AD62" s="11">
        <v>0</v>
      </c>
      <c r="AE62" s="11">
        <v>0</v>
      </c>
      <c r="AF62" s="609"/>
      <c r="AG62" s="787">
        <v>0</v>
      </c>
      <c r="AH62" s="608">
        <f>AI62+AJ62+AM62+AP62+AS62+AV62</f>
        <v>0</v>
      </c>
      <c r="AI62" s="11">
        <f>E62+T62</f>
        <v>0</v>
      </c>
      <c r="AJ62" s="11">
        <f>F62+U62</f>
        <v>0</v>
      </c>
      <c r="AK62" s="11">
        <f>G62+V62</f>
        <v>0</v>
      </c>
      <c r="AL62" s="609">
        <f>H62+W62</f>
        <v>0</v>
      </c>
      <c r="AM62" s="11">
        <f>AK62+AL62</f>
        <v>0</v>
      </c>
      <c r="AN62" s="11">
        <f>J62+Y62</f>
        <v>0</v>
      </c>
      <c r="AO62" s="609">
        <f>K62+Z62</f>
        <v>0</v>
      </c>
      <c r="AP62" s="11">
        <f>AN62+AO62</f>
        <v>0</v>
      </c>
      <c r="AQ62" s="11">
        <f>M62+AB62</f>
        <v>0</v>
      </c>
      <c r="AR62" s="609">
        <f>N62+AC62</f>
        <v>0</v>
      </c>
      <c r="AS62" s="11">
        <f>AQ62+AR62</f>
        <v>0</v>
      </c>
      <c r="AT62" s="11">
        <f>P62+AE62</f>
        <v>0</v>
      </c>
      <c r="AU62" s="609">
        <f>Q62+AF62</f>
        <v>0</v>
      </c>
      <c r="AV62" s="745">
        <f>AT62+AU62</f>
        <v>0</v>
      </c>
      <c r="AW62" s="803"/>
    </row>
    <row r="63" customHeight="1" outlineLevel="1" spans="1:49">
      <c r="A63" s="15"/>
      <c r="B63" s="832"/>
      <c r="C63" s="607" t="s">
        <v>91</v>
      </c>
      <c r="D63" s="608"/>
      <c r="E63" s="11"/>
      <c r="F63" s="11"/>
      <c r="G63" s="641"/>
      <c r="H63" s="609"/>
      <c r="I63" s="11"/>
      <c r="J63" s="686"/>
      <c r="K63" s="687"/>
      <c r="L63" s="686"/>
      <c r="M63" s="686"/>
      <c r="N63" s="687"/>
      <c r="O63" s="686"/>
      <c r="P63" s="699"/>
      <c r="Q63" s="687"/>
      <c r="R63" s="717"/>
      <c r="S63" s="608"/>
      <c r="T63" s="11"/>
      <c r="U63" s="11"/>
      <c r="V63" s="11"/>
      <c r="W63" s="609"/>
      <c r="X63" s="358"/>
      <c r="Y63" s="11"/>
      <c r="Z63" s="609"/>
      <c r="AA63" s="11"/>
      <c r="AB63" s="11"/>
      <c r="AC63" s="867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803"/>
    </row>
    <row r="64" ht="33.75" customHeight="1" outlineLevel="1" spans="1:49">
      <c r="A64" s="15"/>
      <c r="B64" s="832"/>
      <c r="C64" s="607" t="s">
        <v>146</v>
      </c>
      <c r="D64" s="608"/>
      <c r="E64" s="11"/>
      <c r="F64" s="11"/>
      <c r="G64" s="842"/>
      <c r="H64" s="609"/>
      <c r="I64" s="11"/>
      <c r="J64" s="686"/>
      <c r="K64" s="687"/>
      <c r="L64" s="686"/>
      <c r="M64" s="686"/>
      <c r="N64" s="687"/>
      <c r="O64" s="686"/>
      <c r="P64" s="854"/>
      <c r="Q64" s="687"/>
      <c r="R64" s="717"/>
      <c r="S64" s="608"/>
      <c r="T64" s="11"/>
      <c r="U64" s="11"/>
      <c r="V64" s="11"/>
      <c r="W64" s="609"/>
      <c r="X64" s="358"/>
      <c r="Y64" s="11"/>
      <c r="Z64" s="609"/>
      <c r="AA64" s="11"/>
      <c r="AB64" s="11"/>
      <c r="AC64" s="867"/>
      <c r="AD64" s="11"/>
      <c r="AE64" s="10"/>
      <c r="AF64" s="609"/>
      <c r="AG64" s="738"/>
      <c r="AH64" s="608"/>
      <c r="AI64" s="10"/>
      <c r="AJ64" s="10"/>
      <c r="AK64" s="10"/>
      <c r="AL64" s="676"/>
      <c r="AM64" s="10"/>
      <c r="AN64" s="10"/>
      <c r="AO64" s="676"/>
      <c r="AP64" s="10"/>
      <c r="AQ64" s="10"/>
      <c r="AR64" s="676"/>
      <c r="AS64" s="10"/>
      <c r="AT64" s="10"/>
      <c r="AU64" s="676"/>
      <c r="AV64" s="748"/>
      <c r="AW64" s="803"/>
    </row>
    <row r="65" ht="22.5" outlineLevel="1" spans="1:49">
      <c r="A65" s="15"/>
      <c r="B65" s="832"/>
      <c r="C65" s="607" t="s">
        <v>161</v>
      </c>
      <c r="D65" s="608"/>
      <c r="E65" s="11"/>
      <c r="F65" s="11"/>
      <c r="G65" s="842"/>
      <c r="H65" s="609"/>
      <c r="I65" s="11"/>
      <c r="J65" s="686"/>
      <c r="K65" s="687"/>
      <c r="L65" s="686"/>
      <c r="M65" s="686"/>
      <c r="N65" s="687"/>
      <c r="O65" s="686"/>
      <c r="P65" s="854"/>
      <c r="Q65" s="687"/>
      <c r="R65" s="717"/>
      <c r="S65" s="608"/>
      <c r="T65" s="11"/>
      <c r="U65" s="11"/>
      <c r="V65" s="11"/>
      <c r="W65" s="609"/>
      <c r="X65" s="358"/>
      <c r="Y65" s="11"/>
      <c r="Z65" s="609"/>
      <c r="AA65" s="11"/>
      <c r="AB65" s="11"/>
      <c r="AC65" s="609"/>
      <c r="AD65" s="11"/>
      <c r="AE65" s="10"/>
      <c r="AF65" s="609"/>
      <c r="AG65" s="738"/>
      <c r="AH65" s="608"/>
      <c r="AI65" s="10"/>
      <c r="AJ65" s="10"/>
      <c r="AK65" s="10"/>
      <c r="AL65" s="676"/>
      <c r="AM65" s="10"/>
      <c r="AN65" s="10"/>
      <c r="AO65" s="676"/>
      <c r="AP65" s="10"/>
      <c r="AQ65" s="10"/>
      <c r="AR65" s="676"/>
      <c r="AS65" s="10"/>
      <c r="AT65" s="10"/>
      <c r="AU65" s="676"/>
      <c r="AV65" s="748"/>
      <c r="AW65" s="803"/>
    </row>
    <row r="66" ht="22.5" outlineLevel="1" spans="1:49">
      <c r="A66" s="15"/>
      <c r="B66" s="832"/>
      <c r="C66" s="607" t="s">
        <v>39</v>
      </c>
      <c r="D66" s="608"/>
      <c r="E66" s="11"/>
      <c r="F66" s="11"/>
      <c r="G66" s="622"/>
      <c r="H66" s="609"/>
      <c r="I66" s="11"/>
      <c r="J66" s="686"/>
      <c r="K66" s="687"/>
      <c r="L66" s="686"/>
      <c r="M66" s="686"/>
      <c r="N66" s="687"/>
      <c r="O66" s="686"/>
      <c r="P66" s="691"/>
      <c r="Q66" s="687"/>
      <c r="R66" s="717"/>
      <c r="S66" s="608"/>
      <c r="T66" s="11"/>
      <c r="U66" s="11"/>
      <c r="V66" s="11"/>
      <c r="W66" s="609"/>
      <c r="X66" s="358"/>
      <c r="Y66" s="11"/>
      <c r="Z66" s="609"/>
      <c r="AA66" s="11"/>
      <c r="AB66" s="11"/>
      <c r="AC66" s="609"/>
      <c r="AD66" s="11"/>
      <c r="AE66" s="10"/>
      <c r="AF66" s="609"/>
      <c r="AG66" s="738"/>
      <c r="AH66" s="608"/>
      <c r="AI66" s="10"/>
      <c r="AJ66" s="10"/>
      <c r="AK66" s="10"/>
      <c r="AL66" s="676"/>
      <c r="AM66" s="10"/>
      <c r="AN66" s="10"/>
      <c r="AO66" s="676"/>
      <c r="AP66" s="10"/>
      <c r="AQ66" s="10"/>
      <c r="AR66" s="676"/>
      <c r="AS66" s="10"/>
      <c r="AT66" s="10"/>
      <c r="AU66" s="676"/>
      <c r="AV66" s="748"/>
      <c r="AW66" s="803"/>
    </row>
    <row r="67" s="27" customFormat="1" ht="75.75" customHeight="1" spans="1:49">
      <c r="A67" s="19"/>
      <c r="B67" s="832" t="s">
        <v>159</v>
      </c>
      <c r="C67" s="923"/>
      <c r="D67" s="608">
        <f>E67+F67+I67+L67+O67+R67</f>
        <v>580</v>
      </c>
      <c r="E67" s="10">
        <f>E62+E57</f>
        <v>0</v>
      </c>
      <c r="F67" s="10">
        <f t="shared" ref="F67:AG67" si="8">F62+F57</f>
        <v>0</v>
      </c>
      <c r="G67" s="10">
        <f t="shared" si="8"/>
        <v>0</v>
      </c>
      <c r="H67" s="676">
        <f t="shared" si="8"/>
        <v>0</v>
      </c>
      <c r="I67" s="10">
        <f t="shared" si="8"/>
        <v>0</v>
      </c>
      <c r="J67" s="689">
        <f t="shared" si="8"/>
        <v>0</v>
      </c>
      <c r="K67" s="689">
        <f t="shared" si="8"/>
        <v>0</v>
      </c>
      <c r="L67" s="689">
        <f t="shared" si="8"/>
        <v>0</v>
      </c>
      <c r="M67" s="689">
        <f t="shared" si="8"/>
        <v>0</v>
      </c>
      <c r="N67" s="689">
        <f t="shared" si="8"/>
        <v>580</v>
      </c>
      <c r="O67" s="689">
        <f t="shared" si="8"/>
        <v>580</v>
      </c>
      <c r="P67" s="689">
        <f t="shared" si="8"/>
        <v>0</v>
      </c>
      <c r="Q67" s="689">
        <f t="shared" si="8"/>
        <v>0</v>
      </c>
      <c r="R67" s="704">
        <f t="shared" si="8"/>
        <v>0</v>
      </c>
      <c r="S67" s="608">
        <f>T67+U67+X67+AA67+AD67+AG67</f>
        <v>11000</v>
      </c>
      <c r="T67" s="10">
        <f t="shared" si="8"/>
        <v>0</v>
      </c>
      <c r="U67" s="10">
        <f t="shared" si="8"/>
        <v>0</v>
      </c>
      <c r="V67" s="10">
        <f t="shared" si="8"/>
        <v>0</v>
      </c>
      <c r="W67" s="676">
        <f t="shared" si="8"/>
        <v>0</v>
      </c>
      <c r="X67" s="361">
        <f t="shared" si="8"/>
        <v>0</v>
      </c>
      <c r="Y67" s="10">
        <f t="shared" si="8"/>
        <v>0</v>
      </c>
      <c r="Z67" s="10">
        <f t="shared" si="8"/>
        <v>0</v>
      </c>
      <c r="AA67" s="10">
        <f t="shared" si="8"/>
        <v>0</v>
      </c>
      <c r="AB67" s="10">
        <f t="shared" si="8"/>
        <v>0</v>
      </c>
      <c r="AC67" s="10">
        <f t="shared" si="8"/>
        <v>11000</v>
      </c>
      <c r="AD67" s="10">
        <f t="shared" si="8"/>
        <v>11000</v>
      </c>
      <c r="AE67" s="10">
        <f t="shared" si="8"/>
        <v>0</v>
      </c>
      <c r="AF67" s="10">
        <f t="shared" si="8"/>
        <v>0</v>
      </c>
      <c r="AG67" s="738">
        <f t="shared" si="8"/>
        <v>0</v>
      </c>
      <c r="AH67" s="608">
        <f>AI67+AJ67+AM67+AP67+AS67+AV67</f>
        <v>11580</v>
      </c>
      <c r="AI67" s="10">
        <f t="shared" ref="AI67:AL68" si="9">E67+T67</f>
        <v>0</v>
      </c>
      <c r="AJ67" s="10">
        <f t="shared" si="9"/>
        <v>0</v>
      </c>
      <c r="AK67" s="10">
        <f t="shared" si="9"/>
        <v>0</v>
      </c>
      <c r="AL67" s="676">
        <f t="shared" si="9"/>
        <v>0</v>
      </c>
      <c r="AM67" s="10">
        <f>AK67+AL67</f>
        <v>0</v>
      </c>
      <c r="AN67" s="10">
        <f>J67+Y67</f>
        <v>0</v>
      </c>
      <c r="AO67" s="10">
        <f>K67+Z67</f>
        <v>0</v>
      </c>
      <c r="AP67" s="10">
        <f>AN67+AO67</f>
        <v>0</v>
      </c>
      <c r="AQ67" s="10">
        <f>M67+AB67</f>
        <v>0</v>
      </c>
      <c r="AR67" s="10">
        <f>N67+AC67</f>
        <v>11580</v>
      </c>
      <c r="AS67" s="10">
        <f>AQ67+AR67</f>
        <v>11580</v>
      </c>
      <c r="AT67" s="10">
        <f>P67+AE67</f>
        <v>0</v>
      </c>
      <c r="AU67" s="10">
        <f>Q67+AF67</f>
        <v>0</v>
      </c>
      <c r="AV67" s="748">
        <f>AT67+AU67</f>
        <v>0</v>
      </c>
      <c r="AW67" s="814"/>
    </row>
    <row r="68" s="27" customFormat="1" ht="72.8" spans="1:49">
      <c r="A68" s="1059"/>
      <c r="B68" s="839" t="s">
        <v>162</v>
      </c>
      <c r="C68" s="1060"/>
      <c r="D68" s="640">
        <f>E68+F68+I68+L68+O68+R68</f>
        <v>436199.4119</v>
      </c>
      <c r="E68" s="760">
        <f>E67+E54+E47+E43</f>
        <v>73582.87327</v>
      </c>
      <c r="F68" s="760">
        <f>F67+F54+F47+F43</f>
        <v>68037.99891</v>
      </c>
      <c r="G68" s="760">
        <f>G67+G54+G47+G43</f>
        <v>78399.45364</v>
      </c>
      <c r="H68" s="739">
        <f>H67+H54+H47+H43</f>
        <v>1245.90976</v>
      </c>
      <c r="I68" s="760">
        <f t="shared" ref="I68:R68" si="10">I67+I54+I47+I43</f>
        <v>79645.3634</v>
      </c>
      <c r="J68" s="708">
        <f t="shared" si="10"/>
        <v>0</v>
      </c>
      <c r="K68" s="708">
        <f t="shared" si="10"/>
        <v>73145.47631</v>
      </c>
      <c r="L68" s="708">
        <f t="shared" si="10"/>
        <v>73145.47631</v>
      </c>
      <c r="M68" s="708">
        <f t="shared" si="10"/>
        <v>0</v>
      </c>
      <c r="N68" s="708">
        <f t="shared" si="10"/>
        <v>71780.00001</v>
      </c>
      <c r="O68" s="708">
        <f t="shared" si="10"/>
        <v>71780.00001</v>
      </c>
      <c r="P68" s="708">
        <f t="shared" si="10"/>
        <v>0</v>
      </c>
      <c r="Q68" s="708">
        <f t="shared" si="10"/>
        <v>70007.7</v>
      </c>
      <c r="R68" s="849">
        <f t="shared" si="10"/>
        <v>70007.7</v>
      </c>
      <c r="S68" s="640">
        <f>T68+U68+X68+AA68+AD68+AG68</f>
        <v>18963.55152</v>
      </c>
      <c r="T68" s="760">
        <f>T67+T54+T47+T43</f>
        <v>4170.09794</v>
      </c>
      <c r="U68" s="760">
        <f t="shared" ref="U68:AG68" si="11">U67+U54+U47+U43</f>
        <v>0</v>
      </c>
      <c r="V68" s="760">
        <f t="shared" si="11"/>
        <v>3793.45358</v>
      </c>
      <c r="W68" s="739">
        <f t="shared" si="11"/>
        <v>0</v>
      </c>
      <c r="X68" s="435">
        <f t="shared" si="11"/>
        <v>3793.45358</v>
      </c>
      <c r="Y68" s="760">
        <f t="shared" si="11"/>
        <v>0</v>
      </c>
      <c r="Z68" s="760">
        <f t="shared" si="11"/>
        <v>0</v>
      </c>
      <c r="AA68" s="760">
        <f t="shared" si="11"/>
        <v>0</v>
      </c>
      <c r="AB68" s="760">
        <f t="shared" si="11"/>
        <v>0</v>
      </c>
      <c r="AC68" s="760">
        <f t="shared" si="11"/>
        <v>11000</v>
      </c>
      <c r="AD68" s="760">
        <f t="shared" si="11"/>
        <v>11000</v>
      </c>
      <c r="AE68" s="760">
        <f t="shared" si="11"/>
        <v>0</v>
      </c>
      <c r="AF68" s="760">
        <f t="shared" si="11"/>
        <v>0</v>
      </c>
      <c r="AG68" s="866">
        <f t="shared" si="11"/>
        <v>0</v>
      </c>
      <c r="AH68" s="640">
        <f>AI68+AJ68+AM68+AP68+AS68+AV68</f>
        <v>455162.96342</v>
      </c>
      <c r="AI68" s="760">
        <f t="shared" si="9"/>
        <v>77752.97121</v>
      </c>
      <c r="AJ68" s="760">
        <f t="shared" si="9"/>
        <v>68037.99891</v>
      </c>
      <c r="AK68" s="760">
        <f>G68+V68</f>
        <v>82192.90722</v>
      </c>
      <c r="AL68" s="739">
        <f>H68+W68</f>
        <v>1245.90976</v>
      </c>
      <c r="AM68" s="760">
        <f>AK68+AL68</f>
        <v>83438.81698</v>
      </c>
      <c r="AN68" s="760">
        <f>J68+Y68</f>
        <v>0</v>
      </c>
      <c r="AO68" s="760">
        <f>K68+Z68</f>
        <v>73145.47631</v>
      </c>
      <c r="AP68" s="760">
        <f>AN68+AO68</f>
        <v>73145.47631</v>
      </c>
      <c r="AQ68" s="760">
        <f>M68+AB68</f>
        <v>0</v>
      </c>
      <c r="AR68" s="760">
        <f>N68+AC68</f>
        <v>82780.00001</v>
      </c>
      <c r="AS68" s="760">
        <f>AQ68+AR68</f>
        <v>82780.00001</v>
      </c>
      <c r="AT68" s="760">
        <f>P68+AE68</f>
        <v>0</v>
      </c>
      <c r="AU68" s="760">
        <f>Q68+AF68</f>
        <v>70007.7</v>
      </c>
      <c r="AV68" s="783">
        <f>AT68+AU68</f>
        <v>70007.7</v>
      </c>
      <c r="AW68" s="905"/>
    </row>
    <row r="69" s="1029" customFormat="1" ht="78.75" hidden="1" customHeight="1" outlineLevel="1" spans="1:49">
      <c r="A69" s="1035"/>
      <c r="B69" s="1036"/>
      <c r="C69" s="1036"/>
      <c r="D69" s="1037">
        <f>D68-'24'!D68</f>
        <v>-102629.23388</v>
      </c>
      <c r="E69" s="1038"/>
      <c r="F69" s="1037"/>
      <c r="G69" s="1037">
        <f>G68-'25'!I66</f>
        <v>0</v>
      </c>
      <c r="H69" s="1037"/>
      <c r="I69" s="1037"/>
      <c r="J69" s="1044"/>
      <c r="K69" s="1044">
        <f>73145.47631-K68</f>
        <v>0</v>
      </c>
      <c r="L69" s="1044"/>
      <c r="M69" s="1044"/>
      <c r="N69" s="1044"/>
      <c r="O69" s="1044"/>
      <c r="P69" s="1044"/>
      <c r="Q69" s="1044"/>
      <c r="R69" s="1044"/>
      <c r="S69" s="1037">
        <f>S68-'25'!S66</f>
        <v>11000</v>
      </c>
      <c r="T69" s="1037"/>
      <c r="U69" s="1037"/>
      <c r="V69" s="1037"/>
      <c r="W69" s="1037"/>
      <c r="X69" s="1037">
        <f>X68-'25'!X66</f>
        <v>0</v>
      </c>
      <c r="Y69" s="1037"/>
      <c r="Z69" s="1037"/>
      <c r="AA69" s="1037"/>
      <c r="AB69" s="1037"/>
      <c r="AC69" s="1037"/>
      <c r="AD69" s="1037"/>
      <c r="AE69" s="1037"/>
      <c r="AF69" s="1037"/>
      <c r="AG69" s="1037"/>
      <c r="AH69" s="1037">
        <f>AH68-'24'!AH68</f>
        <v>-89687.1605499999</v>
      </c>
      <c r="AI69" s="1037"/>
      <c r="AJ69" s="1037"/>
      <c r="AK69" s="1037"/>
      <c r="AL69" s="1037"/>
      <c r="AM69" s="1037">
        <f>AM68-'25'!AM66</f>
        <v>1245.90975999998</v>
      </c>
      <c r="AN69" s="1037"/>
      <c r="AO69" s="1037">
        <f>AO68-K68</f>
        <v>0</v>
      </c>
      <c r="AP69" s="1037">
        <f t="shared" ref="AP69:AV69" si="12">AP68-L68</f>
        <v>0</v>
      </c>
      <c r="AQ69" s="1037">
        <f t="shared" si="12"/>
        <v>0</v>
      </c>
      <c r="AR69" s="1037">
        <f t="shared" si="12"/>
        <v>11000</v>
      </c>
      <c r="AS69" s="1037">
        <f t="shared" si="12"/>
        <v>11000</v>
      </c>
      <c r="AT69" s="1037">
        <f t="shared" si="12"/>
        <v>0</v>
      </c>
      <c r="AU69" s="1037">
        <f t="shared" si="12"/>
        <v>0</v>
      </c>
      <c r="AV69" s="1037">
        <f t="shared" si="12"/>
        <v>0</v>
      </c>
      <c r="AW69" s="1048"/>
    </row>
    <row r="70" ht="25.5" hidden="1" customHeight="1" outlineLevel="1" spans="1:49">
      <c r="A70" s="1039"/>
      <c r="B70" s="1040"/>
      <c r="C70" s="1040"/>
      <c r="D70" s="38"/>
      <c r="E70" s="1041"/>
      <c r="F70" s="38"/>
      <c r="I70" s="1045"/>
      <c r="K70" s="41"/>
      <c r="N70" s="39"/>
      <c r="Q70" s="41"/>
      <c r="S70" s="298"/>
      <c r="T70" s="299"/>
      <c r="U70" s="38"/>
      <c r="V70" s="1041"/>
      <c r="X70" s="298"/>
      <c r="Y70" s="1041"/>
      <c r="Z70" s="1041"/>
      <c r="AA70" s="1041"/>
      <c r="AB70" s="1046"/>
      <c r="AC70" s="38"/>
      <c r="AD70" s="1046"/>
      <c r="AE70" s="868"/>
      <c r="AF70" s="1046"/>
      <c r="AG70" s="868"/>
      <c r="AH70" s="868"/>
      <c r="AI70" s="868"/>
      <c r="AJ70" s="868"/>
      <c r="AK70" s="868"/>
      <c r="AM70" s="868"/>
      <c r="AN70" s="868"/>
      <c r="AO70" s="868"/>
      <c r="AP70" s="868"/>
      <c r="AQ70" s="868"/>
      <c r="AR70" s="868"/>
      <c r="AS70" s="868"/>
      <c r="AT70" s="868"/>
      <c r="AU70" s="868"/>
      <c r="AV70" s="868"/>
      <c r="AW70" s="894"/>
    </row>
    <row r="71" ht="17.25" hidden="1" customHeight="1" outlineLevel="1" spans="1:49">
      <c r="A71" s="1042" t="s">
        <v>163</v>
      </c>
      <c r="B71" s="1042"/>
      <c r="C71" s="1042"/>
      <c r="D71" s="1042"/>
      <c r="E71" s="1042"/>
      <c r="F71" s="1042"/>
      <c r="G71" s="1042"/>
      <c r="H71" s="1042"/>
      <c r="I71" s="1042"/>
      <c r="J71" s="1042"/>
      <c r="K71" s="1042"/>
      <c r="L71" s="1042"/>
      <c r="M71" s="1042"/>
      <c r="N71" s="1042"/>
      <c r="O71" s="1042"/>
      <c r="P71" s="1042"/>
      <c r="Q71" s="1042"/>
      <c r="R71" s="1042"/>
      <c r="S71" s="1042"/>
      <c r="T71" s="1042"/>
      <c r="U71" s="1042"/>
      <c r="V71" s="1042"/>
      <c r="W71" s="1042"/>
      <c r="X71" s="1042"/>
      <c r="Y71" s="1042"/>
      <c r="Z71" s="1042"/>
      <c r="AA71" s="1042"/>
      <c r="AB71" s="1042"/>
      <c r="AC71" s="1042"/>
      <c r="AD71" s="1042"/>
      <c r="AE71" s="1042"/>
      <c r="AF71" s="1042"/>
      <c r="AG71" s="1042"/>
      <c r="AH71" s="1042"/>
      <c r="AI71" s="1042"/>
      <c r="AJ71" s="1042"/>
      <c r="AK71" s="1042"/>
      <c r="AL71" s="1042"/>
      <c r="AM71" s="1042"/>
      <c r="AN71" s="1042"/>
      <c r="AO71" s="1042"/>
      <c r="AP71" s="1042"/>
      <c r="AQ71" s="1042"/>
      <c r="AR71" s="1042"/>
      <c r="AS71" s="1042"/>
      <c r="AT71" s="1042"/>
      <c r="AU71" s="1042"/>
      <c r="AV71" s="1042"/>
      <c r="AW71" s="894"/>
    </row>
    <row r="72" collapsed="1" spans="1:49">
      <c r="A72" s="1043"/>
      <c r="B72" s="544"/>
      <c r="C72" s="544"/>
      <c r="D72" s="299"/>
      <c r="E72" s="298"/>
      <c r="F72" s="38"/>
      <c r="I72" s="299"/>
      <c r="K72" s="41"/>
      <c r="N72" s="39"/>
      <c r="Q72" s="41"/>
      <c r="S72" s="298"/>
      <c r="T72" s="299"/>
      <c r="U72" s="299"/>
      <c r="V72" s="298"/>
      <c r="W72" s="546"/>
      <c r="X72" s="298"/>
      <c r="Y72" s="298"/>
      <c r="Z72" s="298"/>
      <c r="AA72" s="298"/>
      <c r="AB72" s="1046"/>
      <c r="AC72" s="38"/>
      <c r="AD72" s="1046"/>
      <c r="AE72" s="868"/>
      <c r="AF72" s="1046"/>
      <c r="AG72" s="868"/>
      <c r="AH72" s="868"/>
      <c r="AI72" s="868"/>
      <c r="AJ72" s="868"/>
      <c r="AK72" s="868"/>
      <c r="AM72" s="868"/>
      <c r="AN72" s="868"/>
      <c r="AO72" s="868"/>
      <c r="AP72" s="868"/>
      <c r="AQ72" s="868"/>
      <c r="AR72" s="868"/>
      <c r="AS72" s="868"/>
      <c r="AT72" s="868"/>
      <c r="AU72" s="868"/>
      <c r="AV72" s="868"/>
      <c r="AW72" s="894"/>
    </row>
    <row r="73" ht="2.25" customHeight="1" spans="1:49">
      <c r="A73" s="1043"/>
      <c r="B73" s="544"/>
      <c r="C73" s="544"/>
      <c r="D73" s="299"/>
      <c r="E73" s="298"/>
      <c r="F73" s="38"/>
      <c r="I73" s="299"/>
      <c r="K73" s="41"/>
      <c r="N73" s="39"/>
      <c r="Q73" s="41"/>
      <c r="S73" s="298"/>
      <c r="T73" s="299"/>
      <c r="U73" s="299"/>
      <c r="V73" s="298"/>
      <c r="W73" s="546"/>
      <c r="X73" s="298"/>
      <c r="Y73" s="298"/>
      <c r="Z73" s="298"/>
      <c r="AA73" s="298"/>
      <c r="AB73" s="1046"/>
      <c r="AC73" s="38"/>
      <c r="AD73" s="1046"/>
      <c r="AE73" s="868"/>
      <c r="AF73" s="1046"/>
      <c r="AG73" s="868"/>
      <c r="AH73" s="868"/>
      <c r="AI73" s="868"/>
      <c r="AJ73" s="868"/>
      <c r="AK73" s="868"/>
      <c r="AM73" s="868"/>
      <c r="AN73" s="868"/>
      <c r="AO73" s="868"/>
      <c r="AP73" s="868"/>
      <c r="AQ73" s="868"/>
      <c r="AR73" s="868"/>
      <c r="AS73" s="868"/>
      <c r="AT73" s="868"/>
      <c r="AU73" s="868"/>
      <c r="AV73" s="868"/>
      <c r="AW73" s="894"/>
    </row>
    <row r="74" ht="18.75" spans="1:49">
      <c r="A74" s="543" t="s">
        <v>164</v>
      </c>
      <c r="B74" s="544"/>
      <c r="C74" s="544"/>
      <c r="D74" s="545"/>
      <c r="E74" s="298"/>
      <c r="F74" s="38"/>
      <c r="I74" s="545"/>
      <c r="K74" s="856"/>
      <c r="N74" s="39"/>
      <c r="Q74" s="41"/>
      <c r="R74" s="856"/>
      <c r="S74" s="298"/>
      <c r="T74" s="299"/>
      <c r="U74" s="545"/>
      <c r="V74" s="298"/>
      <c r="W74" s="557"/>
      <c r="X74" s="298"/>
      <c r="Y74" s="298"/>
      <c r="Z74" s="298"/>
      <c r="AA74" s="298"/>
      <c r="AB74" s="543"/>
      <c r="AC74" s="38"/>
      <c r="AD74" s="543" t="s">
        <v>165</v>
      </c>
      <c r="AE74" s="868"/>
      <c r="AF74" s="543"/>
      <c r="AG74" s="868"/>
      <c r="AH74" s="868"/>
      <c r="AI74" s="868"/>
      <c r="AJ74" s="868"/>
      <c r="AK74" s="868"/>
      <c r="AM74" s="868"/>
      <c r="AN74" s="868"/>
      <c r="AO74" s="868"/>
      <c r="AP74" s="868"/>
      <c r="AQ74" s="868"/>
      <c r="AR74" s="868"/>
      <c r="AS74" s="868"/>
      <c r="AT74" s="868"/>
      <c r="AU74" s="868"/>
      <c r="AV74" s="868"/>
      <c r="AW74" s="894"/>
    </row>
    <row r="75" spans="1:49">
      <c r="A75" s="1039"/>
      <c r="B75" s="1040"/>
      <c r="C75" s="1040"/>
      <c r="D75" s="38"/>
      <c r="E75" s="1041"/>
      <c r="F75" s="38"/>
      <c r="K75" s="41"/>
      <c r="N75" s="39"/>
      <c r="Q75" s="41"/>
      <c r="S75" s="298"/>
      <c r="T75" s="299"/>
      <c r="U75" s="38"/>
      <c r="V75" s="1041"/>
      <c r="X75" s="298"/>
      <c r="Y75" s="1041"/>
      <c r="Z75" s="1041"/>
      <c r="AA75" s="1041"/>
      <c r="AB75" s="1046"/>
      <c r="AC75" s="38"/>
      <c r="AD75" s="1046"/>
      <c r="AE75" s="868"/>
      <c r="AF75" s="1046"/>
      <c r="AG75" s="868"/>
      <c r="AH75" s="868"/>
      <c r="AI75" s="868"/>
      <c r="AJ75" s="868"/>
      <c r="AK75" s="868"/>
      <c r="AM75" s="868"/>
      <c r="AN75" s="868"/>
      <c r="AO75" s="868"/>
      <c r="AP75" s="868"/>
      <c r="AQ75" s="868"/>
      <c r="AR75" s="868"/>
      <c r="AS75" s="868"/>
      <c r="AT75" s="868"/>
      <c r="AU75" s="868"/>
      <c r="AV75" s="868"/>
      <c r="AW75" s="894"/>
    </row>
    <row r="77" ht="36" customHeight="1" spans="34:34">
      <c r="AH77" s="1010"/>
    </row>
  </sheetData>
  <mergeCells count="201">
    <mergeCell ref="A1:AW1"/>
    <mergeCell ref="A2:AW2"/>
    <mergeCell ref="A3:AW3"/>
    <mergeCell ref="A4:AW4"/>
    <mergeCell ref="A5:AW5"/>
    <mergeCell ref="A6:AW6"/>
    <mergeCell ref="A7:AW7"/>
    <mergeCell ref="A8:AW8"/>
    <mergeCell ref="D9:R9"/>
    <mergeCell ref="S9:AG9"/>
    <mergeCell ref="AH9:AV9"/>
    <mergeCell ref="G10:I10"/>
    <mergeCell ref="J10:L10"/>
    <mergeCell ref="M10:O10"/>
    <mergeCell ref="P10:R10"/>
    <mergeCell ref="V10:X10"/>
    <mergeCell ref="Y10:AA10"/>
    <mergeCell ref="AB10:AD10"/>
    <mergeCell ref="AE10:AG10"/>
    <mergeCell ref="AK10:AM10"/>
    <mergeCell ref="AN10:AP10"/>
    <mergeCell ref="AQ10:AS10"/>
    <mergeCell ref="AT10:AV10"/>
    <mergeCell ref="G12:I12"/>
    <mergeCell ref="M12:O12"/>
    <mergeCell ref="P12:R12"/>
    <mergeCell ref="V12:X12"/>
    <mergeCell ref="Y12:AA12"/>
    <mergeCell ref="AB12:AD12"/>
    <mergeCell ref="AE12:AG12"/>
    <mergeCell ref="AK12:AM12"/>
    <mergeCell ref="AN12:AP12"/>
    <mergeCell ref="AQ12:AS12"/>
    <mergeCell ref="AT12:AV12"/>
    <mergeCell ref="A13:AV13"/>
    <mergeCell ref="A44:AV44"/>
    <mergeCell ref="A45:AV45"/>
    <mergeCell ref="A48:AV48"/>
    <mergeCell ref="A49:AV49"/>
    <mergeCell ref="A55:AV55"/>
    <mergeCell ref="A56:AV56"/>
    <mergeCell ref="A71:AV71"/>
    <mergeCell ref="A9:A11"/>
    <mergeCell ref="A14:A17"/>
    <mergeCell ref="A18:A20"/>
    <mergeCell ref="A21:A23"/>
    <mergeCell ref="A25:A28"/>
    <mergeCell ref="A29:A40"/>
    <mergeCell ref="A50:A53"/>
    <mergeCell ref="A58:A61"/>
    <mergeCell ref="A63:A66"/>
    <mergeCell ref="B9:B11"/>
    <mergeCell ref="B14:B17"/>
    <mergeCell ref="B18:B20"/>
    <mergeCell ref="B21:B23"/>
    <mergeCell ref="B25:B28"/>
    <mergeCell ref="B30:B34"/>
    <mergeCell ref="B35:B36"/>
    <mergeCell ref="B38:B40"/>
    <mergeCell ref="B50:B53"/>
    <mergeCell ref="B58:B61"/>
    <mergeCell ref="B63:B66"/>
    <mergeCell ref="C9:C11"/>
    <mergeCell ref="D10:D11"/>
    <mergeCell ref="D31:D34"/>
    <mergeCell ref="D51:D53"/>
    <mergeCell ref="D58:D61"/>
    <mergeCell ref="D63:D66"/>
    <mergeCell ref="E10:E11"/>
    <mergeCell ref="E31:E34"/>
    <mergeCell ref="E51:E53"/>
    <mergeCell ref="E58:E61"/>
    <mergeCell ref="E63:E66"/>
    <mergeCell ref="F10:F11"/>
    <mergeCell ref="F31:F34"/>
    <mergeCell ref="F51:F53"/>
    <mergeCell ref="F58:F61"/>
    <mergeCell ref="F63:F66"/>
    <mergeCell ref="G58:G61"/>
    <mergeCell ref="G63:G66"/>
    <mergeCell ref="I31:I34"/>
    <mergeCell ref="I51:I53"/>
    <mergeCell ref="I58:I61"/>
    <mergeCell ref="I63:I66"/>
    <mergeCell ref="J51:J53"/>
    <mergeCell ref="J58:J61"/>
    <mergeCell ref="J63:J66"/>
    <mergeCell ref="L31:L34"/>
    <mergeCell ref="L51:L53"/>
    <mergeCell ref="L58:L61"/>
    <mergeCell ref="L63:L66"/>
    <mergeCell ref="M51:M53"/>
    <mergeCell ref="M58:M61"/>
    <mergeCell ref="M63:M66"/>
    <mergeCell ref="O31:O34"/>
    <mergeCell ref="O51:O53"/>
    <mergeCell ref="O58:O61"/>
    <mergeCell ref="O63:O66"/>
    <mergeCell ref="P58:P61"/>
    <mergeCell ref="P63:P66"/>
    <mergeCell ref="Q51:Q53"/>
    <mergeCell ref="R31:R34"/>
    <mergeCell ref="R51:R53"/>
    <mergeCell ref="R58:R61"/>
    <mergeCell ref="R63:R66"/>
    <mergeCell ref="S10:S11"/>
    <mergeCell ref="S31:S34"/>
    <mergeCell ref="S51:S53"/>
    <mergeCell ref="S58:S61"/>
    <mergeCell ref="S63:S66"/>
    <mergeCell ref="T10:T11"/>
    <mergeCell ref="T31:T34"/>
    <mergeCell ref="T51:T53"/>
    <mergeCell ref="T58:T61"/>
    <mergeCell ref="T63:T66"/>
    <mergeCell ref="U10:U11"/>
    <mergeCell ref="U31:U34"/>
    <mergeCell ref="U51:U53"/>
    <mergeCell ref="U58:U61"/>
    <mergeCell ref="U63:U66"/>
    <mergeCell ref="V51:V53"/>
    <mergeCell ref="V58:V61"/>
    <mergeCell ref="V63:V66"/>
    <mergeCell ref="X31:X34"/>
    <mergeCell ref="X51:X53"/>
    <mergeCell ref="X58:X61"/>
    <mergeCell ref="X63:X66"/>
    <mergeCell ref="Y51:Y53"/>
    <mergeCell ref="Y58:Y61"/>
    <mergeCell ref="Y63:Y66"/>
    <mergeCell ref="AA31:AA34"/>
    <mergeCell ref="AA51:AA53"/>
    <mergeCell ref="AA58:AA61"/>
    <mergeCell ref="AA63:AA66"/>
    <mergeCell ref="AB51:AB53"/>
    <mergeCell ref="AB58:AB61"/>
    <mergeCell ref="AB63:AB66"/>
    <mergeCell ref="AD31:AD34"/>
    <mergeCell ref="AD51:AD53"/>
    <mergeCell ref="AD58:AD61"/>
    <mergeCell ref="AD63:AD66"/>
    <mergeCell ref="AE51:AE53"/>
    <mergeCell ref="AE58:AE61"/>
    <mergeCell ref="AE63:AE66"/>
    <mergeCell ref="AG31:AG34"/>
    <mergeCell ref="AG51:AG53"/>
    <mergeCell ref="AG58:AG61"/>
    <mergeCell ref="AG63:AG66"/>
    <mergeCell ref="AH10:AH11"/>
    <mergeCell ref="AH31:AH34"/>
    <mergeCell ref="AH51:AH53"/>
    <mergeCell ref="AH58:AH61"/>
    <mergeCell ref="AH63:AH66"/>
    <mergeCell ref="AI10:AI11"/>
    <mergeCell ref="AI31:AI34"/>
    <mergeCell ref="AI51:AI53"/>
    <mergeCell ref="AI58:AI61"/>
    <mergeCell ref="AI63:AI66"/>
    <mergeCell ref="AJ10:AJ11"/>
    <mergeCell ref="AJ31:AJ34"/>
    <mergeCell ref="AJ51:AJ53"/>
    <mergeCell ref="AJ58:AJ61"/>
    <mergeCell ref="AJ63:AJ66"/>
    <mergeCell ref="AK51:AK53"/>
    <mergeCell ref="AK58:AK61"/>
    <mergeCell ref="AK63:AK66"/>
    <mergeCell ref="AM31:AM34"/>
    <mergeCell ref="AM51:AM53"/>
    <mergeCell ref="AM58:AM61"/>
    <mergeCell ref="AM63:AM66"/>
    <mergeCell ref="AN51:AN53"/>
    <mergeCell ref="AN58:AN61"/>
    <mergeCell ref="AN63:AN66"/>
    <mergeCell ref="AP31:AP34"/>
    <mergeCell ref="AP51:AP53"/>
    <mergeCell ref="AP58:AP61"/>
    <mergeCell ref="AP63:AP66"/>
    <mergeCell ref="AQ51:AQ53"/>
    <mergeCell ref="AQ58:AQ61"/>
    <mergeCell ref="AQ63:AQ66"/>
    <mergeCell ref="AS31:AS34"/>
    <mergeCell ref="AS51:AS53"/>
    <mergeCell ref="AS58:AS61"/>
    <mergeCell ref="AS63:AS66"/>
    <mergeCell ref="AT51:AT53"/>
    <mergeCell ref="AT58:AT61"/>
    <mergeCell ref="AT63:AT66"/>
    <mergeCell ref="AV31:AV34"/>
    <mergeCell ref="AV51:AV53"/>
    <mergeCell ref="AV58:AV61"/>
    <mergeCell ref="AV63:AV66"/>
    <mergeCell ref="AW9:AW11"/>
    <mergeCell ref="AW14:AW17"/>
    <mergeCell ref="AW25:AW28"/>
    <mergeCell ref="AW31:AW34"/>
    <mergeCell ref="AW35:AW36"/>
    <mergeCell ref="AW37:AW40"/>
    <mergeCell ref="AW41:AW42"/>
    <mergeCell ref="AW46:AW47"/>
    <mergeCell ref="AW50:AW54"/>
    <mergeCell ref="AW57:AW61"/>
  </mergeCells>
  <pageMargins left="0.7" right="0.7" top="0.75" bottom="0.75" header="0.3" footer="0.3"/>
  <pageSetup paperSize="9" scale="39" fitToHeight="0" orientation="portrait" horizontalDpi="600" vertic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79"/>
  <sheetViews>
    <sheetView view="pageBreakPreview" zoomScaleNormal="100" topLeftCell="K1" workbookViewId="0">
      <selection activeCell="J14" sqref="J14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customWidth="1" outlineLevel="1"/>
    <col min="8" max="8" width="3.28571428571429" style="37" customWidth="1" outlineLevel="1"/>
    <col min="9" max="9" width="3.28571428571429" style="38" customWidth="1"/>
    <col min="10" max="10" width="3.71428571428571" style="39" customWidth="1" outlineLevel="1"/>
    <col min="11" max="11" width="3.71428571428571" style="40" customWidth="1" outlineLevel="1"/>
    <col min="12" max="12" width="3.71428571428571" style="39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customWidth="1" outlineLevel="1"/>
    <col min="23" max="23" width="3.71428571428571" style="37" customWidth="1" outlineLevel="1"/>
    <col min="24" max="24" width="3" style="47" customWidth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42857142857143" style="51" customWidth="1"/>
    <col min="35" max="36" width="3.71428571428571" style="32" customWidth="1"/>
    <col min="37" max="37" width="3.71428571428571" style="32" customWidth="1" outlineLevel="1"/>
    <col min="38" max="38" width="3.71428571428571" style="52" customWidth="1" outlineLevel="1"/>
    <col min="39" max="39" width="3.71428571428571" style="32" customWidth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24.2857142857143" style="54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57" customHeight="1" spans="1:49">
      <c r="A2" s="898" t="s">
        <v>170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ht="19.5" customHeight="1" spans="1:49">
      <c r="A3" s="898" t="s">
        <v>260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</row>
    <row r="4" ht="106.5" customHeight="1" spans="1:49">
      <c r="A4" s="1018" t="s">
        <v>261</v>
      </c>
      <c r="B4" s="1018"/>
      <c r="C4" s="1018"/>
      <c r="D4" s="101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</row>
    <row r="5" ht="129.75" customHeight="1" spans="1:49">
      <c r="A5" s="1018" t="s">
        <v>262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8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</row>
    <row r="6" ht="71.25" customHeight="1" spans="1:49">
      <c r="A6" s="1018" t="s">
        <v>263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18"/>
      <c r="T6" s="1018"/>
      <c r="U6" s="1018"/>
      <c r="V6" s="1018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8"/>
      <c r="AI6" s="1018"/>
      <c r="AJ6" s="1018"/>
      <c r="AK6" s="1018"/>
      <c r="AL6" s="1018"/>
      <c r="AM6" s="1018"/>
      <c r="AN6" s="1018"/>
      <c r="AO6" s="1018"/>
      <c r="AP6" s="1018"/>
      <c r="AQ6" s="1018"/>
      <c r="AR6" s="1018"/>
      <c r="AS6" s="1018"/>
      <c r="AT6" s="1018"/>
      <c r="AU6" s="1018"/>
      <c r="AV6" s="1018"/>
      <c r="AW6" s="1018"/>
    </row>
    <row r="7" s="26" customFormat="1" ht="113.25" customHeight="1" spans="1:49">
      <c r="A7" s="1018" t="s">
        <v>264</v>
      </c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8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</row>
    <row r="8" s="26" customFormat="1" ht="51.75" customHeight="1" spans="1:49">
      <c r="A8" s="1018" t="s">
        <v>265</v>
      </c>
      <c r="B8" s="1018"/>
      <c r="C8" s="1018"/>
      <c r="D8" s="1018"/>
      <c r="E8" s="1018"/>
      <c r="F8" s="1018"/>
      <c r="G8" s="1018"/>
      <c r="H8" s="1018"/>
      <c r="I8" s="1018"/>
      <c r="J8" s="1018"/>
      <c r="K8" s="1018"/>
      <c r="L8" s="1018"/>
      <c r="M8" s="1018"/>
      <c r="N8" s="1018"/>
      <c r="O8" s="1018"/>
      <c r="P8" s="1018"/>
      <c r="Q8" s="1018"/>
      <c r="R8" s="1018"/>
      <c r="S8" s="1018"/>
      <c r="T8" s="1018"/>
      <c r="U8" s="1018"/>
      <c r="V8" s="1018"/>
      <c r="W8" s="1018"/>
      <c r="X8" s="1018"/>
      <c r="Y8" s="1018"/>
      <c r="Z8" s="1018"/>
      <c r="AA8" s="1018"/>
      <c r="AB8" s="1018"/>
      <c r="AC8" s="1018"/>
      <c r="AD8" s="1018"/>
      <c r="AE8" s="1018"/>
      <c r="AF8" s="1018"/>
      <c r="AG8" s="1018"/>
      <c r="AH8" s="1018"/>
      <c r="AI8" s="1018"/>
      <c r="AJ8" s="1018"/>
      <c r="AK8" s="1018"/>
      <c r="AL8" s="1018"/>
      <c r="AM8" s="1018"/>
      <c r="AN8" s="1018"/>
      <c r="AO8" s="1018"/>
      <c r="AP8" s="1018"/>
      <c r="AQ8" s="1018"/>
      <c r="AR8" s="1018"/>
      <c r="AS8" s="1018"/>
      <c r="AT8" s="1018"/>
      <c r="AU8" s="1018"/>
      <c r="AV8" s="1018"/>
      <c r="AW8" s="1018"/>
    </row>
    <row r="9" s="28" customFormat="1" ht="12.75" spans="1:49">
      <c r="A9" s="945" t="s">
        <v>2</v>
      </c>
      <c r="B9" s="587" t="s">
        <v>3</v>
      </c>
      <c r="C9" s="588" t="s">
        <v>4</v>
      </c>
      <c r="D9" s="946" t="s">
        <v>174</v>
      </c>
      <c r="E9" s="947"/>
      <c r="F9" s="947"/>
      <c r="G9" s="947"/>
      <c r="H9" s="947"/>
      <c r="I9" s="947"/>
      <c r="J9" s="947"/>
      <c r="K9" s="947"/>
      <c r="L9" s="947"/>
      <c r="M9" s="947"/>
      <c r="N9" s="947"/>
      <c r="O9" s="947"/>
      <c r="P9" s="947"/>
      <c r="Q9" s="947"/>
      <c r="R9" s="969"/>
      <c r="S9" s="946" t="s">
        <v>175</v>
      </c>
      <c r="T9" s="947"/>
      <c r="U9" s="947"/>
      <c r="V9" s="947"/>
      <c r="W9" s="947"/>
      <c r="X9" s="947"/>
      <c r="Y9" s="947"/>
      <c r="Z9" s="947"/>
      <c r="AA9" s="947"/>
      <c r="AB9" s="947"/>
      <c r="AC9" s="947"/>
      <c r="AD9" s="947"/>
      <c r="AE9" s="947"/>
      <c r="AF9" s="947"/>
      <c r="AG9" s="969"/>
      <c r="AH9" s="1049" t="s">
        <v>176</v>
      </c>
      <c r="AI9" s="990"/>
      <c r="AJ9" s="990"/>
      <c r="AK9" s="990"/>
      <c r="AL9" s="990"/>
      <c r="AM9" s="990"/>
      <c r="AN9" s="990"/>
      <c r="AO9" s="990"/>
      <c r="AP9" s="990"/>
      <c r="AQ9" s="990"/>
      <c r="AR9" s="990"/>
      <c r="AS9" s="990"/>
      <c r="AT9" s="990"/>
      <c r="AU9" s="990"/>
      <c r="AV9" s="993"/>
      <c r="AW9" s="797" t="s">
        <v>177</v>
      </c>
    </row>
    <row r="10" s="25" customFormat="1" ht="24.75" customHeight="1" spans="1:49">
      <c r="A10" s="945"/>
      <c r="B10" s="587"/>
      <c r="C10" s="588"/>
      <c r="D10" s="948" t="s">
        <v>178</v>
      </c>
      <c r="E10" s="949">
        <v>2016</v>
      </c>
      <c r="F10" s="949">
        <v>2017</v>
      </c>
      <c r="G10" s="6" t="s">
        <v>140</v>
      </c>
      <c r="H10" s="6"/>
      <c r="I10" s="6"/>
      <c r="J10" s="960" t="s">
        <v>141</v>
      </c>
      <c r="K10" s="960"/>
      <c r="L10" s="960"/>
      <c r="M10" s="960" t="s">
        <v>142</v>
      </c>
      <c r="N10" s="960"/>
      <c r="O10" s="960"/>
      <c r="P10" s="960" t="s">
        <v>143</v>
      </c>
      <c r="Q10" s="960"/>
      <c r="R10" s="970"/>
      <c r="S10" s="971" t="s">
        <v>178</v>
      </c>
      <c r="T10" s="949">
        <v>2016</v>
      </c>
      <c r="U10" s="949">
        <v>2017</v>
      </c>
      <c r="V10" s="6" t="s">
        <v>140</v>
      </c>
      <c r="W10" s="6"/>
      <c r="X10" s="6"/>
      <c r="Y10" s="6" t="s">
        <v>141</v>
      </c>
      <c r="Z10" s="6"/>
      <c r="AA10" s="6"/>
      <c r="AB10" s="6" t="s">
        <v>142</v>
      </c>
      <c r="AC10" s="6"/>
      <c r="AD10" s="6"/>
      <c r="AE10" s="6" t="s">
        <v>143</v>
      </c>
      <c r="AF10" s="6"/>
      <c r="AG10" s="980"/>
      <c r="AH10" s="971" t="s">
        <v>178</v>
      </c>
      <c r="AI10" s="949">
        <v>2016</v>
      </c>
      <c r="AJ10" s="949">
        <v>2017</v>
      </c>
      <c r="AK10" s="6" t="s">
        <v>140</v>
      </c>
      <c r="AL10" s="6"/>
      <c r="AM10" s="6"/>
      <c r="AN10" s="6" t="s">
        <v>141</v>
      </c>
      <c r="AO10" s="6"/>
      <c r="AP10" s="6"/>
      <c r="AQ10" s="6" t="s">
        <v>142</v>
      </c>
      <c r="AR10" s="6"/>
      <c r="AS10" s="6"/>
      <c r="AT10" s="6" t="s">
        <v>143</v>
      </c>
      <c r="AU10" s="6"/>
      <c r="AV10" s="980"/>
      <c r="AW10" s="797"/>
    </row>
    <row r="11" s="25" customFormat="1" ht="51.75" customHeight="1" spans="1:49">
      <c r="A11" s="945"/>
      <c r="B11" s="587"/>
      <c r="C11" s="588"/>
      <c r="D11" s="948"/>
      <c r="E11" s="949"/>
      <c r="F11" s="949"/>
      <c r="G11" s="952" t="s">
        <v>179</v>
      </c>
      <c r="H11" s="953" t="s">
        <v>180</v>
      </c>
      <c r="I11" s="952" t="s">
        <v>181</v>
      </c>
      <c r="J11" s="961" t="s">
        <v>179</v>
      </c>
      <c r="K11" s="972" t="s">
        <v>180</v>
      </c>
      <c r="L11" s="961" t="s">
        <v>181</v>
      </c>
      <c r="M11" s="961" t="s">
        <v>179</v>
      </c>
      <c r="N11" s="972" t="s">
        <v>180</v>
      </c>
      <c r="O11" s="961" t="s">
        <v>181</v>
      </c>
      <c r="P11" s="961" t="s">
        <v>179</v>
      </c>
      <c r="Q11" s="972" t="s">
        <v>180</v>
      </c>
      <c r="R11" s="973" t="s">
        <v>181</v>
      </c>
      <c r="S11" s="971"/>
      <c r="T11" s="949"/>
      <c r="U11" s="949"/>
      <c r="V11" s="952" t="s">
        <v>179</v>
      </c>
      <c r="W11" s="953" t="s">
        <v>180</v>
      </c>
      <c r="X11" s="1055" t="s">
        <v>181</v>
      </c>
      <c r="Y11" s="952" t="s">
        <v>179</v>
      </c>
      <c r="Z11" s="953" t="s">
        <v>180</v>
      </c>
      <c r="AA11" s="952" t="s">
        <v>181</v>
      </c>
      <c r="AB11" s="952" t="s">
        <v>179</v>
      </c>
      <c r="AC11" s="953" t="s">
        <v>180</v>
      </c>
      <c r="AD11" s="952" t="s">
        <v>181</v>
      </c>
      <c r="AE11" s="952" t="s">
        <v>179</v>
      </c>
      <c r="AF11" s="953" t="s">
        <v>180</v>
      </c>
      <c r="AG11" s="1050" t="s">
        <v>181</v>
      </c>
      <c r="AH11" s="971"/>
      <c r="AI11" s="949"/>
      <c r="AJ11" s="949"/>
      <c r="AK11" s="952" t="s">
        <v>179</v>
      </c>
      <c r="AL11" s="953" t="s">
        <v>180</v>
      </c>
      <c r="AM11" s="952" t="s">
        <v>181</v>
      </c>
      <c r="AN11" s="952" t="s">
        <v>179</v>
      </c>
      <c r="AO11" s="953" t="s">
        <v>180</v>
      </c>
      <c r="AP11" s="952" t="s">
        <v>181</v>
      </c>
      <c r="AQ11" s="952" t="s">
        <v>179</v>
      </c>
      <c r="AR11" s="953" t="s">
        <v>180</v>
      </c>
      <c r="AS11" s="952" t="s">
        <v>181</v>
      </c>
      <c r="AT11" s="952" t="s">
        <v>179</v>
      </c>
      <c r="AU11" s="953" t="s">
        <v>180</v>
      </c>
      <c r="AV11" s="981" t="s">
        <v>181</v>
      </c>
      <c r="AW11" s="797"/>
    </row>
    <row r="12" spans="1:49">
      <c r="A12" s="4">
        <v>1</v>
      </c>
      <c r="B12" s="954">
        <v>2</v>
      </c>
      <c r="C12" s="955">
        <v>3</v>
      </c>
      <c r="D12" s="956">
        <v>4</v>
      </c>
      <c r="E12" s="4">
        <v>5</v>
      </c>
      <c r="F12" s="4">
        <v>6</v>
      </c>
      <c r="G12" s="4">
        <v>7</v>
      </c>
      <c r="H12" s="4"/>
      <c r="I12" s="4"/>
      <c r="J12" s="962">
        <v>8</v>
      </c>
      <c r="K12" s="963"/>
      <c r="L12" s="964">
        <v>8</v>
      </c>
      <c r="M12" s="965">
        <v>9</v>
      </c>
      <c r="N12" s="965"/>
      <c r="O12" s="965"/>
      <c r="P12" s="965">
        <v>10</v>
      </c>
      <c r="Q12" s="965"/>
      <c r="R12" s="974"/>
      <c r="S12" s="956">
        <v>11</v>
      </c>
      <c r="T12" s="4">
        <v>12</v>
      </c>
      <c r="U12" s="4">
        <v>13</v>
      </c>
      <c r="V12" s="4">
        <v>14</v>
      </c>
      <c r="W12" s="4"/>
      <c r="X12" s="4"/>
      <c r="Y12" s="4">
        <v>15</v>
      </c>
      <c r="Z12" s="4"/>
      <c r="AA12" s="4"/>
      <c r="AB12" s="4">
        <v>16</v>
      </c>
      <c r="AC12" s="4"/>
      <c r="AD12" s="4"/>
      <c r="AE12" s="4">
        <v>17</v>
      </c>
      <c r="AF12" s="4"/>
      <c r="AG12" s="994"/>
      <c r="AH12" s="956">
        <v>18</v>
      </c>
      <c r="AI12" s="4">
        <v>19</v>
      </c>
      <c r="AJ12" s="4">
        <v>20</v>
      </c>
      <c r="AK12" s="4">
        <v>21</v>
      </c>
      <c r="AL12" s="4"/>
      <c r="AM12" s="4"/>
      <c r="AN12" s="4">
        <v>22</v>
      </c>
      <c r="AO12" s="4"/>
      <c r="AP12" s="4"/>
      <c r="AQ12" s="4">
        <v>23</v>
      </c>
      <c r="AR12" s="4"/>
      <c r="AS12" s="4"/>
      <c r="AT12" s="4">
        <v>24</v>
      </c>
      <c r="AU12" s="4"/>
      <c r="AV12" s="994"/>
      <c r="AW12" s="995">
        <v>25</v>
      </c>
    </row>
    <row r="13" spans="1:49">
      <c r="A13" s="7" t="s">
        <v>182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803"/>
    </row>
    <row r="14" ht="79.5" customHeight="1" spans="1:49">
      <c r="A14" s="6" t="s">
        <v>11</v>
      </c>
      <c r="B14" s="606" t="s">
        <v>97</v>
      </c>
      <c r="C14" s="607" t="s">
        <v>13</v>
      </c>
      <c r="D14" s="608">
        <f>E14+F14+I14+L14+O14+R14</f>
        <v>10603.50122</v>
      </c>
      <c r="E14" s="11">
        <v>2471.01488</v>
      </c>
      <c r="F14" s="11">
        <v>2404.56093</v>
      </c>
      <c r="G14" s="11">
        <f>'26'!I14</f>
        <v>2864.3741</v>
      </c>
      <c r="H14" s="609">
        <f>H18+H19+H15+H16+H17</f>
        <v>-1.925</v>
      </c>
      <c r="I14" s="11">
        <f>G14+H14</f>
        <v>2862.4491</v>
      </c>
      <c r="J14" s="686">
        <f>'26'!L14</f>
        <v>1365.47631</v>
      </c>
      <c r="K14" s="687">
        <f>K15+K16+K17+K18</f>
        <v>1500</v>
      </c>
      <c r="L14" s="686">
        <f>J14+K14</f>
        <v>2865.47631</v>
      </c>
      <c r="M14" s="686">
        <f>'26'!O14</f>
        <v>0</v>
      </c>
      <c r="N14" s="687">
        <v>0</v>
      </c>
      <c r="O14" s="686">
        <f>M14+N14</f>
        <v>0</v>
      </c>
      <c r="P14" s="686">
        <f>'26'!R14</f>
        <v>0</v>
      </c>
      <c r="Q14" s="687">
        <v>0</v>
      </c>
      <c r="R14" s="717">
        <f>P14+Q14</f>
        <v>0</v>
      </c>
      <c r="S14" s="608">
        <f>T14+U14+X14+AA14+AD14+AG14</f>
        <v>0</v>
      </c>
      <c r="T14" s="11">
        <v>0</v>
      </c>
      <c r="U14" s="11">
        <v>0</v>
      </c>
      <c r="V14" s="11">
        <f>'25'!X13</f>
        <v>0</v>
      </c>
      <c r="W14" s="609"/>
      <c r="X14" s="358">
        <f>V14+W14</f>
        <v>0</v>
      </c>
      <c r="Y14" s="11">
        <v>0</v>
      </c>
      <c r="Z14" s="609"/>
      <c r="AA14" s="11">
        <f>Y14+Z14</f>
        <v>0</v>
      </c>
      <c r="AB14" s="11">
        <v>0</v>
      </c>
      <c r="AC14" s="609"/>
      <c r="AD14" s="11">
        <f>AB14+AC14</f>
        <v>0</v>
      </c>
      <c r="AE14" s="11">
        <v>0</v>
      </c>
      <c r="AF14" s="609"/>
      <c r="AG14" s="787">
        <f>AE14+AF14</f>
        <v>0</v>
      </c>
      <c r="AH14" s="608">
        <f>AI14+AJ14+AM14+AP14+AS14+AV14</f>
        <v>10603.50122</v>
      </c>
      <c r="AI14" s="11">
        <f>E14+T14</f>
        <v>2471.01488</v>
      </c>
      <c r="AJ14" s="11">
        <f>F14+U14</f>
        <v>2404.56093</v>
      </c>
      <c r="AK14" s="11">
        <f>G14+V14</f>
        <v>2864.3741</v>
      </c>
      <c r="AL14" s="609">
        <f>H14+W14</f>
        <v>-1.925</v>
      </c>
      <c r="AM14" s="11">
        <f>AK14+AL14</f>
        <v>2862.4491</v>
      </c>
      <c r="AN14" s="11">
        <f>J14+Y14</f>
        <v>1365.47631</v>
      </c>
      <c r="AO14" s="609">
        <f>K14+Z14</f>
        <v>1500</v>
      </c>
      <c r="AP14" s="11">
        <f>AN14+AO14</f>
        <v>2865.47631</v>
      </c>
      <c r="AQ14" s="11">
        <f>M14+AB14</f>
        <v>0</v>
      </c>
      <c r="AR14" s="609">
        <f>N14+AC14</f>
        <v>0</v>
      </c>
      <c r="AS14" s="11">
        <f>AQ14+AR14</f>
        <v>0</v>
      </c>
      <c r="AT14" s="11">
        <f>P14+AE14</f>
        <v>0</v>
      </c>
      <c r="AU14" s="609">
        <f>Q14+AF14</f>
        <v>0</v>
      </c>
      <c r="AV14" s="745">
        <f>AT14+AU14</f>
        <v>0</v>
      </c>
      <c r="AW14" s="996"/>
    </row>
    <row r="15" ht="47.25" customHeight="1" outlineLevel="1" spans="1:49">
      <c r="A15" s="6"/>
      <c r="B15" s="606"/>
      <c r="C15" s="607" t="s">
        <v>198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03"/>
    </row>
    <row r="16" ht="134.25" customHeight="1" outlineLevel="1" spans="1:49">
      <c r="A16" s="6"/>
      <c r="B16" s="606"/>
      <c r="C16" s="607" t="s">
        <v>266</v>
      </c>
      <c r="D16" s="608"/>
      <c r="E16" s="11"/>
      <c r="F16" s="11"/>
      <c r="G16" s="11"/>
      <c r="H16" s="609"/>
      <c r="I16" s="11"/>
      <c r="J16" s="686"/>
      <c r="K16" s="687">
        <v>500</v>
      </c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87"/>
      <c r="AH16" s="608"/>
      <c r="AI16" s="11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745"/>
      <c r="AW16" s="1003" t="s">
        <v>267</v>
      </c>
    </row>
    <row r="17" ht="144" customHeight="1" outlineLevel="1" spans="1:49">
      <c r="A17" s="6"/>
      <c r="B17" s="606"/>
      <c r="C17" s="607" t="s">
        <v>268</v>
      </c>
      <c r="D17" s="608"/>
      <c r="E17" s="11"/>
      <c r="F17" s="11"/>
      <c r="G17" s="11"/>
      <c r="H17" s="609"/>
      <c r="I17" s="11"/>
      <c r="J17" s="686"/>
      <c r="K17" s="687">
        <v>500</v>
      </c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87"/>
      <c r="AH17" s="608"/>
      <c r="AI17" s="11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745"/>
      <c r="AW17" s="1003" t="s">
        <v>269</v>
      </c>
    </row>
    <row r="18" ht="222.75" customHeight="1" spans="1:49">
      <c r="A18" s="6"/>
      <c r="B18" s="606"/>
      <c r="C18" s="607" t="s">
        <v>146</v>
      </c>
      <c r="D18" s="608"/>
      <c r="E18" s="11"/>
      <c r="F18" s="11"/>
      <c r="G18" s="11"/>
      <c r="H18" s="610">
        <v>-1.925</v>
      </c>
      <c r="I18" s="11"/>
      <c r="J18" s="686"/>
      <c r="K18" s="687">
        <v>500</v>
      </c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87"/>
      <c r="AH18" s="608"/>
      <c r="AI18" s="11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745"/>
      <c r="AW18" s="996" t="s">
        <v>270</v>
      </c>
    </row>
    <row r="19" ht="24.75" hidden="1" customHeight="1" spans="1:49">
      <c r="A19" s="6"/>
      <c r="B19" s="606"/>
      <c r="C19" s="607" t="s">
        <v>39</v>
      </c>
      <c r="D19" s="608"/>
      <c r="E19" s="11"/>
      <c r="F19" s="11"/>
      <c r="G19" s="11"/>
      <c r="H19" s="609"/>
      <c r="I19" s="11"/>
      <c r="J19" s="686"/>
      <c r="K19" s="687"/>
      <c r="L19" s="686"/>
      <c r="M19" s="686"/>
      <c r="N19" s="687"/>
      <c r="O19" s="686"/>
      <c r="P19" s="686"/>
      <c r="Q19" s="687"/>
      <c r="R19" s="717"/>
      <c r="S19" s="608"/>
      <c r="T19" s="11"/>
      <c r="U19" s="11"/>
      <c r="V19" s="11"/>
      <c r="W19" s="609"/>
      <c r="X19" s="358"/>
      <c r="Y19" s="11"/>
      <c r="Z19" s="609"/>
      <c r="AA19" s="11"/>
      <c r="AB19" s="11"/>
      <c r="AC19" s="609"/>
      <c r="AD19" s="11"/>
      <c r="AE19" s="11"/>
      <c r="AF19" s="609"/>
      <c r="AG19" s="787"/>
      <c r="AH19" s="608"/>
      <c r="AI19" s="11"/>
      <c r="AJ19" s="11"/>
      <c r="AK19" s="11"/>
      <c r="AL19" s="609"/>
      <c r="AM19" s="11"/>
      <c r="AN19" s="11"/>
      <c r="AO19" s="609"/>
      <c r="AP19" s="11"/>
      <c r="AQ19" s="11"/>
      <c r="AR19" s="609"/>
      <c r="AS19" s="11"/>
      <c r="AT19" s="11"/>
      <c r="AU19" s="609"/>
      <c r="AV19" s="787"/>
      <c r="AW19" s="378"/>
    </row>
    <row r="20" ht="69" customHeight="1" spans="1:49">
      <c r="A20" s="6" t="s">
        <v>16</v>
      </c>
      <c r="B20" s="606" t="s">
        <v>184</v>
      </c>
      <c r="C20" s="607" t="s">
        <v>13</v>
      </c>
      <c r="D20" s="608">
        <f>E20+F20+I20+L20+O20+R20</f>
        <v>4339.6625</v>
      </c>
      <c r="E20" s="11">
        <v>1678.7525</v>
      </c>
      <c r="F20" s="11">
        <v>1552.56</v>
      </c>
      <c r="G20" s="11">
        <f>'26'!I18</f>
        <v>1110</v>
      </c>
      <c r="H20" s="609">
        <f>H21+H22</f>
        <v>-1.65</v>
      </c>
      <c r="I20" s="11">
        <f>G20+H20</f>
        <v>1108.35</v>
      </c>
      <c r="J20" s="686">
        <f>'26'!L18</f>
        <v>0</v>
      </c>
      <c r="K20" s="687"/>
      <c r="L20" s="686">
        <f>J20+K20</f>
        <v>0</v>
      </c>
      <c r="M20" s="686">
        <f>'26'!O18</f>
        <v>0</v>
      </c>
      <c r="N20" s="687"/>
      <c r="O20" s="686">
        <f>M20+N20</f>
        <v>0</v>
      </c>
      <c r="P20" s="686">
        <f>'26'!R18</f>
        <v>0</v>
      </c>
      <c r="Q20" s="687"/>
      <c r="R20" s="717">
        <f>P20+Q20</f>
        <v>0</v>
      </c>
      <c r="S20" s="608">
        <f>T20+U20+X20+AA20+AD20+AG20</f>
        <v>0</v>
      </c>
      <c r="T20" s="11">
        <v>0</v>
      </c>
      <c r="U20" s="11">
        <v>0</v>
      </c>
      <c r="V20" s="11">
        <f>'25'!X17</f>
        <v>0</v>
      </c>
      <c r="W20" s="609"/>
      <c r="X20" s="358">
        <f>V20+W20</f>
        <v>0</v>
      </c>
      <c r="Y20" s="11">
        <v>0</v>
      </c>
      <c r="Z20" s="609"/>
      <c r="AA20" s="11">
        <f>Y20+Z20</f>
        <v>0</v>
      </c>
      <c r="AB20" s="11">
        <v>0</v>
      </c>
      <c r="AC20" s="609"/>
      <c r="AD20" s="11">
        <f>AB20+AC20</f>
        <v>0</v>
      </c>
      <c r="AE20" s="11">
        <v>0</v>
      </c>
      <c r="AF20" s="609"/>
      <c r="AG20" s="787">
        <f>AE20+AF20</f>
        <v>0</v>
      </c>
      <c r="AH20" s="608">
        <f>AI20+AJ20+AM20+AP20+AS20+AV20</f>
        <v>4339.6625</v>
      </c>
      <c r="AI20" s="11">
        <f>E20+T20</f>
        <v>1678.7525</v>
      </c>
      <c r="AJ20" s="11">
        <f>F20+U20</f>
        <v>1552.56</v>
      </c>
      <c r="AK20" s="11">
        <f>G20+V20</f>
        <v>1110</v>
      </c>
      <c r="AL20" s="609">
        <f>H20+W20</f>
        <v>-1.65</v>
      </c>
      <c r="AM20" s="11">
        <f>AK20+AL20</f>
        <v>1108.35</v>
      </c>
      <c r="AN20" s="11">
        <f>J20+Y20</f>
        <v>0</v>
      </c>
      <c r="AO20" s="609">
        <f>K20+Z20</f>
        <v>0</v>
      </c>
      <c r="AP20" s="11">
        <f>AN20+AO20</f>
        <v>0</v>
      </c>
      <c r="AQ20" s="11">
        <f>M20+AB20</f>
        <v>0</v>
      </c>
      <c r="AR20" s="609">
        <f>N20+AC20</f>
        <v>0</v>
      </c>
      <c r="AS20" s="11">
        <f>AQ20+AR20</f>
        <v>0</v>
      </c>
      <c r="AT20" s="11">
        <f>P20+AE20</f>
        <v>0</v>
      </c>
      <c r="AU20" s="609">
        <f>Q20+AF20</f>
        <v>0</v>
      </c>
      <c r="AV20" s="745">
        <f>AT20+AU20</f>
        <v>0</v>
      </c>
      <c r="AW20" s="803"/>
    </row>
    <row r="21" ht="96" spans="1:49">
      <c r="A21" s="6"/>
      <c r="B21" s="606"/>
      <c r="C21" s="607" t="s">
        <v>137</v>
      </c>
      <c r="D21" s="608"/>
      <c r="E21" s="10"/>
      <c r="F21" s="11"/>
      <c r="G21" s="11"/>
      <c r="H21" s="609">
        <v>-1.65</v>
      </c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38"/>
      <c r="AH21" s="608"/>
      <c r="AI21" s="10"/>
      <c r="AJ21" s="10"/>
      <c r="AK21" s="10"/>
      <c r="AL21" s="676"/>
      <c r="AM21" s="10"/>
      <c r="AN21" s="24"/>
      <c r="AO21" s="676"/>
      <c r="AP21" s="24"/>
      <c r="AQ21" s="24"/>
      <c r="AR21" s="792"/>
      <c r="AS21" s="24"/>
      <c r="AT21" s="24"/>
      <c r="AU21" s="792"/>
      <c r="AV21" s="805"/>
      <c r="AW21" s="803" t="s">
        <v>271</v>
      </c>
    </row>
    <row r="22" ht="58.5" customHeight="1" spans="1:49">
      <c r="A22" s="6"/>
      <c r="B22" s="606"/>
      <c r="C22" s="607" t="s">
        <v>146</v>
      </c>
      <c r="D22" s="608"/>
      <c r="E22" s="10"/>
      <c r="F22" s="11"/>
      <c r="G22" s="11"/>
      <c r="H22" s="609"/>
      <c r="I22" s="10"/>
      <c r="J22" s="686"/>
      <c r="K22" s="688"/>
      <c r="L22" s="689"/>
      <c r="M22" s="686"/>
      <c r="N22" s="688"/>
      <c r="O22" s="689"/>
      <c r="P22" s="686"/>
      <c r="Q22" s="688"/>
      <c r="R22" s="704"/>
      <c r="S22" s="608"/>
      <c r="T22" s="10"/>
      <c r="U22" s="10"/>
      <c r="V22" s="11"/>
      <c r="W22" s="676"/>
      <c r="X22" s="361"/>
      <c r="Y22" s="10"/>
      <c r="Z22" s="676"/>
      <c r="AA22" s="10"/>
      <c r="AB22" s="10"/>
      <c r="AC22" s="676"/>
      <c r="AD22" s="10"/>
      <c r="AE22" s="10"/>
      <c r="AF22" s="676"/>
      <c r="AG22" s="738"/>
      <c r="AH22" s="608"/>
      <c r="AI22" s="10"/>
      <c r="AJ22" s="10"/>
      <c r="AK22" s="10"/>
      <c r="AL22" s="676"/>
      <c r="AM22" s="10"/>
      <c r="AN22" s="24"/>
      <c r="AO22" s="676"/>
      <c r="AP22" s="24"/>
      <c r="AQ22" s="24"/>
      <c r="AR22" s="792"/>
      <c r="AS22" s="24"/>
      <c r="AT22" s="24"/>
      <c r="AU22" s="792"/>
      <c r="AV22" s="805"/>
      <c r="AW22" s="803"/>
    </row>
    <row r="23" ht="67.5" customHeight="1" spans="1:49">
      <c r="A23" s="15" t="s">
        <v>101</v>
      </c>
      <c r="B23" s="606" t="s">
        <v>102</v>
      </c>
      <c r="C23" s="607" t="s">
        <v>13</v>
      </c>
      <c r="D23" s="608">
        <f>E23+F23+I23+L23+O23+R23</f>
        <v>1073.8</v>
      </c>
      <c r="E23" s="11">
        <v>1073.8</v>
      </c>
      <c r="F23" s="11">
        <v>0</v>
      </c>
      <c r="G23" s="11">
        <f>'26'!I21</f>
        <v>0</v>
      </c>
      <c r="H23" s="609"/>
      <c r="I23" s="11">
        <v>0</v>
      </c>
      <c r="J23" s="686">
        <f>'26'!L21</f>
        <v>0</v>
      </c>
      <c r="K23" s="687"/>
      <c r="L23" s="686">
        <v>0</v>
      </c>
      <c r="M23" s="686">
        <f>'26'!O21</f>
        <v>0</v>
      </c>
      <c r="N23" s="687"/>
      <c r="O23" s="686">
        <v>0</v>
      </c>
      <c r="P23" s="686">
        <f>'26'!R21</f>
        <v>0</v>
      </c>
      <c r="Q23" s="687"/>
      <c r="R23" s="717">
        <v>0</v>
      </c>
      <c r="S23" s="608">
        <f>T23+U23+X23+AA23+AD23+AG23</f>
        <v>0</v>
      </c>
      <c r="T23" s="11">
        <v>0</v>
      </c>
      <c r="U23" s="11">
        <v>0</v>
      </c>
      <c r="V23" s="11">
        <f>'25'!X20</f>
        <v>0</v>
      </c>
      <c r="W23" s="609"/>
      <c r="X23" s="358">
        <f>V23+W23</f>
        <v>0</v>
      </c>
      <c r="Y23" s="11">
        <v>0</v>
      </c>
      <c r="Z23" s="609"/>
      <c r="AA23" s="11">
        <f>Y23+Z23</f>
        <v>0</v>
      </c>
      <c r="AB23" s="11">
        <v>0</v>
      </c>
      <c r="AC23" s="609"/>
      <c r="AD23" s="11">
        <f>AB23+AC23</f>
        <v>0</v>
      </c>
      <c r="AE23" s="11">
        <v>0</v>
      </c>
      <c r="AF23" s="609"/>
      <c r="AG23" s="787">
        <f>AE23+AF23</f>
        <v>0</v>
      </c>
      <c r="AH23" s="608">
        <f>AI23+AJ23+AM23+AP23+AS23+AV23</f>
        <v>1073.8</v>
      </c>
      <c r="AI23" s="11">
        <f>E23+T23</f>
        <v>1073.8</v>
      </c>
      <c r="AJ23" s="11">
        <f>F23+U23</f>
        <v>0</v>
      </c>
      <c r="AK23" s="11">
        <f>G23+V23</f>
        <v>0</v>
      </c>
      <c r="AL23" s="609">
        <f>H23+W23</f>
        <v>0</v>
      </c>
      <c r="AM23" s="11">
        <f>AK23+AL23</f>
        <v>0</v>
      </c>
      <c r="AN23" s="11">
        <f>J23+Y23</f>
        <v>0</v>
      </c>
      <c r="AO23" s="609">
        <f>K23+Z23</f>
        <v>0</v>
      </c>
      <c r="AP23" s="11">
        <f>AN23+AO23</f>
        <v>0</v>
      </c>
      <c r="AQ23" s="11">
        <f>M23+AB23</f>
        <v>0</v>
      </c>
      <c r="AR23" s="609">
        <f>N23+AC23</f>
        <v>0</v>
      </c>
      <c r="AS23" s="11">
        <f>AQ23+AR23</f>
        <v>0</v>
      </c>
      <c r="AT23" s="11">
        <f>P23+AE23</f>
        <v>0</v>
      </c>
      <c r="AU23" s="609">
        <f>Q23+AF23</f>
        <v>0</v>
      </c>
      <c r="AV23" s="745">
        <f>AT23+AU23</f>
        <v>0</v>
      </c>
      <c r="AW23" s="803"/>
    </row>
    <row r="24" ht="22.5" spans="1:49">
      <c r="A24" s="15"/>
      <c r="B24" s="606"/>
      <c r="C24" s="607" t="s">
        <v>22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87"/>
      <c r="AH24" s="608"/>
      <c r="AI24" s="11"/>
      <c r="AJ24" s="11"/>
      <c r="AK24" s="11"/>
      <c r="AL24" s="609"/>
      <c r="AM24" s="11"/>
      <c r="AN24" s="24"/>
      <c r="AO24" s="609"/>
      <c r="AP24" s="24"/>
      <c r="AQ24" s="24"/>
      <c r="AR24" s="792"/>
      <c r="AS24" s="24"/>
      <c r="AT24" s="24"/>
      <c r="AU24" s="792"/>
      <c r="AV24" s="805"/>
      <c r="AW24" s="803"/>
    </row>
    <row r="25" ht="33.75" spans="1:49">
      <c r="A25" s="15"/>
      <c r="B25" s="606"/>
      <c r="C25" s="607" t="s">
        <v>146</v>
      </c>
      <c r="D25" s="608"/>
      <c r="E25" s="11"/>
      <c r="F25" s="11"/>
      <c r="G25" s="11"/>
      <c r="H25" s="609"/>
      <c r="I25" s="11"/>
      <c r="J25" s="686"/>
      <c r="K25" s="687"/>
      <c r="L25" s="686"/>
      <c r="M25" s="686"/>
      <c r="N25" s="687"/>
      <c r="O25" s="686"/>
      <c r="P25" s="686"/>
      <c r="Q25" s="687"/>
      <c r="R25" s="717"/>
      <c r="S25" s="608"/>
      <c r="T25" s="11"/>
      <c r="U25" s="11"/>
      <c r="V25" s="11"/>
      <c r="W25" s="609"/>
      <c r="X25" s="358"/>
      <c r="Y25" s="11"/>
      <c r="Z25" s="609"/>
      <c r="AA25" s="11"/>
      <c r="AB25" s="11"/>
      <c r="AC25" s="609"/>
      <c r="AD25" s="11"/>
      <c r="AE25" s="11"/>
      <c r="AF25" s="609"/>
      <c r="AG25" s="787"/>
      <c r="AH25" s="608"/>
      <c r="AI25" s="11"/>
      <c r="AJ25" s="11"/>
      <c r="AK25" s="11"/>
      <c r="AL25" s="609"/>
      <c r="AM25" s="11"/>
      <c r="AN25" s="24"/>
      <c r="AO25" s="609"/>
      <c r="AP25" s="24"/>
      <c r="AQ25" s="24"/>
      <c r="AR25" s="792"/>
      <c r="AS25" s="24"/>
      <c r="AT25" s="24"/>
      <c r="AU25" s="792"/>
      <c r="AV25" s="805"/>
      <c r="AW25" s="803"/>
    </row>
    <row r="26" ht="90" hidden="1" outlineLevel="1" spans="1:49">
      <c r="A26" s="15" t="s">
        <v>23</v>
      </c>
      <c r="B26" s="606" t="s">
        <v>103</v>
      </c>
      <c r="C26" s="607" t="s">
        <v>13</v>
      </c>
      <c r="D26" s="608">
        <f>E26+F26+I26+L26+O26+R26</f>
        <v>0</v>
      </c>
      <c r="E26" s="11">
        <v>0</v>
      </c>
      <c r="F26" s="11">
        <v>0</v>
      </c>
      <c r="G26" s="11">
        <f>'26'!I24</f>
        <v>0</v>
      </c>
      <c r="H26" s="609"/>
      <c r="I26" s="11">
        <v>0</v>
      </c>
      <c r="J26" s="686">
        <f>'26'!L24</f>
        <v>0</v>
      </c>
      <c r="K26" s="687"/>
      <c r="L26" s="686">
        <v>0</v>
      </c>
      <c r="M26" s="686">
        <f>'26'!O24</f>
        <v>0</v>
      </c>
      <c r="N26" s="687"/>
      <c r="O26" s="686">
        <v>0</v>
      </c>
      <c r="P26" s="686">
        <f>'26'!R24</f>
        <v>0</v>
      </c>
      <c r="Q26" s="687"/>
      <c r="R26" s="717">
        <f>P26+Q26</f>
        <v>0</v>
      </c>
      <c r="S26" s="608">
        <f>T26+U26+X26+AA26+AD26+AG26</f>
        <v>0</v>
      </c>
      <c r="T26" s="11">
        <v>0</v>
      </c>
      <c r="U26" s="11">
        <v>0</v>
      </c>
      <c r="V26" s="11">
        <f>'25'!X23</f>
        <v>0</v>
      </c>
      <c r="W26" s="609"/>
      <c r="X26" s="358">
        <f>V26+W26</f>
        <v>0</v>
      </c>
      <c r="Y26" s="11">
        <v>0</v>
      </c>
      <c r="Z26" s="609"/>
      <c r="AA26" s="11">
        <f>Y26+Z26</f>
        <v>0</v>
      </c>
      <c r="AB26" s="11">
        <v>0</v>
      </c>
      <c r="AC26" s="609"/>
      <c r="AD26" s="11">
        <f>AB26+AC26</f>
        <v>0</v>
      </c>
      <c r="AE26" s="11">
        <v>0</v>
      </c>
      <c r="AF26" s="609"/>
      <c r="AG26" s="787">
        <f>AE26+AF26</f>
        <v>0</v>
      </c>
      <c r="AH26" s="608">
        <f>AI26+AJ26+AM26+AP26+AS26+AV26</f>
        <v>0</v>
      </c>
      <c r="AI26" s="11">
        <f t="shared" ref="AI26:AL27" si="0">E26+T26</f>
        <v>0</v>
      </c>
      <c r="AJ26" s="11">
        <f t="shared" si="0"/>
        <v>0</v>
      </c>
      <c r="AK26" s="11">
        <f t="shared" si="0"/>
        <v>0</v>
      </c>
      <c r="AL26" s="609">
        <f t="shared" si="0"/>
        <v>0</v>
      </c>
      <c r="AM26" s="11">
        <f>AK26+AL26</f>
        <v>0</v>
      </c>
      <c r="AN26" s="11">
        <f>J26+Y26</f>
        <v>0</v>
      </c>
      <c r="AO26" s="609">
        <f>K26+Z26</f>
        <v>0</v>
      </c>
      <c r="AP26" s="11">
        <f>AN26+AO26</f>
        <v>0</v>
      </c>
      <c r="AQ26" s="11">
        <f>M26+AB26</f>
        <v>0</v>
      </c>
      <c r="AR26" s="609">
        <f>N26+AC26</f>
        <v>0</v>
      </c>
      <c r="AS26" s="11">
        <f>AQ26+AR26</f>
        <v>0</v>
      </c>
      <c r="AT26" s="11">
        <f>P26+AE26</f>
        <v>0</v>
      </c>
      <c r="AU26" s="609">
        <f>Q26+AF26</f>
        <v>0</v>
      </c>
      <c r="AV26" s="745">
        <f>AT26+AU26</f>
        <v>0</v>
      </c>
      <c r="AW26" s="803"/>
    </row>
    <row r="27" ht="53.25" customHeight="1" collapsed="1" spans="1:49">
      <c r="A27" s="6" t="s">
        <v>272</v>
      </c>
      <c r="B27" s="611" t="s">
        <v>26</v>
      </c>
      <c r="C27" s="607" t="s">
        <v>13</v>
      </c>
      <c r="D27" s="957">
        <f>E27+F27+I27+L27+O27+R27</f>
        <v>6500</v>
      </c>
      <c r="E27" s="749">
        <v>1500</v>
      </c>
      <c r="F27" s="749">
        <v>0</v>
      </c>
      <c r="G27" s="11">
        <f>'26'!I25</f>
        <v>5000</v>
      </c>
      <c r="H27" s="610">
        <f>H28+H29+H30</f>
        <v>0</v>
      </c>
      <c r="I27" s="749">
        <f>G27+H27</f>
        <v>5000</v>
      </c>
      <c r="J27" s="686">
        <f>'26'!L25</f>
        <v>0</v>
      </c>
      <c r="K27" s="966"/>
      <c r="L27" s="967">
        <f>J27+K27</f>
        <v>0</v>
      </c>
      <c r="M27" s="686">
        <f>'26'!O25</f>
        <v>0</v>
      </c>
      <c r="N27" s="966"/>
      <c r="O27" s="967">
        <f>M27+N27</f>
        <v>0</v>
      </c>
      <c r="P27" s="686">
        <f>'26'!R25</f>
        <v>0</v>
      </c>
      <c r="Q27" s="966"/>
      <c r="R27" s="976">
        <f>P27+Q27</f>
        <v>0</v>
      </c>
      <c r="S27" s="957">
        <f>T27+U27+X27+AA27+AD27+AG27</f>
        <v>0</v>
      </c>
      <c r="T27" s="749">
        <v>0</v>
      </c>
      <c r="U27" s="749">
        <v>0</v>
      </c>
      <c r="V27" s="11">
        <f>'25'!X24</f>
        <v>0</v>
      </c>
      <c r="W27" s="610"/>
      <c r="X27" s="468">
        <f>V27+W27</f>
        <v>0</v>
      </c>
      <c r="Y27" s="749">
        <v>0</v>
      </c>
      <c r="Z27" s="610"/>
      <c r="AA27" s="749">
        <f>Y27+Z27</f>
        <v>0</v>
      </c>
      <c r="AB27" s="749">
        <v>0</v>
      </c>
      <c r="AC27" s="610"/>
      <c r="AD27" s="749">
        <f>AB27+AC27</f>
        <v>0</v>
      </c>
      <c r="AE27" s="749">
        <v>0</v>
      </c>
      <c r="AF27" s="610"/>
      <c r="AG27" s="1051">
        <f>AE27+AF27</f>
        <v>0</v>
      </c>
      <c r="AH27" s="957">
        <f>AI27+AJ27+AM27+AP27+AS27+AV27</f>
        <v>6500</v>
      </c>
      <c r="AI27" s="749">
        <f t="shared" si="0"/>
        <v>1500</v>
      </c>
      <c r="AJ27" s="749">
        <f t="shared" si="0"/>
        <v>0</v>
      </c>
      <c r="AK27" s="749">
        <f t="shared" si="0"/>
        <v>5000</v>
      </c>
      <c r="AL27" s="610">
        <f t="shared" si="0"/>
        <v>0</v>
      </c>
      <c r="AM27" s="749">
        <f>AK27+AL27</f>
        <v>5000</v>
      </c>
      <c r="AN27" s="749">
        <f>J27+Y27</f>
        <v>0</v>
      </c>
      <c r="AO27" s="610">
        <f>K27+Z27</f>
        <v>0</v>
      </c>
      <c r="AP27" s="749">
        <f>AN27+AO27</f>
        <v>0</v>
      </c>
      <c r="AQ27" s="749">
        <f>M27+AB27</f>
        <v>0</v>
      </c>
      <c r="AR27" s="610">
        <f>N27+AC27</f>
        <v>0</v>
      </c>
      <c r="AS27" s="749">
        <f>AQ27+AR27</f>
        <v>0</v>
      </c>
      <c r="AT27" s="749">
        <f>P27+AE27</f>
        <v>0</v>
      </c>
      <c r="AU27" s="610">
        <f>Q27+AF27</f>
        <v>0</v>
      </c>
      <c r="AV27" s="984">
        <f>AT27+AU27</f>
        <v>0</v>
      </c>
      <c r="AW27" s="997"/>
    </row>
    <row r="28" ht="33.75" spans="1:49">
      <c r="A28" s="6"/>
      <c r="B28" s="611"/>
      <c r="C28" s="607" t="s">
        <v>27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38"/>
      <c r="AH28" s="608"/>
      <c r="AI28" s="10"/>
      <c r="AJ28" s="10"/>
      <c r="AK28" s="10"/>
      <c r="AL28" s="676"/>
      <c r="AM28" s="10"/>
      <c r="AN28" s="24"/>
      <c r="AO28" s="676"/>
      <c r="AP28" s="24"/>
      <c r="AQ28" s="24"/>
      <c r="AR28" s="792"/>
      <c r="AS28" s="24"/>
      <c r="AT28" s="24"/>
      <c r="AU28" s="792"/>
      <c r="AV28" s="805"/>
      <c r="AW28" s="998"/>
    </row>
    <row r="29" ht="33.75" spans="1:49">
      <c r="A29" s="6"/>
      <c r="B29" s="611"/>
      <c r="C29" s="607" t="s">
        <v>28</v>
      </c>
      <c r="D29" s="608"/>
      <c r="E29" s="10"/>
      <c r="F29" s="11"/>
      <c r="G29" s="11"/>
      <c r="H29" s="609"/>
      <c r="I29" s="10"/>
      <c r="J29" s="686"/>
      <c r="K29" s="688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38"/>
      <c r="AH29" s="608"/>
      <c r="AI29" s="10"/>
      <c r="AJ29" s="10"/>
      <c r="AK29" s="10"/>
      <c r="AL29" s="676"/>
      <c r="AM29" s="10"/>
      <c r="AN29" s="24"/>
      <c r="AO29" s="676"/>
      <c r="AP29" s="24"/>
      <c r="AQ29" s="24"/>
      <c r="AR29" s="792"/>
      <c r="AS29" s="24"/>
      <c r="AT29" s="24"/>
      <c r="AU29" s="792"/>
      <c r="AV29" s="805"/>
      <c r="AW29" s="998"/>
    </row>
    <row r="30" ht="33" customHeight="1" spans="1:49">
      <c r="A30" s="6"/>
      <c r="B30" s="611"/>
      <c r="C30" s="607" t="s">
        <v>199</v>
      </c>
      <c r="D30" s="608"/>
      <c r="E30" s="10"/>
      <c r="F30" s="11"/>
      <c r="G30" s="11"/>
      <c r="H30" s="612"/>
      <c r="I30" s="11"/>
      <c r="J30" s="686"/>
      <c r="K30" s="687"/>
      <c r="L30" s="689"/>
      <c r="M30" s="686"/>
      <c r="N30" s="688"/>
      <c r="O30" s="689"/>
      <c r="P30" s="686"/>
      <c r="Q30" s="688"/>
      <c r="R30" s="704"/>
      <c r="S30" s="608"/>
      <c r="T30" s="10"/>
      <c r="U30" s="10"/>
      <c r="V30" s="11"/>
      <c r="W30" s="676"/>
      <c r="X30" s="361"/>
      <c r="Y30" s="10"/>
      <c r="Z30" s="676"/>
      <c r="AA30" s="10"/>
      <c r="AB30" s="10"/>
      <c r="AC30" s="676"/>
      <c r="AD30" s="10"/>
      <c r="AE30" s="10"/>
      <c r="AF30" s="676"/>
      <c r="AG30" s="738"/>
      <c r="AH30" s="608"/>
      <c r="AI30" s="10"/>
      <c r="AJ30" s="10"/>
      <c r="AK30" s="10"/>
      <c r="AL30" s="676"/>
      <c r="AM30" s="10"/>
      <c r="AN30" s="24"/>
      <c r="AO30" s="676"/>
      <c r="AP30" s="24"/>
      <c r="AQ30" s="24"/>
      <c r="AR30" s="792"/>
      <c r="AS30" s="24"/>
      <c r="AT30" s="24"/>
      <c r="AU30" s="792"/>
      <c r="AV30" s="805"/>
      <c r="AW30" s="999"/>
    </row>
    <row r="31" ht="72.8" spans="1:49">
      <c r="A31" s="629" t="s">
        <v>104</v>
      </c>
      <c r="B31" s="606" t="s">
        <v>30</v>
      </c>
      <c r="C31" s="607" t="s">
        <v>13</v>
      </c>
      <c r="D31" s="608">
        <f>E31+F31+I31+L31+O31+R31</f>
        <v>338099.374</v>
      </c>
      <c r="E31" s="11">
        <v>62130.78562</v>
      </c>
      <c r="F31" s="11">
        <v>58712.83911</v>
      </c>
      <c r="G31" s="11">
        <f>'26'!I29</f>
        <v>55677.46062</v>
      </c>
      <c r="H31" s="609">
        <f>H32+H37+H39</f>
        <v>-38.60488</v>
      </c>
      <c r="I31" s="11">
        <f t="shared" ref="I31:AV31" si="1">I32+I37+I39</f>
        <v>55638.85574</v>
      </c>
      <c r="J31" s="686">
        <f>'26'!L29</f>
        <v>54657.1285</v>
      </c>
      <c r="K31" s="687">
        <f t="shared" si="1"/>
        <v>0</v>
      </c>
      <c r="L31" s="686">
        <f t="shared" si="1"/>
        <v>54657.1285</v>
      </c>
      <c r="M31" s="686">
        <f>'26'!O29</f>
        <v>54076.17851</v>
      </c>
      <c r="N31" s="687">
        <f t="shared" si="1"/>
        <v>0</v>
      </c>
      <c r="O31" s="686">
        <f t="shared" si="1"/>
        <v>54076.17851</v>
      </c>
      <c r="P31" s="686">
        <f>'26'!R29</f>
        <v>52883.58652</v>
      </c>
      <c r="Q31" s="687">
        <f t="shared" si="1"/>
        <v>0</v>
      </c>
      <c r="R31" s="717">
        <f t="shared" si="1"/>
        <v>52883.58652</v>
      </c>
      <c r="S31" s="608">
        <f>T31+U31+X31+AA31+AD31+AG31</f>
        <v>7048.34753</v>
      </c>
      <c r="T31" s="11">
        <f t="shared" si="1"/>
        <v>4170.09794</v>
      </c>
      <c r="U31" s="11">
        <f t="shared" si="1"/>
        <v>0</v>
      </c>
      <c r="V31" s="11">
        <f>'25'!X28</f>
        <v>2878.24959</v>
      </c>
      <c r="W31" s="609">
        <f t="shared" si="1"/>
        <v>0</v>
      </c>
      <c r="X31" s="358">
        <f t="shared" si="1"/>
        <v>2878.24959</v>
      </c>
      <c r="Y31" s="11">
        <v>0</v>
      </c>
      <c r="Z31" s="609">
        <f t="shared" si="1"/>
        <v>0</v>
      </c>
      <c r="AA31" s="11">
        <f t="shared" si="1"/>
        <v>0</v>
      </c>
      <c r="AB31" s="11">
        <f t="shared" si="1"/>
        <v>0</v>
      </c>
      <c r="AC31" s="609">
        <f t="shared" si="1"/>
        <v>0</v>
      </c>
      <c r="AD31" s="11">
        <f t="shared" si="1"/>
        <v>0</v>
      </c>
      <c r="AE31" s="11">
        <f t="shared" si="1"/>
        <v>0</v>
      </c>
      <c r="AF31" s="609">
        <f t="shared" si="1"/>
        <v>0</v>
      </c>
      <c r="AG31" s="787">
        <f t="shared" si="1"/>
        <v>0</v>
      </c>
      <c r="AH31" s="876">
        <f t="shared" si="1"/>
        <v>345147.72153</v>
      </c>
      <c r="AI31" s="11">
        <f t="shared" si="1"/>
        <v>66300.88356</v>
      </c>
      <c r="AJ31" s="11">
        <f t="shared" si="1"/>
        <v>58712.83911</v>
      </c>
      <c r="AK31" s="11">
        <f t="shared" si="1"/>
        <v>58555.71021</v>
      </c>
      <c r="AL31" s="609">
        <f t="shared" si="1"/>
        <v>-38.60488</v>
      </c>
      <c r="AM31" s="11">
        <f t="shared" si="1"/>
        <v>58517.10533</v>
      </c>
      <c r="AN31" s="11">
        <f t="shared" si="1"/>
        <v>54657.1285</v>
      </c>
      <c r="AO31" s="11">
        <f t="shared" si="1"/>
        <v>0</v>
      </c>
      <c r="AP31" s="11">
        <f t="shared" si="1"/>
        <v>54657.1285</v>
      </c>
      <c r="AQ31" s="11">
        <f t="shared" si="1"/>
        <v>54076.17851</v>
      </c>
      <c r="AR31" s="11">
        <f t="shared" si="1"/>
        <v>0</v>
      </c>
      <c r="AS31" s="11">
        <f t="shared" si="1"/>
        <v>54076.17851</v>
      </c>
      <c r="AT31" s="11">
        <f t="shared" si="1"/>
        <v>52883.58652</v>
      </c>
      <c r="AU31" s="11">
        <f t="shared" si="1"/>
        <v>0</v>
      </c>
      <c r="AV31" s="745">
        <f t="shared" si="1"/>
        <v>52883.58652</v>
      </c>
      <c r="AW31" s="803"/>
    </row>
    <row r="32" ht="72.8" spans="1:49">
      <c r="A32" s="629"/>
      <c r="B32" s="606" t="s">
        <v>106</v>
      </c>
      <c r="C32" s="607" t="s">
        <v>13</v>
      </c>
      <c r="D32" s="608">
        <f>E32+F32+I32+L32+O32+R32</f>
        <v>234980.19125</v>
      </c>
      <c r="E32" s="11">
        <v>47677.00755</v>
      </c>
      <c r="F32" s="11">
        <v>43579.97183</v>
      </c>
      <c r="G32" s="11">
        <f>'26'!I30</f>
        <v>37230.97171</v>
      </c>
      <c r="H32" s="609">
        <f>H33+H34+H35+H36</f>
        <v>-38.60488</v>
      </c>
      <c r="I32" s="11">
        <f>G32+H32</f>
        <v>37192.36683</v>
      </c>
      <c r="J32" s="686">
        <f>'26'!L30</f>
        <v>36295.11234</v>
      </c>
      <c r="K32" s="687">
        <f>K33+K35</f>
        <v>0</v>
      </c>
      <c r="L32" s="686">
        <f>J32+K32</f>
        <v>36295.11234</v>
      </c>
      <c r="M32" s="686">
        <f>'26'!O30</f>
        <v>35714.16234</v>
      </c>
      <c r="N32" s="687">
        <f>N33+N35</f>
        <v>0</v>
      </c>
      <c r="O32" s="686">
        <f>M32+N32</f>
        <v>35714.16234</v>
      </c>
      <c r="P32" s="686">
        <f>'26'!R30</f>
        <v>34521.57036</v>
      </c>
      <c r="Q32" s="687">
        <f>Q33+Q35</f>
        <v>0</v>
      </c>
      <c r="R32" s="717">
        <f>P32+Q32</f>
        <v>34521.57036</v>
      </c>
      <c r="S32" s="608">
        <f>T32+U32+X32+AA32+AD32+AG32</f>
        <v>4237.4597</v>
      </c>
      <c r="T32" s="11">
        <v>3370.20174</v>
      </c>
      <c r="U32" s="11">
        <v>0</v>
      </c>
      <c r="V32" s="11">
        <f>'25'!X29</f>
        <v>867.25796</v>
      </c>
      <c r="W32" s="609">
        <f>W33+W34+W35+W36</f>
        <v>0</v>
      </c>
      <c r="X32" s="358">
        <f>V32+W32</f>
        <v>867.25796</v>
      </c>
      <c r="Y32" s="11">
        <v>0</v>
      </c>
      <c r="Z32" s="609"/>
      <c r="AA32" s="11">
        <v>0</v>
      </c>
      <c r="AB32" s="11">
        <v>0</v>
      </c>
      <c r="AC32" s="609"/>
      <c r="AD32" s="11">
        <v>0</v>
      </c>
      <c r="AE32" s="11">
        <v>0</v>
      </c>
      <c r="AF32" s="609"/>
      <c r="AG32" s="787">
        <v>0</v>
      </c>
      <c r="AH32" s="608">
        <f>AI32+AJ32+AM32+AP32+AS32+AV32</f>
        <v>239217.65095</v>
      </c>
      <c r="AI32" s="11">
        <f>E32+T32</f>
        <v>51047.20929</v>
      </c>
      <c r="AJ32" s="11">
        <f>F32+U32</f>
        <v>43579.97183</v>
      </c>
      <c r="AK32" s="11">
        <f>G32+V32</f>
        <v>38098.22967</v>
      </c>
      <c r="AL32" s="609">
        <f>H32+W32</f>
        <v>-38.60488</v>
      </c>
      <c r="AM32" s="11">
        <f>AK32+AL32</f>
        <v>38059.62479</v>
      </c>
      <c r="AN32" s="11">
        <f>J32+Y32</f>
        <v>36295.11234</v>
      </c>
      <c r="AO32" s="609">
        <f>K32+Z32</f>
        <v>0</v>
      </c>
      <c r="AP32" s="11">
        <f>AN32+AO32</f>
        <v>36295.11234</v>
      </c>
      <c r="AQ32" s="11">
        <f>M32+AB32</f>
        <v>35714.16234</v>
      </c>
      <c r="AR32" s="609">
        <f>N32+AC32</f>
        <v>0</v>
      </c>
      <c r="AS32" s="11">
        <f>AQ32+AR32</f>
        <v>35714.16234</v>
      </c>
      <c r="AT32" s="11">
        <f>P32+AE32</f>
        <v>34521.57036</v>
      </c>
      <c r="AU32" s="609">
        <f>Q32+AF32</f>
        <v>0</v>
      </c>
      <c r="AV32" s="745">
        <f>AT32+AU32</f>
        <v>34521.57036</v>
      </c>
      <c r="AW32" s="803"/>
    </row>
    <row r="33" ht="48.75" customHeight="1" spans="1:49">
      <c r="A33" s="629"/>
      <c r="B33" s="606"/>
      <c r="C33" s="607" t="s">
        <v>91</v>
      </c>
      <c r="D33" s="640"/>
      <c r="E33" s="760"/>
      <c r="F33" s="641"/>
      <c r="G33" s="11"/>
      <c r="H33" s="618">
        <v>-21.73952</v>
      </c>
      <c r="I33" s="760"/>
      <c r="J33" s="686"/>
      <c r="K33" s="688"/>
      <c r="L33" s="708"/>
      <c r="M33" s="686"/>
      <c r="N33" s="688"/>
      <c r="O33" s="708"/>
      <c r="P33" s="686"/>
      <c r="Q33" s="688"/>
      <c r="R33" s="1030"/>
      <c r="S33" s="640"/>
      <c r="T33" s="760"/>
      <c r="U33" s="760"/>
      <c r="V33" s="11"/>
      <c r="W33" s="618"/>
      <c r="X33" s="435"/>
      <c r="Y33" s="616"/>
      <c r="Z33" s="618"/>
      <c r="AA33" s="760"/>
      <c r="AB33" s="616"/>
      <c r="AC33" s="676"/>
      <c r="AD33" s="760"/>
      <c r="AE33" s="616"/>
      <c r="AF33" s="676"/>
      <c r="AG33" s="760"/>
      <c r="AH33" s="760"/>
      <c r="AI33" s="760"/>
      <c r="AJ33" s="760"/>
      <c r="AK33" s="617"/>
      <c r="AL33" s="609"/>
      <c r="AM33" s="760"/>
      <c r="AN33" s="616"/>
      <c r="AO33" s="676"/>
      <c r="AP33" s="760"/>
      <c r="AQ33" s="616"/>
      <c r="AR33" s="676"/>
      <c r="AS33" s="760"/>
      <c r="AT33" s="616"/>
      <c r="AU33" s="676"/>
      <c r="AV33" s="760"/>
      <c r="AW33" s="1034" t="s">
        <v>273</v>
      </c>
    </row>
    <row r="34" ht="24.75" customHeight="1" spans="1:49">
      <c r="A34" s="629"/>
      <c r="B34" s="606"/>
      <c r="C34" s="607" t="s">
        <v>186</v>
      </c>
      <c r="D34" s="766"/>
      <c r="E34" s="767"/>
      <c r="F34" s="842"/>
      <c r="G34" s="11"/>
      <c r="H34" s="618"/>
      <c r="I34" s="767"/>
      <c r="J34" s="686"/>
      <c r="K34" s="688"/>
      <c r="L34" s="710"/>
      <c r="M34" s="686"/>
      <c r="N34" s="688"/>
      <c r="O34" s="710"/>
      <c r="P34" s="686"/>
      <c r="Q34" s="688"/>
      <c r="R34" s="1031"/>
      <c r="S34" s="766"/>
      <c r="T34" s="767"/>
      <c r="U34" s="767"/>
      <c r="V34" s="11"/>
      <c r="W34" s="618"/>
      <c r="X34" s="437"/>
      <c r="Y34" s="616"/>
      <c r="Z34" s="618"/>
      <c r="AA34" s="767"/>
      <c r="AB34" s="616"/>
      <c r="AC34" s="676"/>
      <c r="AD34" s="767"/>
      <c r="AE34" s="616"/>
      <c r="AF34" s="676"/>
      <c r="AG34" s="767"/>
      <c r="AH34" s="767"/>
      <c r="AI34" s="767"/>
      <c r="AJ34" s="767"/>
      <c r="AK34" s="617"/>
      <c r="AL34" s="609"/>
      <c r="AM34" s="767"/>
      <c r="AN34" s="616"/>
      <c r="AO34" s="676"/>
      <c r="AP34" s="767"/>
      <c r="AQ34" s="616"/>
      <c r="AR34" s="676"/>
      <c r="AS34" s="767"/>
      <c r="AT34" s="616"/>
      <c r="AU34" s="676"/>
      <c r="AV34" s="767"/>
      <c r="AW34" s="1057"/>
    </row>
    <row r="35" ht="50.25" customHeight="1" spans="1:49">
      <c r="A35" s="629"/>
      <c r="B35" s="606"/>
      <c r="C35" s="607" t="s">
        <v>146</v>
      </c>
      <c r="D35" s="766"/>
      <c r="E35" s="767"/>
      <c r="F35" s="842"/>
      <c r="G35" s="11"/>
      <c r="H35" s="618">
        <v>-16.86536</v>
      </c>
      <c r="I35" s="767"/>
      <c r="J35" s="686"/>
      <c r="K35" s="688"/>
      <c r="L35" s="710"/>
      <c r="M35" s="686"/>
      <c r="N35" s="688"/>
      <c r="O35" s="710"/>
      <c r="P35" s="686"/>
      <c r="Q35" s="688"/>
      <c r="R35" s="1031"/>
      <c r="S35" s="766"/>
      <c r="T35" s="767"/>
      <c r="U35" s="767"/>
      <c r="V35" s="11"/>
      <c r="W35" s="618"/>
      <c r="X35" s="437"/>
      <c r="Y35" s="616"/>
      <c r="Z35" s="618"/>
      <c r="AA35" s="767"/>
      <c r="AB35" s="616"/>
      <c r="AC35" s="676"/>
      <c r="AD35" s="767"/>
      <c r="AE35" s="616"/>
      <c r="AF35" s="676"/>
      <c r="AG35" s="767"/>
      <c r="AH35" s="767"/>
      <c r="AI35" s="767"/>
      <c r="AJ35" s="767"/>
      <c r="AK35" s="617"/>
      <c r="AL35" s="609"/>
      <c r="AM35" s="767"/>
      <c r="AN35" s="616"/>
      <c r="AO35" s="676"/>
      <c r="AP35" s="767"/>
      <c r="AQ35" s="616"/>
      <c r="AR35" s="676"/>
      <c r="AS35" s="767"/>
      <c r="AT35" s="616"/>
      <c r="AU35" s="676"/>
      <c r="AV35" s="767"/>
      <c r="AW35" s="1057"/>
    </row>
    <row r="36" ht="24" hidden="1" customHeight="1" outlineLevel="1" spans="1:49">
      <c r="A36" s="629"/>
      <c r="B36" s="606"/>
      <c r="C36" s="607" t="s">
        <v>22</v>
      </c>
      <c r="D36" s="675"/>
      <c r="E36" s="770"/>
      <c r="F36" s="622"/>
      <c r="G36" s="11">
        <f>'26'!I34</f>
        <v>0</v>
      </c>
      <c r="H36" s="618"/>
      <c r="I36" s="770"/>
      <c r="J36" s="686"/>
      <c r="K36" s="688"/>
      <c r="L36" s="968"/>
      <c r="M36" s="686"/>
      <c r="N36" s="688"/>
      <c r="O36" s="968"/>
      <c r="P36" s="686"/>
      <c r="Q36" s="688"/>
      <c r="R36" s="1032"/>
      <c r="S36" s="675"/>
      <c r="T36" s="770"/>
      <c r="U36" s="770"/>
      <c r="V36" s="11"/>
      <c r="W36" s="609"/>
      <c r="X36" s="482"/>
      <c r="Y36" s="616"/>
      <c r="Z36" s="676"/>
      <c r="AA36" s="770"/>
      <c r="AB36" s="616"/>
      <c r="AC36" s="676"/>
      <c r="AD36" s="770"/>
      <c r="AE36" s="616"/>
      <c r="AF36" s="676"/>
      <c r="AG36" s="770"/>
      <c r="AH36" s="770"/>
      <c r="AI36" s="770"/>
      <c r="AJ36" s="770"/>
      <c r="AK36" s="616"/>
      <c r="AL36" s="676"/>
      <c r="AM36" s="770"/>
      <c r="AN36" s="616"/>
      <c r="AO36" s="676"/>
      <c r="AP36" s="770"/>
      <c r="AQ36" s="616"/>
      <c r="AR36" s="676"/>
      <c r="AS36" s="770"/>
      <c r="AT36" s="616"/>
      <c r="AU36" s="676"/>
      <c r="AV36" s="770"/>
      <c r="AW36" s="1058"/>
    </row>
    <row r="37" ht="82.5" customHeight="1" collapsed="1" spans="1:49">
      <c r="A37" s="629"/>
      <c r="B37" s="606" t="s">
        <v>111</v>
      </c>
      <c r="C37" s="607" t="s">
        <v>13</v>
      </c>
      <c r="D37" s="608">
        <f>E37+F37+I37+L37+O37+R37</f>
        <v>101119.97405</v>
      </c>
      <c r="E37" s="11">
        <v>14453.77807</v>
      </c>
      <c r="F37" s="11">
        <v>15132.86728</v>
      </c>
      <c r="G37" s="11">
        <f>'26'!I35</f>
        <v>17060.81203</v>
      </c>
      <c r="H37" s="609">
        <f>H38</f>
        <v>-613.53182</v>
      </c>
      <c r="I37" s="11">
        <f>G37+H37</f>
        <v>16447.28021</v>
      </c>
      <c r="J37" s="686">
        <f>'26'!L35</f>
        <v>18362.01616</v>
      </c>
      <c r="K37" s="687"/>
      <c r="L37" s="686">
        <f>J37+K37</f>
        <v>18362.01616</v>
      </c>
      <c r="M37" s="686">
        <f>'26'!O35</f>
        <v>18362.01617</v>
      </c>
      <c r="N37" s="687"/>
      <c r="O37" s="686">
        <f>M37+N37</f>
        <v>18362.01617</v>
      </c>
      <c r="P37" s="686">
        <f>'26'!R35</f>
        <v>18362.01616</v>
      </c>
      <c r="Q37" s="687"/>
      <c r="R37" s="717">
        <f>P37+Q37</f>
        <v>18362.01616</v>
      </c>
      <c r="S37" s="608">
        <f>T37+U37+X37+AA37+AD37+AG37</f>
        <v>2810.88783</v>
      </c>
      <c r="T37" s="11">
        <v>799.8962</v>
      </c>
      <c r="U37" s="11">
        <v>0</v>
      </c>
      <c r="V37" s="11">
        <f>'25'!X34</f>
        <v>2010.99163</v>
      </c>
      <c r="W37" s="609">
        <f>W38</f>
        <v>0</v>
      </c>
      <c r="X37" s="358">
        <f>V37+W37</f>
        <v>2010.99163</v>
      </c>
      <c r="Y37" s="11">
        <v>0</v>
      </c>
      <c r="Z37" s="609"/>
      <c r="AA37" s="11">
        <v>0</v>
      </c>
      <c r="AB37" s="11">
        <v>0</v>
      </c>
      <c r="AC37" s="609"/>
      <c r="AD37" s="11">
        <v>0</v>
      </c>
      <c r="AE37" s="11">
        <v>0</v>
      </c>
      <c r="AF37" s="609"/>
      <c r="AG37" s="787">
        <v>0</v>
      </c>
      <c r="AH37" s="608">
        <f>AI37+AJ37+AM37+AP37+AS37+AV37</f>
        <v>103930.86188</v>
      </c>
      <c r="AI37" s="11">
        <f>E37+T37</f>
        <v>15253.67427</v>
      </c>
      <c r="AJ37" s="11">
        <f>F37+U37</f>
        <v>15132.86728</v>
      </c>
      <c r="AK37" s="11">
        <f>G37+V37</f>
        <v>19071.80366</v>
      </c>
      <c r="AL37" s="609">
        <f>H37+W37</f>
        <v>-613.53182</v>
      </c>
      <c r="AM37" s="11">
        <f>AK37+AL37</f>
        <v>18458.27184</v>
      </c>
      <c r="AN37" s="11">
        <f>J37+Y37</f>
        <v>18362.01616</v>
      </c>
      <c r="AO37" s="609">
        <f>K37+Z37</f>
        <v>0</v>
      </c>
      <c r="AP37" s="11">
        <f>AN37+AO37</f>
        <v>18362.01616</v>
      </c>
      <c r="AQ37" s="11">
        <f>M37+AB37</f>
        <v>18362.01617</v>
      </c>
      <c r="AR37" s="609">
        <f>N37+AC37</f>
        <v>0</v>
      </c>
      <c r="AS37" s="11">
        <f>AQ37+AR37</f>
        <v>18362.01617</v>
      </c>
      <c r="AT37" s="11">
        <f>P37+AE37</f>
        <v>18362.01616</v>
      </c>
      <c r="AU37" s="609">
        <f>Q37+AF37</f>
        <v>0</v>
      </c>
      <c r="AV37" s="745">
        <f>AT37+AU37</f>
        <v>18362.01616</v>
      </c>
      <c r="AW37" s="997" t="s">
        <v>274</v>
      </c>
    </row>
    <row r="38" ht="69" customHeight="1" spans="1:49">
      <c r="A38" s="629"/>
      <c r="B38" s="606"/>
      <c r="C38" s="607" t="s">
        <v>39</v>
      </c>
      <c r="D38" s="608"/>
      <c r="E38" s="11"/>
      <c r="F38" s="11"/>
      <c r="G38" s="11"/>
      <c r="H38" s="618">
        <v>-613.53182</v>
      </c>
      <c r="I38" s="11"/>
      <c r="J38" s="686"/>
      <c r="K38" s="687"/>
      <c r="L38" s="686"/>
      <c r="M38" s="686"/>
      <c r="N38" s="687"/>
      <c r="O38" s="686"/>
      <c r="P38" s="686"/>
      <c r="Q38" s="687"/>
      <c r="R38" s="717"/>
      <c r="S38" s="608"/>
      <c r="T38" s="11"/>
      <c r="U38" s="11"/>
      <c r="V38" s="11"/>
      <c r="W38" s="618"/>
      <c r="X38" s="358"/>
      <c r="Y38" s="11"/>
      <c r="Z38" s="609"/>
      <c r="AA38" s="11"/>
      <c r="AB38" s="11"/>
      <c r="AC38" s="609"/>
      <c r="AD38" s="11"/>
      <c r="AE38" s="11"/>
      <c r="AF38" s="609"/>
      <c r="AG38" s="787"/>
      <c r="AH38" s="608"/>
      <c r="AI38" s="11"/>
      <c r="AJ38" s="11"/>
      <c r="AK38" s="11"/>
      <c r="AL38" s="609"/>
      <c r="AM38" s="11"/>
      <c r="AN38" s="24"/>
      <c r="AO38" s="609"/>
      <c r="AP38" s="24"/>
      <c r="AQ38" s="24"/>
      <c r="AR38" s="792"/>
      <c r="AS38" s="24"/>
      <c r="AT38" s="24"/>
      <c r="AU38" s="792"/>
      <c r="AV38" s="805"/>
      <c r="AW38" s="999"/>
    </row>
    <row r="39" ht="66" customHeight="1" spans="1:49">
      <c r="A39" s="629"/>
      <c r="B39" s="628" t="s">
        <v>152</v>
      </c>
      <c r="C39" s="607" t="s">
        <v>13</v>
      </c>
      <c r="D39" s="608">
        <f>E39+F39+I39+L39+O39+R39</f>
        <v>1999.2087</v>
      </c>
      <c r="E39" s="11">
        <f t="shared" ref="E39:S39" si="2">E40</f>
        <v>0</v>
      </c>
      <c r="F39" s="11">
        <f t="shared" si="2"/>
        <v>0</v>
      </c>
      <c r="G39" s="11">
        <f>'26'!I37</f>
        <v>1385.67688</v>
      </c>
      <c r="H39" s="609">
        <f>H40+H41+H42</f>
        <v>613.53182</v>
      </c>
      <c r="I39" s="11">
        <f>G39+H39</f>
        <v>1999.2087</v>
      </c>
      <c r="J39" s="686">
        <f>'26'!L37</f>
        <v>0</v>
      </c>
      <c r="K39" s="687">
        <f t="shared" si="2"/>
        <v>0</v>
      </c>
      <c r="L39" s="686">
        <f t="shared" si="2"/>
        <v>0</v>
      </c>
      <c r="M39" s="686">
        <f>'26'!O37</f>
        <v>0</v>
      </c>
      <c r="N39" s="687">
        <f t="shared" si="2"/>
        <v>0</v>
      </c>
      <c r="O39" s="686">
        <f t="shared" si="2"/>
        <v>0</v>
      </c>
      <c r="P39" s="686">
        <f>'26'!R37</f>
        <v>0</v>
      </c>
      <c r="Q39" s="687">
        <f t="shared" si="2"/>
        <v>0</v>
      </c>
      <c r="R39" s="717">
        <f t="shared" si="2"/>
        <v>0</v>
      </c>
      <c r="S39" s="608">
        <f t="shared" si="2"/>
        <v>0</v>
      </c>
      <c r="T39" s="11">
        <f t="shared" ref="T39:AG39" si="3">T40</f>
        <v>0</v>
      </c>
      <c r="U39" s="11">
        <f t="shared" si="3"/>
        <v>0</v>
      </c>
      <c r="V39" s="11">
        <f>'25'!X36</f>
        <v>0</v>
      </c>
      <c r="W39" s="609">
        <f t="shared" si="3"/>
        <v>0</v>
      </c>
      <c r="X39" s="358">
        <f t="shared" si="3"/>
        <v>0</v>
      </c>
      <c r="Y39" s="11">
        <f t="shared" si="3"/>
        <v>0</v>
      </c>
      <c r="Z39" s="609">
        <f t="shared" si="3"/>
        <v>0</v>
      </c>
      <c r="AA39" s="11">
        <f t="shared" si="3"/>
        <v>0</v>
      </c>
      <c r="AB39" s="11">
        <f t="shared" si="3"/>
        <v>0</v>
      </c>
      <c r="AC39" s="609">
        <f t="shared" si="3"/>
        <v>0</v>
      </c>
      <c r="AD39" s="11">
        <f t="shared" si="3"/>
        <v>0</v>
      </c>
      <c r="AE39" s="11">
        <f t="shared" si="3"/>
        <v>0</v>
      </c>
      <c r="AF39" s="609">
        <f t="shared" si="3"/>
        <v>0</v>
      </c>
      <c r="AG39" s="787">
        <f t="shared" si="3"/>
        <v>0</v>
      </c>
      <c r="AH39" s="608">
        <f>AI39+AJ39+AM39+AP39+AS39+AV39</f>
        <v>1999.2087</v>
      </c>
      <c r="AI39" s="11">
        <f>E39+T39</f>
        <v>0</v>
      </c>
      <c r="AJ39" s="11">
        <f>F39+U39</f>
        <v>0</v>
      </c>
      <c r="AK39" s="11">
        <f>G39+V39</f>
        <v>1385.67688</v>
      </c>
      <c r="AL39" s="609">
        <f>H39+W39</f>
        <v>613.53182</v>
      </c>
      <c r="AM39" s="11">
        <f>AK39+AL39</f>
        <v>1999.2087</v>
      </c>
      <c r="AN39" s="11">
        <f>J39+Y39</f>
        <v>0</v>
      </c>
      <c r="AO39" s="609">
        <f>K39+Z39</f>
        <v>0</v>
      </c>
      <c r="AP39" s="11">
        <f>AN39+AO39</f>
        <v>0</v>
      </c>
      <c r="AQ39" s="11">
        <f>M39+AB39</f>
        <v>0</v>
      </c>
      <c r="AR39" s="609">
        <f>N39+AC39</f>
        <v>0</v>
      </c>
      <c r="AS39" s="11">
        <f>AQ39+AR39</f>
        <v>0</v>
      </c>
      <c r="AT39" s="11">
        <f>P39+AE39</f>
        <v>0</v>
      </c>
      <c r="AU39" s="609">
        <f>Q39+AF39</f>
        <v>0</v>
      </c>
      <c r="AV39" s="745">
        <f>AT39+AU39</f>
        <v>0</v>
      </c>
      <c r="AW39" s="997" t="s">
        <v>275</v>
      </c>
    </row>
    <row r="40" ht="63" customHeight="1" spans="1:49">
      <c r="A40" s="629"/>
      <c r="B40" s="630" t="s">
        <v>255</v>
      </c>
      <c r="C40" s="607" t="s">
        <v>91</v>
      </c>
      <c r="D40" s="631"/>
      <c r="E40" s="632"/>
      <c r="F40" s="632"/>
      <c r="G40" s="11"/>
      <c r="H40" s="633"/>
      <c r="I40" s="632"/>
      <c r="J40" s="686"/>
      <c r="K40" s="698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09"/>
      <c r="AA40" s="11"/>
      <c r="AB40" s="11"/>
      <c r="AC40" s="609"/>
      <c r="AD40" s="11"/>
      <c r="AE40" s="11"/>
      <c r="AF40" s="609"/>
      <c r="AG40" s="787"/>
      <c r="AH40" s="608"/>
      <c r="AI40" s="11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745"/>
      <c r="AW40" s="998"/>
    </row>
    <row r="41" ht="64.5" customHeight="1" spans="1:49">
      <c r="A41" s="629"/>
      <c r="B41" s="634"/>
      <c r="C41" s="607" t="s">
        <v>146</v>
      </c>
      <c r="D41" s="631"/>
      <c r="E41" s="632"/>
      <c r="F41" s="632"/>
      <c r="G41" s="11"/>
      <c r="H41" s="633"/>
      <c r="I41" s="632"/>
      <c r="J41" s="686"/>
      <c r="K41" s="698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09"/>
      <c r="AA41" s="11"/>
      <c r="AB41" s="11"/>
      <c r="AC41" s="609"/>
      <c r="AD41" s="11"/>
      <c r="AE41" s="11"/>
      <c r="AF41" s="609"/>
      <c r="AG41" s="787"/>
      <c r="AH41" s="608"/>
      <c r="AI41" s="11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745"/>
      <c r="AW41" s="998"/>
    </row>
    <row r="42" ht="60" customHeight="1" spans="1:49">
      <c r="A42" s="629"/>
      <c r="B42" s="635"/>
      <c r="C42" s="607" t="s">
        <v>39</v>
      </c>
      <c r="D42" s="631"/>
      <c r="E42" s="632"/>
      <c r="F42" s="632"/>
      <c r="G42" s="11"/>
      <c r="H42" s="633">
        <v>613.53182</v>
      </c>
      <c r="I42" s="632"/>
      <c r="J42" s="686"/>
      <c r="K42" s="698"/>
      <c r="L42" s="697"/>
      <c r="M42" s="686"/>
      <c r="N42" s="698"/>
      <c r="O42" s="697"/>
      <c r="P42" s="686"/>
      <c r="Q42" s="698"/>
      <c r="R42" s="721"/>
      <c r="S42" s="608"/>
      <c r="T42" s="11"/>
      <c r="U42" s="11"/>
      <c r="V42" s="11"/>
      <c r="W42" s="609"/>
      <c r="X42" s="358"/>
      <c r="Y42" s="11"/>
      <c r="Z42" s="609"/>
      <c r="AA42" s="11"/>
      <c r="AB42" s="11"/>
      <c r="AC42" s="609"/>
      <c r="AD42" s="11"/>
      <c r="AE42" s="11"/>
      <c r="AF42" s="609"/>
      <c r="AG42" s="787"/>
      <c r="AH42" s="608"/>
      <c r="AI42" s="11"/>
      <c r="AJ42" s="11"/>
      <c r="AK42" s="11"/>
      <c r="AL42" s="609"/>
      <c r="AM42" s="11"/>
      <c r="AN42" s="11"/>
      <c r="AO42" s="609"/>
      <c r="AP42" s="11"/>
      <c r="AQ42" s="11"/>
      <c r="AR42" s="609"/>
      <c r="AS42" s="11"/>
      <c r="AT42" s="11"/>
      <c r="AU42" s="609"/>
      <c r="AV42" s="745"/>
      <c r="AW42" s="998"/>
    </row>
    <row r="43" ht="76.5" customHeight="1" spans="1:49">
      <c r="A43" s="16" t="s">
        <v>105</v>
      </c>
      <c r="B43" s="606" t="s">
        <v>188</v>
      </c>
      <c r="C43" s="607" t="s">
        <v>13</v>
      </c>
      <c r="D43" s="608">
        <f>E43+F43+I43+L43+O43+R43</f>
        <v>37876.20217</v>
      </c>
      <c r="E43" s="11">
        <v>0</v>
      </c>
      <c r="F43" s="11">
        <v>0</v>
      </c>
      <c r="G43" s="11">
        <f>'26'!I41</f>
        <v>6912.74881</v>
      </c>
      <c r="H43" s="609">
        <f>H44</f>
        <v>0</v>
      </c>
      <c r="I43" s="11">
        <f>G43+H43</f>
        <v>6912.74881</v>
      </c>
      <c r="J43" s="686">
        <f>'26'!L41</f>
        <v>10320.22046</v>
      </c>
      <c r="K43" s="687"/>
      <c r="L43" s="686">
        <f>J43+K43</f>
        <v>10320.22046</v>
      </c>
      <c r="M43" s="686">
        <f>'26'!O41</f>
        <v>10321.17046</v>
      </c>
      <c r="N43" s="687"/>
      <c r="O43" s="686">
        <f>M43+N43</f>
        <v>10321.17046</v>
      </c>
      <c r="P43" s="686">
        <f>'26'!R41</f>
        <v>10322.06244</v>
      </c>
      <c r="Q43" s="687"/>
      <c r="R43" s="717">
        <f>P43+Q43</f>
        <v>10322.06244</v>
      </c>
      <c r="S43" s="608">
        <f>T43+U43+X43+AA43+AD43+AG43</f>
        <v>819.76205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v>0</v>
      </c>
      <c r="Z43" s="609"/>
      <c r="AA43" s="11">
        <v>0</v>
      </c>
      <c r="AB43" s="11">
        <v>0</v>
      </c>
      <c r="AC43" s="609"/>
      <c r="AD43" s="11">
        <v>0</v>
      </c>
      <c r="AE43" s="11">
        <v>0</v>
      </c>
      <c r="AF43" s="609"/>
      <c r="AG43" s="787">
        <v>0</v>
      </c>
      <c r="AH43" s="608">
        <f>AI43+AJ43+AM43+AP43+AS43+AV43</f>
        <v>38695.96422</v>
      </c>
      <c r="AI43" s="11">
        <f>E43+T43</f>
        <v>0</v>
      </c>
      <c r="AJ43" s="11">
        <f>F43+U43</f>
        <v>0</v>
      </c>
      <c r="AK43" s="11">
        <f>G43+V43</f>
        <v>7732.51086</v>
      </c>
      <c r="AL43" s="609">
        <f>H43+W43</f>
        <v>0</v>
      </c>
      <c r="AM43" s="11">
        <f>AK43+AL43</f>
        <v>7732.51086</v>
      </c>
      <c r="AN43" s="11">
        <f>J43+Y43</f>
        <v>10320.22046</v>
      </c>
      <c r="AO43" s="609">
        <f>K43+Z43</f>
        <v>0</v>
      </c>
      <c r="AP43" s="11">
        <f>AN43+AO43</f>
        <v>10320.22046</v>
      </c>
      <c r="AQ43" s="11">
        <f>M43+AB43</f>
        <v>10321.17046</v>
      </c>
      <c r="AR43" s="609">
        <f>N43+AC43</f>
        <v>0</v>
      </c>
      <c r="AS43" s="11">
        <f>AQ43+AR43</f>
        <v>10321.17046</v>
      </c>
      <c r="AT43" s="11">
        <f>P43+AE43</f>
        <v>10322.06244</v>
      </c>
      <c r="AU43" s="609">
        <f>Q43+AF43</f>
        <v>0</v>
      </c>
      <c r="AV43" s="745">
        <f>AT43+AU43</f>
        <v>10322.06244</v>
      </c>
      <c r="AW43" s="997"/>
    </row>
    <row r="44" ht="78.75" customHeight="1" spans="1:4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/>
      <c r="O44" s="686"/>
      <c r="P44" s="686"/>
      <c r="Q44" s="687"/>
      <c r="R44" s="717"/>
      <c r="S44" s="608"/>
      <c r="T44" s="11"/>
      <c r="U44" s="11"/>
      <c r="V44" s="11"/>
      <c r="W44" s="609"/>
      <c r="X44" s="358"/>
      <c r="Y44" s="11"/>
      <c r="Z44" s="609"/>
      <c r="AA44" s="11"/>
      <c r="AB44" s="11"/>
      <c r="AC44" s="609"/>
      <c r="AD44" s="11"/>
      <c r="AE44" s="11"/>
      <c r="AF44" s="609"/>
      <c r="AG44" s="787"/>
      <c r="AH44" s="608"/>
      <c r="AI44" s="11"/>
      <c r="AJ44" s="11"/>
      <c r="AK44" s="11"/>
      <c r="AL44" s="609"/>
      <c r="AM44" s="11"/>
      <c r="AN44" s="11"/>
      <c r="AO44" s="609"/>
      <c r="AP44" s="11"/>
      <c r="AQ44" s="11"/>
      <c r="AR44" s="609"/>
      <c r="AS44" s="11"/>
      <c r="AT44" s="11"/>
      <c r="AU44" s="609"/>
      <c r="AV44" s="745"/>
      <c r="AW44" s="999"/>
    </row>
    <row r="45" s="27" customFormat="1" ht="72.8" spans="1:49">
      <c r="A45" s="19"/>
      <c r="B45" s="832" t="s">
        <v>189</v>
      </c>
      <c r="C45" s="958"/>
      <c r="D45" s="608">
        <f>E45+F45+I45+L45+O45+R45</f>
        <v>398492.53989</v>
      </c>
      <c r="E45" s="10">
        <f t="shared" ref="E45:R45" si="4">E43+E31+E27+E26+E23+E20+E14</f>
        <v>68854.353</v>
      </c>
      <c r="F45" s="10">
        <f t="shared" si="4"/>
        <v>62669.96004</v>
      </c>
      <c r="G45" s="10">
        <f t="shared" si="4"/>
        <v>71564.58353</v>
      </c>
      <c r="H45" s="676">
        <f t="shared" si="4"/>
        <v>-42.17988</v>
      </c>
      <c r="I45" s="10">
        <f t="shared" si="4"/>
        <v>71522.40365</v>
      </c>
      <c r="J45" s="689">
        <f t="shared" si="4"/>
        <v>66342.82527</v>
      </c>
      <c r="K45" s="689">
        <f t="shared" si="4"/>
        <v>1500</v>
      </c>
      <c r="L45" s="689">
        <f t="shared" si="4"/>
        <v>67842.82527</v>
      </c>
      <c r="M45" s="689">
        <f t="shared" si="4"/>
        <v>64397.34897</v>
      </c>
      <c r="N45" s="689">
        <f t="shared" si="4"/>
        <v>0</v>
      </c>
      <c r="O45" s="689">
        <f t="shared" si="4"/>
        <v>64397.34897</v>
      </c>
      <c r="P45" s="689">
        <f t="shared" si="4"/>
        <v>63205.64896</v>
      </c>
      <c r="Q45" s="689">
        <f t="shared" si="4"/>
        <v>0</v>
      </c>
      <c r="R45" s="704">
        <f t="shared" si="4"/>
        <v>63205.64896</v>
      </c>
      <c r="S45" s="608">
        <f>T45+U45+X45+AA45+AD45+AG45</f>
        <v>7868.10958</v>
      </c>
      <c r="T45" s="10">
        <f t="shared" ref="T45:AG45" si="5">T43+T31+T27+T26+T23+T20+T14</f>
        <v>4170.09794</v>
      </c>
      <c r="U45" s="10">
        <f t="shared" si="5"/>
        <v>0</v>
      </c>
      <c r="V45" s="10">
        <f t="shared" si="5"/>
        <v>3698.01164</v>
      </c>
      <c r="W45" s="676">
        <f t="shared" si="5"/>
        <v>0</v>
      </c>
      <c r="X45" s="361">
        <f t="shared" si="5"/>
        <v>3698.01164</v>
      </c>
      <c r="Y45" s="10">
        <f t="shared" si="5"/>
        <v>0</v>
      </c>
      <c r="Z45" s="10">
        <f t="shared" si="5"/>
        <v>0</v>
      </c>
      <c r="AA45" s="10">
        <f t="shared" si="5"/>
        <v>0</v>
      </c>
      <c r="AB45" s="10">
        <f t="shared" si="5"/>
        <v>0</v>
      </c>
      <c r="AC45" s="10">
        <f t="shared" si="5"/>
        <v>0</v>
      </c>
      <c r="AD45" s="10">
        <f t="shared" si="5"/>
        <v>0</v>
      </c>
      <c r="AE45" s="10">
        <f t="shared" si="5"/>
        <v>0</v>
      </c>
      <c r="AF45" s="10">
        <f t="shared" si="5"/>
        <v>0</v>
      </c>
      <c r="AG45" s="738">
        <f t="shared" si="5"/>
        <v>0</v>
      </c>
      <c r="AH45" s="608">
        <f>AI45+AJ45+AM45+AP45+AS45+AV45</f>
        <v>406360.64947</v>
      </c>
      <c r="AI45" s="11">
        <f>E45+T45</f>
        <v>73024.45094</v>
      </c>
      <c r="AJ45" s="11">
        <f>F45+U45</f>
        <v>62669.96004</v>
      </c>
      <c r="AK45" s="11">
        <f>G45+V45</f>
        <v>75262.59517</v>
      </c>
      <c r="AL45" s="609">
        <f>H45+W45</f>
        <v>-42.17988</v>
      </c>
      <c r="AM45" s="11">
        <f>AK45+AL45</f>
        <v>75220.41529</v>
      </c>
      <c r="AN45" s="11">
        <f>J45+Y45</f>
        <v>66342.82527</v>
      </c>
      <c r="AO45" s="11">
        <f>K45+Z45</f>
        <v>1500</v>
      </c>
      <c r="AP45" s="11">
        <f>AN45+AO45</f>
        <v>67842.82527</v>
      </c>
      <c r="AQ45" s="11">
        <f>M45+AB45</f>
        <v>64397.34897</v>
      </c>
      <c r="AR45" s="11">
        <f>N45+AC45</f>
        <v>0</v>
      </c>
      <c r="AS45" s="11">
        <f>AQ45+AR45</f>
        <v>64397.34897</v>
      </c>
      <c r="AT45" s="11">
        <f>P45+AE45</f>
        <v>63205.64896</v>
      </c>
      <c r="AU45" s="11">
        <f>Q45+AF45</f>
        <v>0</v>
      </c>
      <c r="AV45" s="745">
        <f>AT45+AU45</f>
        <v>63205.64896</v>
      </c>
      <c r="AW45" s="814"/>
    </row>
    <row r="46" s="27" customFormat="1" spans="1:49">
      <c r="A46" s="7" t="s">
        <v>113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814"/>
    </row>
    <row r="47" s="27" customFormat="1" spans="1:49">
      <c r="A47" s="7" t="s">
        <v>190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814"/>
    </row>
    <row r="48" s="27" customFormat="1" ht="132" customHeight="1" spans="1:49">
      <c r="A48" s="15" t="s">
        <v>44</v>
      </c>
      <c r="B48" s="606" t="s">
        <v>158</v>
      </c>
      <c r="C48" s="607" t="s">
        <v>13</v>
      </c>
      <c r="D48" s="608">
        <f>E48+F48+I48+L48+O48+R48</f>
        <v>37099.894</v>
      </c>
      <c r="E48" s="11">
        <v>4728.52027</v>
      </c>
      <c r="F48" s="11">
        <v>5368.03887</v>
      </c>
      <c r="G48" s="11">
        <f>'26'!I46</f>
        <v>6592.4297</v>
      </c>
      <c r="H48" s="609">
        <v>3.55204</v>
      </c>
      <c r="I48" s="11">
        <f>G48+H48</f>
        <v>6595.98174</v>
      </c>
      <c r="J48" s="686">
        <f>'26'!L46</f>
        <v>6802.65104</v>
      </c>
      <c r="K48" s="609"/>
      <c r="L48" s="686">
        <f>J48+K48</f>
        <v>6802.65104</v>
      </c>
      <c r="M48" s="686">
        <f>'26'!O46</f>
        <v>6802.65104</v>
      </c>
      <c r="N48" s="609"/>
      <c r="O48" s="686">
        <f>M48+N48</f>
        <v>6802.65104</v>
      </c>
      <c r="P48" s="686">
        <f>'26'!R46</f>
        <v>6802.05104</v>
      </c>
      <c r="Q48" s="609"/>
      <c r="R48" s="717">
        <f>P48+Q48</f>
        <v>6802.05104</v>
      </c>
      <c r="S48" s="608">
        <f>T48+U48+X48+AA48+AD48+AG48</f>
        <v>95.44194</v>
      </c>
      <c r="T48" s="11">
        <v>0</v>
      </c>
      <c r="U48" s="11">
        <v>0</v>
      </c>
      <c r="V48" s="11">
        <f>'25'!X44</f>
        <v>95.44194</v>
      </c>
      <c r="W48" s="609"/>
      <c r="X48" s="358">
        <f>V48+W48</f>
        <v>95.44194</v>
      </c>
      <c r="Y48" s="11">
        <v>0</v>
      </c>
      <c r="Z48" s="609"/>
      <c r="AA48" s="11">
        <v>0</v>
      </c>
      <c r="AB48" s="11">
        <v>0</v>
      </c>
      <c r="AC48" s="609"/>
      <c r="AD48" s="11">
        <v>0</v>
      </c>
      <c r="AE48" s="11">
        <v>0</v>
      </c>
      <c r="AF48" s="609"/>
      <c r="AG48" s="787">
        <v>0</v>
      </c>
      <c r="AH48" s="608">
        <f>AI48+AJ48+AM48+AP48+AS48+AV48</f>
        <v>37195.33594</v>
      </c>
      <c r="AI48" s="11">
        <f>E48+T48</f>
        <v>4728.52027</v>
      </c>
      <c r="AJ48" s="11">
        <f>F48+U48</f>
        <v>5368.03887</v>
      </c>
      <c r="AK48" s="11">
        <f>G48+V48</f>
        <v>6687.87164</v>
      </c>
      <c r="AL48" s="609">
        <f>H48+W48</f>
        <v>3.55204</v>
      </c>
      <c r="AM48" s="11">
        <f>AK48+AL48</f>
        <v>6691.42368</v>
      </c>
      <c r="AN48" s="11">
        <f>J48+Y48</f>
        <v>6802.65104</v>
      </c>
      <c r="AO48" s="11">
        <f>K48+Z48</f>
        <v>0</v>
      </c>
      <c r="AP48" s="11">
        <f>AN48+AO48</f>
        <v>6802.65104</v>
      </c>
      <c r="AQ48" s="11">
        <f>M48+AB48</f>
        <v>6802.65104</v>
      </c>
      <c r="AR48" s="11">
        <f>N48+AC48</f>
        <v>0</v>
      </c>
      <c r="AS48" s="11">
        <f>AQ48+AR48</f>
        <v>6802.65104</v>
      </c>
      <c r="AT48" s="11">
        <f>P48+AE48</f>
        <v>6802.05104</v>
      </c>
      <c r="AU48" s="11">
        <f>Q48+AF48</f>
        <v>0</v>
      </c>
      <c r="AV48" s="745">
        <f>AT48+AU48</f>
        <v>6802.05104</v>
      </c>
      <c r="AW48" s="939" t="s">
        <v>276</v>
      </c>
    </row>
    <row r="49" s="27" customFormat="1" ht="66.8" spans="1:49">
      <c r="A49" s="19"/>
      <c r="B49" s="832" t="s">
        <v>159</v>
      </c>
      <c r="C49" s="959"/>
      <c r="D49" s="608">
        <f>E49+F49+I49+L49+O49+R49</f>
        <v>37099.894</v>
      </c>
      <c r="E49" s="10">
        <f>E48</f>
        <v>4728.52027</v>
      </c>
      <c r="F49" s="10">
        <f t="shared" ref="F49:AV49" si="6">F48</f>
        <v>5368.03887</v>
      </c>
      <c r="G49" s="10">
        <f t="shared" si="6"/>
        <v>6592.4297</v>
      </c>
      <c r="H49" s="676">
        <f t="shared" si="6"/>
        <v>3.55204</v>
      </c>
      <c r="I49" s="10">
        <f t="shared" si="6"/>
        <v>6595.98174</v>
      </c>
      <c r="J49" s="689">
        <f t="shared" si="6"/>
        <v>6802.65104</v>
      </c>
      <c r="K49" s="689">
        <f t="shared" si="6"/>
        <v>0</v>
      </c>
      <c r="L49" s="689">
        <f t="shared" si="6"/>
        <v>6802.65104</v>
      </c>
      <c r="M49" s="689">
        <f t="shared" si="6"/>
        <v>6802.65104</v>
      </c>
      <c r="N49" s="689">
        <f t="shared" si="6"/>
        <v>0</v>
      </c>
      <c r="O49" s="689">
        <f t="shared" si="6"/>
        <v>6802.65104</v>
      </c>
      <c r="P49" s="689">
        <f t="shared" si="6"/>
        <v>6802.05104</v>
      </c>
      <c r="Q49" s="689">
        <f t="shared" si="6"/>
        <v>0</v>
      </c>
      <c r="R49" s="704">
        <f t="shared" si="6"/>
        <v>6802.05104</v>
      </c>
      <c r="S49" s="608">
        <f t="shared" si="6"/>
        <v>95.44194</v>
      </c>
      <c r="T49" s="10">
        <f t="shared" si="6"/>
        <v>0</v>
      </c>
      <c r="U49" s="10">
        <f t="shared" si="6"/>
        <v>0</v>
      </c>
      <c r="V49" s="10">
        <f t="shared" si="6"/>
        <v>95.44194</v>
      </c>
      <c r="W49" s="676">
        <f t="shared" si="6"/>
        <v>0</v>
      </c>
      <c r="X49" s="361">
        <f t="shared" si="6"/>
        <v>95.44194</v>
      </c>
      <c r="Y49" s="10">
        <f t="shared" si="6"/>
        <v>0</v>
      </c>
      <c r="Z49" s="10">
        <f t="shared" si="6"/>
        <v>0</v>
      </c>
      <c r="AA49" s="10">
        <f t="shared" si="6"/>
        <v>0</v>
      </c>
      <c r="AB49" s="10">
        <f t="shared" si="6"/>
        <v>0</v>
      </c>
      <c r="AC49" s="10">
        <f t="shared" si="6"/>
        <v>0</v>
      </c>
      <c r="AD49" s="10">
        <f t="shared" si="6"/>
        <v>0</v>
      </c>
      <c r="AE49" s="10">
        <f t="shared" si="6"/>
        <v>0</v>
      </c>
      <c r="AF49" s="10">
        <f t="shared" si="6"/>
        <v>0</v>
      </c>
      <c r="AG49" s="738">
        <f t="shared" si="6"/>
        <v>0</v>
      </c>
      <c r="AH49" s="608">
        <f t="shared" si="6"/>
        <v>37195.33594</v>
      </c>
      <c r="AI49" s="10">
        <f t="shared" si="6"/>
        <v>4728.52027</v>
      </c>
      <c r="AJ49" s="10">
        <f t="shared" si="6"/>
        <v>5368.03887</v>
      </c>
      <c r="AK49" s="10">
        <f t="shared" si="6"/>
        <v>6687.87164</v>
      </c>
      <c r="AL49" s="676">
        <f t="shared" si="6"/>
        <v>3.55204</v>
      </c>
      <c r="AM49" s="10">
        <f t="shared" si="6"/>
        <v>6691.42368</v>
      </c>
      <c r="AN49" s="10">
        <f t="shared" si="6"/>
        <v>6802.65104</v>
      </c>
      <c r="AO49" s="10">
        <f t="shared" si="6"/>
        <v>0</v>
      </c>
      <c r="AP49" s="10">
        <f t="shared" si="6"/>
        <v>6802.65104</v>
      </c>
      <c r="AQ49" s="10">
        <f t="shared" si="6"/>
        <v>6802.65104</v>
      </c>
      <c r="AR49" s="10">
        <f t="shared" si="6"/>
        <v>0</v>
      </c>
      <c r="AS49" s="10">
        <f t="shared" si="6"/>
        <v>6802.65104</v>
      </c>
      <c r="AT49" s="10">
        <f t="shared" si="6"/>
        <v>6802.05104</v>
      </c>
      <c r="AU49" s="10">
        <f t="shared" si="6"/>
        <v>0</v>
      </c>
      <c r="AV49" s="748">
        <f t="shared" si="6"/>
        <v>6802.05104</v>
      </c>
      <c r="AW49" s="942"/>
    </row>
    <row r="50" s="27" customFormat="1" spans="1:49">
      <c r="A50" s="7" t="s">
        <v>117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814"/>
    </row>
    <row r="51" s="27" customFormat="1" spans="1:49">
      <c r="A51" s="7" t="s">
        <v>191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814"/>
    </row>
    <row r="52" ht="81.75" customHeight="1" spans="1:49">
      <c r="A52" s="15" t="s">
        <v>118</v>
      </c>
      <c r="B52" s="606" t="s">
        <v>160</v>
      </c>
      <c r="C52" s="607" t="s">
        <v>13</v>
      </c>
      <c r="D52" s="608">
        <f>E52+F52+I52+L52+O52+R52</f>
        <v>1488.35017</v>
      </c>
      <c r="E52" s="11">
        <v>0</v>
      </c>
      <c r="F52" s="11">
        <v>0</v>
      </c>
      <c r="G52" s="11">
        <f>'26'!I50</f>
        <v>1488.35017</v>
      </c>
      <c r="H52" s="609">
        <f>H53+H54+H55</f>
        <v>0</v>
      </c>
      <c r="I52" s="11">
        <f>G52+H52</f>
        <v>1488.35017</v>
      </c>
      <c r="J52" s="686">
        <v>0</v>
      </c>
      <c r="K52" s="687"/>
      <c r="L52" s="686">
        <v>0</v>
      </c>
      <c r="M52" s="686">
        <v>0</v>
      </c>
      <c r="N52" s="687"/>
      <c r="O52" s="686">
        <v>0</v>
      </c>
      <c r="P52" s="686">
        <v>0</v>
      </c>
      <c r="Q52" s="687">
        <f>Q53</f>
        <v>0</v>
      </c>
      <c r="R52" s="717">
        <f>P52+Q52</f>
        <v>0</v>
      </c>
      <c r="S52" s="608">
        <f>T52+U52+X52+AA52+AD52+AG52</f>
        <v>0</v>
      </c>
      <c r="T52" s="11">
        <v>0</v>
      </c>
      <c r="U52" s="11">
        <v>0</v>
      </c>
      <c r="V52" s="11">
        <v>0</v>
      </c>
      <c r="W52" s="609"/>
      <c r="X52" s="358">
        <v>0</v>
      </c>
      <c r="Y52" s="11">
        <v>0</v>
      </c>
      <c r="Z52" s="609"/>
      <c r="AA52" s="11">
        <v>0</v>
      </c>
      <c r="AB52" s="11">
        <v>0</v>
      </c>
      <c r="AC52" s="609"/>
      <c r="AD52" s="11">
        <v>0</v>
      </c>
      <c r="AE52" s="11">
        <v>0</v>
      </c>
      <c r="AF52" s="609"/>
      <c r="AG52" s="787">
        <v>0</v>
      </c>
      <c r="AH52" s="608">
        <f>AI52+AJ52+AM52+AP52+AS52+AV52</f>
        <v>1488.35017</v>
      </c>
      <c r="AI52" s="11">
        <f>E52+T52</f>
        <v>0</v>
      </c>
      <c r="AJ52" s="11">
        <f>F52+U52</f>
        <v>0</v>
      </c>
      <c r="AK52" s="11">
        <f>G52+V52</f>
        <v>1488.35017</v>
      </c>
      <c r="AL52" s="609">
        <f>H52+W52</f>
        <v>0</v>
      </c>
      <c r="AM52" s="11">
        <f>AK52+AL52</f>
        <v>1488.35017</v>
      </c>
      <c r="AN52" s="11">
        <f>J52+Y52</f>
        <v>0</v>
      </c>
      <c r="AO52" s="609">
        <f>K52+Z52</f>
        <v>0</v>
      </c>
      <c r="AP52" s="11">
        <f>AN52+AO52</f>
        <v>0</v>
      </c>
      <c r="AQ52" s="11">
        <f>M52+AB52</f>
        <v>0</v>
      </c>
      <c r="AR52" s="609">
        <f>N52+AC52</f>
        <v>0</v>
      </c>
      <c r="AS52" s="11">
        <f>AQ52+AR52</f>
        <v>0</v>
      </c>
      <c r="AT52" s="11">
        <f>P52+AE52</f>
        <v>0</v>
      </c>
      <c r="AU52" s="609">
        <f>Q52+AF52</f>
        <v>0</v>
      </c>
      <c r="AV52" s="745">
        <f>AT52+AU52</f>
        <v>0</v>
      </c>
      <c r="AW52" s="939"/>
    </row>
    <row r="53" spans="1:49">
      <c r="A53" s="15"/>
      <c r="B53" s="606"/>
      <c r="C53" s="607" t="s">
        <v>91</v>
      </c>
      <c r="D53" s="608"/>
      <c r="E53" s="10"/>
      <c r="F53" s="10"/>
      <c r="G53" s="10"/>
      <c r="H53" s="676"/>
      <c r="I53" s="10"/>
      <c r="J53" s="689"/>
      <c r="K53" s="688"/>
      <c r="L53" s="689"/>
      <c r="M53" s="689"/>
      <c r="N53" s="688"/>
      <c r="O53" s="689"/>
      <c r="P53" s="689"/>
      <c r="Q53" s="705"/>
      <c r="R53" s="704"/>
      <c r="S53" s="608"/>
      <c r="T53" s="10"/>
      <c r="U53" s="10"/>
      <c r="V53" s="10"/>
      <c r="W53" s="676"/>
      <c r="X53" s="361"/>
      <c r="Y53" s="10"/>
      <c r="Z53" s="676"/>
      <c r="AA53" s="10"/>
      <c r="AB53" s="10"/>
      <c r="AC53" s="676"/>
      <c r="AD53" s="10"/>
      <c r="AE53" s="10"/>
      <c r="AF53" s="676"/>
      <c r="AG53" s="738"/>
      <c r="AH53" s="608"/>
      <c r="AI53" s="10"/>
      <c r="AJ53" s="10"/>
      <c r="AK53" s="10"/>
      <c r="AL53" s="676"/>
      <c r="AM53" s="10"/>
      <c r="AN53" s="10"/>
      <c r="AO53" s="676"/>
      <c r="AP53" s="10"/>
      <c r="AQ53" s="10"/>
      <c r="AR53" s="676"/>
      <c r="AS53" s="10"/>
      <c r="AT53" s="10"/>
      <c r="AU53" s="676"/>
      <c r="AV53" s="748"/>
      <c r="AW53" s="941"/>
    </row>
    <row r="54" ht="33.75" spans="1:49">
      <c r="A54" s="15"/>
      <c r="B54" s="606"/>
      <c r="C54" s="607" t="s">
        <v>146</v>
      </c>
      <c r="D54" s="608"/>
      <c r="E54" s="10"/>
      <c r="F54" s="10"/>
      <c r="G54" s="10"/>
      <c r="H54" s="676"/>
      <c r="I54" s="10"/>
      <c r="J54" s="689"/>
      <c r="K54" s="688"/>
      <c r="L54" s="689"/>
      <c r="M54" s="689"/>
      <c r="N54" s="688"/>
      <c r="O54" s="689"/>
      <c r="P54" s="689"/>
      <c r="Q54" s="709"/>
      <c r="R54" s="704"/>
      <c r="S54" s="608"/>
      <c r="T54" s="10"/>
      <c r="U54" s="10"/>
      <c r="V54" s="10"/>
      <c r="W54" s="676"/>
      <c r="X54" s="361"/>
      <c r="Y54" s="10"/>
      <c r="Z54" s="676"/>
      <c r="AA54" s="10"/>
      <c r="AB54" s="10"/>
      <c r="AC54" s="676"/>
      <c r="AD54" s="10"/>
      <c r="AE54" s="10"/>
      <c r="AF54" s="676"/>
      <c r="AG54" s="738"/>
      <c r="AH54" s="608"/>
      <c r="AI54" s="10"/>
      <c r="AJ54" s="10"/>
      <c r="AK54" s="10"/>
      <c r="AL54" s="676"/>
      <c r="AM54" s="10"/>
      <c r="AN54" s="10"/>
      <c r="AO54" s="676"/>
      <c r="AP54" s="10"/>
      <c r="AQ54" s="10"/>
      <c r="AR54" s="676"/>
      <c r="AS54" s="10"/>
      <c r="AT54" s="10"/>
      <c r="AU54" s="676"/>
      <c r="AV54" s="748"/>
      <c r="AW54" s="941"/>
    </row>
    <row r="55" ht="22.5" spans="1:49">
      <c r="A55" s="15"/>
      <c r="B55" s="606"/>
      <c r="C55" s="607" t="s">
        <v>39</v>
      </c>
      <c r="D55" s="608"/>
      <c r="E55" s="10"/>
      <c r="F55" s="10"/>
      <c r="G55" s="10"/>
      <c r="H55" s="676"/>
      <c r="I55" s="10"/>
      <c r="J55" s="689"/>
      <c r="K55" s="688"/>
      <c r="L55" s="689"/>
      <c r="M55" s="689"/>
      <c r="N55" s="688"/>
      <c r="O55" s="689"/>
      <c r="P55" s="689"/>
      <c r="Q55" s="720"/>
      <c r="R55" s="704"/>
      <c r="S55" s="608"/>
      <c r="T55" s="10"/>
      <c r="U55" s="10"/>
      <c r="V55" s="10"/>
      <c r="W55" s="676"/>
      <c r="X55" s="361"/>
      <c r="Y55" s="10"/>
      <c r="Z55" s="676"/>
      <c r="AA55" s="10"/>
      <c r="AB55" s="10"/>
      <c r="AC55" s="676"/>
      <c r="AD55" s="10"/>
      <c r="AE55" s="10"/>
      <c r="AF55" s="676"/>
      <c r="AG55" s="738"/>
      <c r="AH55" s="608"/>
      <c r="AI55" s="10"/>
      <c r="AJ55" s="10"/>
      <c r="AK55" s="10"/>
      <c r="AL55" s="676"/>
      <c r="AM55" s="10"/>
      <c r="AN55" s="10"/>
      <c r="AO55" s="676"/>
      <c r="AP55" s="10"/>
      <c r="AQ55" s="10"/>
      <c r="AR55" s="676"/>
      <c r="AS55" s="10"/>
      <c r="AT55" s="10"/>
      <c r="AU55" s="676"/>
      <c r="AV55" s="748"/>
      <c r="AW55" s="941"/>
    </row>
    <row r="56" s="30" customFormat="1" ht="60.8" spans="1:49">
      <c r="A56" s="19"/>
      <c r="B56" s="832" t="s">
        <v>159</v>
      </c>
      <c r="C56" s="959"/>
      <c r="D56" s="608">
        <f>D52</f>
        <v>1488.35017</v>
      </c>
      <c r="E56" s="10">
        <f>E52</f>
        <v>0</v>
      </c>
      <c r="F56" s="10">
        <f t="shared" ref="F56:AG56" si="7">F52</f>
        <v>0</v>
      </c>
      <c r="G56" s="10">
        <f t="shared" si="7"/>
        <v>1488.35017</v>
      </c>
      <c r="H56" s="676">
        <f t="shared" si="7"/>
        <v>0</v>
      </c>
      <c r="I56" s="10">
        <f t="shared" si="7"/>
        <v>1488.35017</v>
      </c>
      <c r="J56" s="689">
        <f t="shared" si="7"/>
        <v>0</v>
      </c>
      <c r="K56" s="689">
        <f t="shared" si="7"/>
        <v>0</v>
      </c>
      <c r="L56" s="689">
        <f t="shared" si="7"/>
        <v>0</v>
      </c>
      <c r="M56" s="689">
        <f t="shared" si="7"/>
        <v>0</v>
      </c>
      <c r="N56" s="689">
        <f t="shared" si="7"/>
        <v>0</v>
      </c>
      <c r="O56" s="689">
        <f t="shared" si="7"/>
        <v>0</v>
      </c>
      <c r="P56" s="689">
        <f t="shared" si="7"/>
        <v>0</v>
      </c>
      <c r="Q56" s="689">
        <f t="shared" si="7"/>
        <v>0</v>
      </c>
      <c r="R56" s="704">
        <f t="shared" si="7"/>
        <v>0</v>
      </c>
      <c r="S56" s="608">
        <f t="shared" si="7"/>
        <v>0</v>
      </c>
      <c r="T56" s="10">
        <f t="shared" si="7"/>
        <v>0</v>
      </c>
      <c r="U56" s="10">
        <f t="shared" si="7"/>
        <v>0</v>
      </c>
      <c r="V56" s="10">
        <f t="shared" si="7"/>
        <v>0</v>
      </c>
      <c r="W56" s="676">
        <f t="shared" si="7"/>
        <v>0</v>
      </c>
      <c r="X56" s="361">
        <f t="shared" si="7"/>
        <v>0</v>
      </c>
      <c r="Y56" s="10">
        <f t="shared" si="7"/>
        <v>0</v>
      </c>
      <c r="Z56" s="10">
        <f t="shared" si="7"/>
        <v>0</v>
      </c>
      <c r="AA56" s="10">
        <f t="shared" si="7"/>
        <v>0</v>
      </c>
      <c r="AB56" s="10">
        <f t="shared" si="7"/>
        <v>0</v>
      </c>
      <c r="AC56" s="10">
        <f t="shared" si="7"/>
        <v>0</v>
      </c>
      <c r="AD56" s="10">
        <f t="shared" si="7"/>
        <v>0</v>
      </c>
      <c r="AE56" s="10">
        <f t="shared" si="7"/>
        <v>0</v>
      </c>
      <c r="AF56" s="10">
        <f t="shared" si="7"/>
        <v>0</v>
      </c>
      <c r="AG56" s="738">
        <f t="shared" si="7"/>
        <v>0</v>
      </c>
      <c r="AH56" s="608">
        <f>AI56+AJ56+AM56+AP56+AS56+AV56</f>
        <v>1488.35017</v>
      </c>
      <c r="AI56" s="10">
        <f>E56+T56</f>
        <v>0</v>
      </c>
      <c r="AJ56" s="10">
        <f>F56+U56</f>
        <v>0</v>
      </c>
      <c r="AK56" s="10">
        <f>G56+V56</f>
        <v>1488.35017</v>
      </c>
      <c r="AL56" s="676">
        <f>H56+W56</f>
        <v>0</v>
      </c>
      <c r="AM56" s="10">
        <f>AK56+AL56</f>
        <v>1488.35017</v>
      </c>
      <c r="AN56" s="10">
        <f>J56+Y56</f>
        <v>0</v>
      </c>
      <c r="AO56" s="10">
        <f>K56+Z56</f>
        <v>0</v>
      </c>
      <c r="AP56" s="10">
        <f>AN56+AO56</f>
        <v>0</v>
      </c>
      <c r="AQ56" s="10">
        <f>M56+AB56</f>
        <v>0</v>
      </c>
      <c r="AR56" s="10">
        <f>N56+AC56</f>
        <v>0</v>
      </c>
      <c r="AS56" s="10">
        <f>AQ56+AR56</f>
        <v>0</v>
      </c>
      <c r="AT56" s="10">
        <f>P56+AE56</f>
        <v>0</v>
      </c>
      <c r="AU56" s="10">
        <f>Q56+AF56</f>
        <v>0</v>
      </c>
      <c r="AV56" s="748">
        <f>AT56+AU56</f>
        <v>0</v>
      </c>
      <c r="AW56" s="942"/>
    </row>
    <row r="57" spans="1:49">
      <c r="A57" s="7" t="s">
        <v>121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803"/>
    </row>
    <row r="58" spans="1:49">
      <c r="A58" s="7" t="s">
        <v>192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803"/>
    </row>
    <row r="59" ht="68.25" customHeight="1" spans="1:49">
      <c r="A59" s="15" t="s">
        <v>122</v>
      </c>
      <c r="B59" s="611" t="s">
        <v>123</v>
      </c>
      <c r="C59" s="923" t="s">
        <v>13</v>
      </c>
      <c r="D59" s="608">
        <f>E59+F59+I59+L59+O59+R59</f>
        <v>580</v>
      </c>
      <c r="E59" s="11">
        <v>0</v>
      </c>
      <c r="F59" s="11">
        <v>0</v>
      </c>
      <c r="G59" s="11">
        <v>0</v>
      </c>
      <c r="H59" s="609"/>
      <c r="I59" s="11">
        <v>0</v>
      </c>
      <c r="J59" s="686">
        <v>0</v>
      </c>
      <c r="K59" s="687"/>
      <c r="L59" s="686">
        <v>0</v>
      </c>
      <c r="M59" s="686">
        <v>580</v>
      </c>
      <c r="N59" s="687">
        <f>N60+N61+N62+N63</f>
        <v>0</v>
      </c>
      <c r="O59" s="686">
        <f>M59+N59</f>
        <v>580</v>
      </c>
      <c r="P59" s="686">
        <v>0</v>
      </c>
      <c r="Q59" s="687"/>
      <c r="R59" s="717">
        <f>P59+Q59</f>
        <v>0</v>
      </c>
      <c r="S59" s="608">
        <f>T59+U59+X59+AA59+AD59+AG59</f>
        <v>11000</v>
      </c>
      <c r="T59" s="11">
        <v>0</v>
      </c>
      <c r="U59" s="11">
        <v>0</v>
      </c>
      <c r="V59" s="11">
        <v>0</v>
      </c>
      <c r="W59" s="609"/>
      <c r="X59" s="358">
        <v>0</v>
      </c>
      <c r="Y59" s="11">
        <v>0</v>
      </c>
      <c r="Z59" s="609"/>
      <c r="AA59" s="11">
        <v>0</v>
      </c>
      <c r="AB59" s="11">
        <v>11000</v>
      </c>
      <c r="AC59" s="609">
        <f>AC60+AC61+AC62+AC63</f>
        <v>0</v>
      </c>
      <c r="AD59" s="11">
        <f>AB59+AC59</f>
        <v>11000</v>
      </c>
      <c r="AE59" s="11">
        <v>0</v>
      </c>
      <c r="AF59" s="609"/>
      <c r="AG59" s="787">
        <v>0</v>
      </c>
      <c r="AH59" s="608">
        <f>AI59+AJ59+AM59+AP59+AS59+AV59</f>
        <v>11580</v>
      </c>
      <c r="AI59" s="11">
        <f>E59+T59</f>
        <v>0</v>
      </c>
      <c r="AJ59" s="11">
        <f>F59+U59</f>
        <v>0</v>
      </c>
      <c r="AK59" s="11">
        <f>G59+V59</f>
        <v>0</v>
      </c>
      <c r="AL59" s="609">
        <f>H59+W59</f>
        <v>0</v>
      </c>
      <c r="AM59" s="11">
        <f>AK59+AL59</f>
        <v>0</v>
      </c>
      <c r="AN59" s="11">
        <f>J59+Y59</f>
        <v>0</v>
      </c>
      <c r="AO59" s="609">
        <f>K59+Z59</f>
        <v>0</v>
      </c>
      <c r="AP59" s="11">
        <f>AN59+AO59</f>
        <v>0</v>
      </c>
      <c r="AQ59" s="11">
        <f>M59+AB59</f>
        <v>11580</v>
      </c>
      <c r="AR59" s="609">
        <f>N59+AC59</f>
        <v>0</v>
      </c>
      <c r="AS59" s="11">
        <f>AQ59+AR59</f>
        <v>11580</v>
      </c>
      <c r="AT59" s="11">
        <f>P59+AE59</f>
        <v>0</v>
      </c>
      <c r="AU59" s="609">
        <f>Q59+AF59</f>
        <v>0</v>
      </c>
      <c r="AV59" s="745">
        <f>AT59+AU59</f>
        <v>0</v>
      </c>
      <c r="AW59" s="997"/>
    </row>
    <row r="60" hidden="1" spans="1:49">
      <c r="A60" s="15"/>
      <c r="B60" s="918"/>
      <c r="C60" s="607"/>
      <c r="D60" s="608"/>
      <c r="E60" s="10"/>
      <c r="F60" s="10"/>
      <c r="G60" s="760"/>
      <c r="H60" s="676"/>
      <c r="I60" s="10"/>
      <c r="J60" s="689"/>
      <c r="K60" s="688"/>
      <c r="L60" s="689"/>
      <c r="M60" s="689"/>
      <c r="N60" s="688"/>
      <c r="O60" s="689"/>
      <c r="P60" s="708"/>
      <c r="Q60" s="688"/>
      <c r="R60" s="704"/>
      <c r="S60" s="608"/>
      <c r="T60" s="11"/>
      <c r="U60" s="11"/>
      <c r="V60" s="11"/>
      <c r="W60" s="609"/>
      <c r="X60" s="358"/>
      <c r="Y60" s="11"/>
      <c r="Z60" s="609"/>
      <c r="AA60" s="11"/>
      <c r="AB60" s="641"/>
      <c r="AC60" s="609"/>
      <c r="AD60" s="11"/>
      <c r="AE60" s="10"/>
      <c r="AF60" s="609"/>
      <c r="AG60" s="738"/>
      <c r="AH60" s="608"/>
      <c r="AI60" s="10"/>
      <c r="AJ60" s="10"/>
      <c r="AK60" s="10"/>
      <c r="AL60" s="676"/>
      <c r="AM60" s="10"/>
      <c r="AN60" s="10"/>
      <c r="AO60" s="676"/>
      <c r="AP60" s="10"/>
      <c r="AQ60" s="10"/>
      <c r="AR60" s="676"/>
      <c r="AS60" s="10"/>
      <c r="AT60" s="10"/>
      <c r="AU60" s="676"/>
      <c r="AV60" s="748"/>
      <c r="AW60" s="998"/>
    </row>
    <row r="61" hidden="1" spans="1:49">
      <c r="A61" s="15"/>
      <c r="B61" s="918"/>
      <c r="C61" s="607"/>
      <c r="D61" s="608"/>
      <c r="E61" s="10"/>
      <c r="F61" s="10"/>
      <c r="G61" s="767"/>
      <c r="H61" s="676"/>
      <c r="I61" s="10"/>
      <c r="J61" s="689"/>
      <c r="K61" s="688"/>
      <c r="L61" s="689"/>
      <c r="M61" s="689"/>
      <c r="N61" s="688"/>
      <c r="O61" s="689"/>
      <c r="P61" s="710"/>
      <c r="Q61" s="688"/>
      <c r="R61" s="704"/>
      <c r="S61" s="608"/>
      <c r="T61" s="11"/>
      <c r="U61" s="11"/>
      <c r="V61" s="11"/>
      <c r="W61" s="609"/>
      <c r="X61" s="358"/>
      <c r="Y61" s="11"/>
      <c r="Z61" s="609"/>
      <c r="AA61" s="11"/>
      <c r="AB61" s="842"/>
      <c r="AC61" s="609"/>
      <c r="AD61" s="11"/>
      <c r="AE61" s="10"/>
      <c r="AF61" s="609"/>
      <c r="AG61" s="738"/>
      <c r="AH61" s="608"/>
      <c r="AI61" s="10"/>
      <c r="AJ61" s="10"/>
      <c r="AK61" s="10"/>
      <c r="AL61" s="676"/>
      <c r="AM61" s="10"/>
      <c r="AN61" s="10"/>
      <c r="AO61" s="676"/>
      <c r="AP61" s="10"/>
      <c r="AQ61" s="10"/>
      <c r="AR61" s="676"/>
      <c r="AS61" s="10"/>
      <c r="AT61" s="10"/>
      <c r="AU61" s="676"/>
      <c r="AV61" s="748"/>
      <c r="AW61" s="998"/>
    </row>
    <row r="62" hidden="1" spans="1:49">
      <c r="A62" s="15"/>
      <c r="B62" s="918"/>
      <c r="C62" s="607"/>
      <c r="D62" s="608"/>
      <c r="E62" s="10"/>
      <c r="F62" s="10"/>
      <c r="G62" s="767"/>
      <c r="H62" s="676"/>
      <c r="I62" s="10"/>
      <c r="J62" s="689"/>
      <c r="K62" s="688"/>
      <c r="L62" s="689"/>
      <c r="M62" s="689"/>
      <c r="N62" s="688"/>
      <c r="O62" s="689"/>
      <c r="P62" s="710"/>
      <c r="Q62" s="688"/>
      <c r="R62" s="704"/>
      <c r="S62" s="608"/>
      <c r="T62" s="11"/>
      <c r="U62" s="11"/>
      <c r="V62" s="11"/>
      <c r="W62" s="609"/>
      <c r="X62" s="358"/>
      <c r="Y62" s="11"/>
      <c r="Z62" s="609"/>
      <c r="AA62" s="11"/>
      <c r="AB62" s="842"/>
      <c r="AC62" s="609"/>
      <c r="AD62" s="11"/>
      <c r="AE62" s="10"/>
      <c r="AF62" s="609"/>
      <c r="AG62" s="738"/>
      <c r="AH62" s="608"/>
      <c r="AI62" s="10"/>
      <c r="AJ62" s="10"/>
      <c r="AK62" s="10"/>
      <c r="AL62" s="676"/>
      <c r="AM62" s="10"/>
      <c r="AN62" s="10"/>
      <c r="AO62" s="676"/>
      <c r="AP62" s="10"/>
      <c r="AQ62" s="10"/>
      <c r="AR62" s="676"/>
      <c r="AS62" s="10"/>
      <c r="AT62" s="10"/>
      <c r="AU62" s="676"/>
      <c r="AV62" s="748"/>
      <c r="AW62" s="998"/>
    </row>
    <row r="63" ht="22.5" spans="1:49">
      <c r="A63" s="15"/>
      <c r="B63" s="918"/>
      <c r="C63" s="607" t="s">
        <v>39</v>
      </c>
      <c r="D63" s="608"/>
      <c r="E63" s="10"/>
      <c r="F63" s="10"/>
      <c r="G63" s="770"/>
      <c r="H63" s="676"/>
      <c r="I63" s="10"/>
      <c r="J63" s="689"/>
      <c r="K63" s="688"/>
      <c r="L63" s="689"/>
      <c r="M63" s="689"/>
      <c r="N63" s="867"/>
      <c r="O63" s="689"/>
      <c r="P63" s="968"/>
      <c r="Q63" s="688"/>
      <c r="R63" s="704"/>
      <c r="S63" s="608"/>
      <c r="T63" s="11"/>
      <c r="U63" s="11"/>
      <c r="V63" s="11"/>
      <c r="W63" s="609"/>
      <c r="X63" s="358"/>
      <c r="Y63" s="11"/>
      <c r="Z63" s="609"/>
      <c r="AA63" s="11"/>
      <c r="AB63" s="622"/>
      <c r="AC63" s="867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999"/>
    </row>
    <row r="64" ht="45" hidden="1" customHeight="1" outlineLevel="1" spans="1:49">
      <c r="A64" s="15" t="s">
        <v>125</v>
      </c>
      <c r="B64" s="611" t="s">
        <v>126</v>
      </c>
      <c r="C64" s="607" t="s">
        <v>13</v>
      </c>
      <c r="D64" s="608">
        <f>E64+F64+I64+L64+O64+R64</f>
        <v>0</v>
      </c>
      <c r="E64" s="11">
        <v>0</v>
      </c>
      <c r="F64" s="11">
        <v>0</v>
      </c>
      <c r="G64" s="11">
        <v>0</v>
      </c>
      <c r="H64" s="609"/>
      <c r="I64" s="11">
        <v>0</v>
      </c>
      <c r="J64" s="686">
        <v>0</v>
      </c>
      <c r="K64" s="687"/>
      <c r="L64" s="686">
        <v>0</v>
      </c>
      <c r="M64" s="686">
        <v>0</v>
      </c>
      <c r="N64" s="687"/>
      <c r="O64" s="686">
        <v>0</v>
      </c>
      <c r="P64" s="686">
        <v>0</v>
      </c>
      <c r="Q64" s="687"/>
      <c r="R64" s="717">
        <f>P64+Q64</f>
        <v>0</v>
      </c>
      <c r="S64" s="608">
        <f>T64+U64+X64+AA64+AD64+AG64</f>
        <v>0</v>
      </c>
      <c r="T64" s="11">
        <v>0</v>
      </c>
      <c r="U64" s="11">
        <v>0</v>
      </c>
      <c r="V64" s="11">
        <v>0</v>
      </c>
      <c r="W64" s="609"/>
      <c r="X64" s="358">
        <v>0</v>
      </c>
      <c r="Y64" s="11">
        <v>0</v>
      </c>
      <c r="Z64" s="609"/>
      <c r="AA64" s="11">
        <v>0</v>
      </c>
      <c r="AB64" s="11">
        <v>0</v>
      </c>
      <c r="AC64" s="867"/>
      <c r="AD64" s="11">
        <v>0</v>
      </c>
      <c r="AE64" s="11">
        <v>0</v>
      </c>
      <c r="AF64" s="609"/>
      <c r="AG64" s="787">
        <v>0</v>
      </c>
      <c r="AH64" s="608">
        <f>AI64+AJ64+AM64+AP64+AS64+AV64</f>
        <v>0</v>
      </c>
      <c r="AI64" s="11">
        <f>E64+T64</f>
        <v>0</v>
      </c>
      <c r="AJ64" s="11">
        <f>F64+U64</f>
        <v>0</v>
      </c>
      <c r="AK64" s="11">
        <f>G64+V64</f>
        <v>0</v>
      </c>
      <c r="AL64" s="609">
        <f>H64+W64</f>
        <v>0</v>
      </c>
      <c r="AM64" s="11">
        <f>AK64+AL64</f>
        <v>0</v>
      </c>
      <c r="AN64" s="11">
        <f>J64+Y64</f>
        <v>0</v>
      </c>
      <c r="AO64" s="609">
        <f>K64+Z64</f>
        <v>0</v>
      </c>
      <c r="AP64" s="11">
        <f>AN64+AO64</f>
        <v>0</v>
      </c>
      <c r="AQ64" s="11">
        <f>M64+AB64</f>
        <v>0</v>
      </c>
      <c r="AR64" s="609">
        <f>N64+AC64</f>
        <v>0</v>
      </c>
      <c r="AS64" s="11">
        <f>AQ64+AR64</f>
        <v>0</v>
      </c>
      <c r="AT64" s="11">
        <f>P64+AE64</f>
        <v>0</v>
      </c>
      <c r="AU64" s="609">
        <f>Q64+AF64</f>
        <v>0</v>
      </c>
      <c r="AV64" s="745">
        <f>AT64+AU64</f>
        <v>0</v>
      </c>
      <c r="AW64" s="803"/>
    </row>
    <row r="65" hidden="1" customHeight="1" outlineLevel="1" spans="1:49">
      <c r="A65" s="825"/>
      <c r="B65" s="839"/>
      <c r="C65" s="607" t="s">
        <v>91</v>
      </c>
      <c r="D65" s="640"/>
      <c r="E65" s="641"/>
      <c r="F65" s="641"/>
      <c r="G65" s="641"/>
      <c r="H65" s="609"/>
      <c r="I65" s="641"/>
      <c r="J65" s="699"/>
      <c r="K65" s="687"/>
      <c r="L65" s="699"/>
      <c r="M65" s="699"/>
      <c r="N65" s="687"/>
      <c r="O65" s="699"/>
      <c r="P65" s="699"/>
      <c r="Q65" s="687"/>
      <c r="R65" s="861"/>
      <c r="S65" s="640"/>
      <c r="T65" s="641"/>
      <c r="U65" s="641"/>
      <c r="V65" s="641"/>
      <c r="W65" s="609"/>
      <c r="X65" s="392"/>
      <c r="Y65" s="641"/>
      <c r="Z65" s="609"/>
      <c r="AA65" s="641"/>
      <c r="AB65" s="641"/>
      <c r="AC65" s="867"/>
      <c r="AD65" s="641"/>
      <c r="AE65" s="760"/>
      <c r="AF65" s="609"/>
      <c r="AG65" s="783"/>
      <c r="AH65" s="640"/>
      <c r="AI65" s="760"/>
      <c r="AJ65" s="760"/>
      <c r="AK65" s="760"/>
      <c r="AL65" s="676"/>
      <c r="AM65" s="760"/>
      <c r="AN65" s="760"/>
      <c r="AO65" s="676"/>
      <c r="AP65" s="760"/>
      <c r="AQ65" s="760"/>
      <c r="AR65" s="676"/>
      <c r="AS65" s="760"/>
      <c r="AT65" s="760"/>
      <c r="AU65" s="676"/>
      <c r="AV65" s="783"/>
      <c r="AW65" s="803"/>
    </row>
    <row r="66" ht="33.75" hidden="1" customHeight="1" outlineLevel="1" spans="1:49">
      <c r="A66" s="840"/>
      <c r="B66" s="841"/>
      <c r="C66" s="607" t="s">
        <v>146</v>
      </c>
      <c r="D66" s="766"/>
      <c r="E66" s="842"/>
      <c r="F66" s="842"/>
      <c r="G66" s="842"/>
      <c r="H66" s="609"/>
      <c r="I66" s="842"/>
      <c r="J66" s="854"/>
      <c r="K66" s="687"/>
      <c r="L66" s="854"/>
      <c r="M66" s="854"/>
      <c r="N66" s="687"/>
      <c r="O66" s="854"/>
      <c r="P66" s="854"/>
      <c r="Q66" s="687"/>
      <c r="R66" s="862"/>
      <c r="S66" s="766"/>
      <c r="T66" s="842"/>
      <c r="U66" s="842"/>
      <c r="V66" s="842"/>
      <c r="W66" s="609"/>
      <c r="X66" s="536"/>
      <c r="Y66" s="842"/>
      <c r="Z66" s="609"/>
      <c r="AA66" s="842"/>
      <c r="AB66" s="842"/>
      <c r="AC66" s="867"/>
      <c r="AD66" s="842"/>
      <c r="AE66" s="767"/>
      <c r="AF66" s="609"/>
      <c r="AG66" s="789"/>
      <c r="AH66" s="766"/>
      <c r="AI66" s="767"/>
      <c r="AJ66" s="767"/>
      <c r="AK66" s="767"/>
      <c r="AL66" s="676"/>
      <c r="AM66" s="767"/>
      <c r="AN66" s="767"/>
      <c r="AO66" s="676"/>
      <c r="AP66" s="767"/>
      <c r="AQ66" s="767"/>
      <c r="AR66" s="676"/>
      <c r="AS66" s="767"/>
      <c r="AT66" s="767"/>
      <c r="AU66" s="676"/>
      <c r="AV66" s="789"/>
      <c r="AW66" s="803"/>
    </row>
    <row r="67" ht="22.5" hidden="1" outlineLevel="1" spans="1:49">
      <c r="A67" s="840"/>
      <c r="B67" s="841"/>
      <c r="C67" s="607" t="s">
        <v>161</v>
      </c>
      <c r="D67" s="766"/>
      <c r="E67" s="842"/>
      <c r="F67" s="842"/>
      <c r="G67" s="842"/>
      <c r="H67" s="609"/>
      <c r="I67" s="842"/>
      <c r="J67" s="854"/>
      <c r="K67" s="687"/>
      <c r="L67" s="854"/>
      <c r="M67" s="854"/>
      <c r="N67" s="687"/>
      <c r="O67" s="854"/>
      <c r="P67" s="854"/>
      <c r="Q67" s="687"/>
      <c r="R67" s="862"/>
      <c r="S67" s="766"/>
      <c r="T67" s="842"/>
      <c r="U67" s="842"/>
      <c r="V67" s="842"/>
      <c r="W67" s="609"/>
      <c r="X67" s="536"/>
      <c r="Y67" s="842"/>
      <c r="Z67" s="609"/>
      <c r="AA67" s="842"/>
      <c r="AB67" s="842"/>
      <c r="AC67" s="609"/>
      <c r="AD67" s="842"/>
      <c r="AE67" s="767"/>
      <c r="AF67" s="609"/>
      <c r="AG67" s="789"/>
      <c r="AH67" s="766"/>
      <c r="AI67" s="767"/>
      <c r="AJ67" s="767"/>
      <c r="AK67" s="767"/>
      <c r="AL67" s="676"/>
      <c r="AM67" s="767"/>
      <c r="AN67" s="767"/>
      <c r="AO67" s="676"/>
      <c r="AP67" s="767"/>
      <c r="AQ67" s="767"/>
      <c r="AR67" s="676"/>
      <c r="AS67" s="767"/>
      <c r="AT67" s="767"/>
      <c r="AU67" s="676"/>
      <c r="AV67" s="789"/>
      <c r="AW67" s="803"/>
    </row>
    <row r="68" ht="22.5" hidden="1" outlineLevel="1" spans="1:49">
      <c r="A68" s="836"/>
      <c r="B68" s="843"/>
      <c r="C68" s="607" t="s">
        <v>39</v>
      </c>
      <c r="D68" s="675"/>
      <c r="E68" s="622"/>
      <c r="F68" s="622"/>
      <c r="G68" s="622"/>
      <c r="H68" s="609"/>
      <c r="I68" s="622"/>
      <c r="J68" s="691"/>
      <c r="K68" s="687"/>
      <c r="L68" s="691"/>
      <c r="M68" s="691"/>
      <c r="N68" s="687"/>
      <c r="O68" s="691"/>
      <c r="P68" s="691"/>
      <c r="Q68" s="687"/>
      <c r="R68" s="858"/>
      <c r="S68" s="675"/>
      <c r="T68" s="622"/>
      <c r="U68" s="622"/>
      <c r="V68" s="622"/>
      <c r="W68" s="609"/>
      <c r="X68" s="373"/>
      <c r="Y68" s="622"/>
      <c r="Z68" s="609"/>
      <c r="AA68" s="622"/>
      <c r="AB68" s="622"/>
      <c r="AC68" s="609"/>
      <c r="AD68" s="622"/>
      <c r="AE68" s="770"/>
      <c r="AF68" s="609"/>
      <c r="AG68" s="782"/>
      <c r="AH68" s="675"/>
      <c r="AI68" s="770"/>
      <c r="AJ68" s="770"/>
      <c r="AK68" s="770"/>
      <c r="AL68" s="676"/>
      <c r="AM68" s="770"/>
      <c r="AN68" s="770"/>
      <c r="AO68" s="676"/>
      <c r="AP68" s="770"/>
      <c r="AQ68" s="770"/>
      <c r="AR68" s="676"/>
      <c r="AS68" s="770"/>
      <c r="AT68" s="770"/>
      <c r="AU68" s="676"/>
      <c r="AV68" s="782"/>
      <c r="AW68" s="803"/>
    </row>
    <row r="69" s="27" customFormat="1" ht="75.75" customHeight="1" collapsed="1" spans="1:49">
      <c r="A69" s="19"/>
      <c r="B69" s="832" t="s">
        <v>159</v>
      </c>
      <c r="C69" s="923"/>
      <c r="D69" s="608">
        <f>E69+F69+I69+L69+O69+R69</f>
        <v>580</v>
      </c>
      <c r="E69" s="10">
        <f t="shared" ref="E69:R69" si="8">E64+E59</f>
        <v>0</v>
      </c>
      <c r="F69" s="10">
        <f t="shared" si="8"/>
        <v>0</v>
      </c>
      <c r="G69" s="10">
        <f t="shared" si="8"/>
        <v>0</v>
      </c>
      <c r="H69" s="676">
        <f t="shared" si="8"/>
        <v>0</v>
      </c>
      <c r="I69" s="10">
        <f t="shared" si="8"/>
        <v>0</v>
      </c>
      <c r="J69" s="689">
        <f t="shared" si="8"/>
        <v>0</v>
      </c>
      <c r="K69" s="739">
        <f t="shared" si="8"/>
        <v>0</v>
      </c>
      <c r="L69" s="689">
        <f t="shared" si="8"/>
        <v>0</v>
      </c>
      <c r="M69" s="689">
        <f t="shared" si="8"/>
        <v>580</v>
      </c>
      <c r="N69" s="739">
        <f t="shared" si="8"/>
        <v>0</v>
      </c>
      <c r="O69" s="689">
        <f t="shared" si="8"/>
        <v>580</v>
      </c>
      <c r="P69" s="689">
        <f t="shared" si="8"/>
        <v>0</v>
      </c>
      <c r="Q69" s="739">
        <f t="shared" si="8"/>
        <v>0</v>
      </c>
      <c r="R69" s="704">
        <f t="shared" si="8"/>
        <v>0</v>
      </c>
      <c r="S69" s="608">
        <f>T69+U69+X69+AA69+AD69+AG69</f>
        <v>11000</v>
      </c>
      <c r="T69" s="10">
        <f t="shared" ref="T69:AG69" si="9">T64+T59</f>
        <v>0</v>
      </c>
      <c r="U69" s="10">
        <f t="shared" si="9"/>
        <v>0</v>
      </c>
      <c r="V69" s="10">
        <f t="shared" si="9"/>
        <v>0</v>
      </c>
      <c r="W69" s="676">
        <f t="shared" si="9"/>
        <v>0</v>
      </c>
      <c r="X69" s="361">
        <f t="shared" si="9"/>
        <v>0</v>
      </c>
      <c r="Y69" s="10">
        <f t="shared" si="9"/>
        <v>0</v>
      </c>
      <c r="Z69" s="10">
        <f t="shared" si="9"/>
        <v>0</v>
      </c>
      <c r="AA69" s="10">
        <f t="shared" si="9"/>
        <v>0</v>
      </c>
      <c r="AB69" s="10">
        <f t="shared" si="9"/>
        <v>11000</v>
      </c>
      <c r="AC69" s="10">
        <f t="shared" si="9"/>
        <v>0</v>
      </c>
      <c r="AD69" s="10">
        <f t="shared" si="9"/>
        <v>11000</v>
      </c>
      <c r="AE69" s="10">
        <f t="shared" si="9"/>
        <v>0</v>
      </c>
      <c r="AF69" s="10">
        <f t="shared" si="9"/>
        <v>0</v>
      </c>
      <c r="AG69" s="738">
        <f t="shared" si="9"/>
        <v>0</v>
      </c>
      <c r="AH69" s="608">
        <f>AI69+AJ69+AM69+AP69+AS69+AV69</f>
        <v>11580</v>
      </c>
      <c r="AI69" s="10">
        <f t="shared" ref="AI69:AL70" si="10">E69+T69</f>
        <v>0</v>
      </c>
      <c r="AJ69" s="10">
        <f t="shared" si="10"/>
        <v>0</v>
      </c>
      <c r="AK69" s="10">
        <f t="shared" si="10"/>
        <v>0</v>
      </c>
      <c r="AL69" s="676">
        <f t="shared" si="10"/>
        <v>0</v>
      </c>
      <c r="AM69" s="10">
        <f>AK69+AL69</f>
        <v>0</v>
      </c>
      <c r="AN69" s="10">
        <f>J69+Y69</f>
        <v>0</v>
      </c>
      <c r="AO69" s="10">
        <f>K69+Z69</f>
        <v>0</v>
      </c>
      <c r="AP69" s="10">
        <f>AN69+AO69</f>
        <v>0</v>
      </c>
      <c r="AQ69" s="10">
        <f>M69+AB69</f>
        <v>11580</v>
      </c>
      <c r="AR69" s="10">
        <f>N69+AC69</f>
        <v>0</v>
      </c>
      <c r="AS69" s="10">
        <f>AQ69+AR69</f>
        <v>11580</v>
      </c>
      <c r="AT69" s="10">
        <f>P69+AE69</f>
        <v>0</v>
      </c>
      <c r="AU69" s="10">
        <f>Q69+AF69</f>
        <v>0</v>
      </c>
      <c r="AV69" s="748">
        <f>AT69+AU69</f>
        <v>0</v>
      </c>
      <c r="AW69" s="814"/>
    </row>
    <row r="70" s="27" customFormat="1" ht="72.8" spans="1:49">
      <c r="A70" s="1059"/>
      <c r="B70" s="839" t="s">
        <v>162</v>
      </c>
      <c r="C70" s="1060"/>
      <c r="D70" s="640">
        <f>E70+F70+I70+L70+O70+R70</f>
        <v>437660.78406</v>
      </c>
      <c r="E70" s="760">
        <f t="shared" ref="E70:R70" si="11">E69+E56+E49+E45</f>
        <v>73582.87327</v>
      </c>
      <c r="F70" s="760">
        <f t="shared" si="11"/>
        <v>68037.99891</v>
      </c>
      <c r="G70" s="760">
        <f t="shared" si="11"/>
        <v>79645.3634</v>
      </c>
      <c r="H70" s="739">
        <f t="shared" si="11"/>
        <v>-38.62784</v>
      </c>
      <c r="I70" s="760">
        <f t="shared" si="11"/>
        <v>79606.73556</v>
      </c>
      <c r="J70" s="708">
        <f t="shared" si="11"/>
        <v>73145.47631</v>
      </c>
      <c r="K70" s="739">
        <f t="shared" si="11"/>
        <v>1500</v>
      </c>
      <c r="L70" s="708">
        <f t="shared" si="11"/>
        <v>74645.47631</v>
      </c>
      <c r="M70" s="708">
        <f t="shared" si="11"/>
        <v>71780.00001</v>
      </c>
      <c r="N70" s="739">
        <f t="shared" si="11"/>
        <v>0</v>
      </c>
      <c r="O70" s="708">
        <f t="shared" si="11"/>
        <v>71780.00001</v>
      </c>
      <c r="P70" s="708">
        <f t="shared" si="11"/>
        <v>70007.7</v>
      </c>
      <c r="Q70" s="739">
        <f t="shared" si="11"/>
        <v>0</v>
      </c>
      <c r="R70" s="849">
        <f t="shared" si="11"/>
        <v>70007.7</v>
      </c>
      <c r="S70" s="640">
        <f>T70+U70+X70+AA70+AD70+AG70</f>
        <v>18963.55152</v>
      </c>
      <c r="T70" s="760">
        <f t="shared" ref="T70:AG70" si="12">T69+T56+T49+T45</f>
        <v>4170.09794</v>
      </c>
      <c r="U70" s="760">
        <f t="shared" si="12"/>
        <v>0</v>
      </c>
      <c r="V70" s="760">
        <f t="shared" si="12"/>
        <v>3793.45358</v>
      </c>
      <c r="W70" s="739">
        <f t="shared" si="12"/>
        <v>0</v>
      </c>
      <c r="X70" s="435">
        <f t="shared" si="12"/>
        <v>3793.45358</v>
      </c>
      <c r="Y70" s="760">
        <f t="shared" si="12"/>
        <v>0</v>
      </c>
      <c r="Z70" s="760">
        <f t="shared" si="12"/>
        <v>0</v>
      </c>
      <c r="AA70" s="760">
        <f t="shared" si="12"/>
        <v>0</v>
      </c>
      <c r="AB70" s="760">
        <f t="shared" si="12"/>
        <v>11000</v>
      </c>
      <c r="AC70" s="760">
        <f t="shared" si="12"/>
        <v>0</v>
      </c>
      <c r="AD70" s="760">
        <f t="shared" si="12"/>
        <v>11000</v>
      </c>
      <c r="AE70" s="760">
        <f t="shared" si="12"/>
        <v>0</v>
      </c>
      <c r="AF70" s="760">
        <f t="shared" si="12"/>
        <v>0</v>
      </c>
      <c r="AG70" s="866">
        <f t="shared" si="12"/>
        <v>0</v>
      </c>
      <c r="AH70" s="640">
        <f>AI70+AJ70+AM70+AP70+AS70+AV70</f>
        <v>456624.33558</v>
      </c>
      <c r="AI70" s="760">
        <f t="shared" si="10"/>
        <v>77752.97121</v>
      </c>
      <c r="AJ70" s="760">
        <f t="shared" si="10"/>
        <v>68037.99891</v>
      </c>
      <c r="AK70" s="760">
        <f>G70+V70</f>
        <v>83438.81698</v>
      </c>
      <c r="AL70" s="739">
        <f>H70+W70</f>
        <v>-38.62784</v>
      </c>
      <c r="AM70" s="760">
        <f>AK70+AL70</f>
        <v>83400.18914</v>
      </c>
      <c r="AN70" s="760">
        <f>J70+Y70</f>
        <v>73145.47631</v>
      </c>
      <c r="AO70" s="760">
        <f>K70+Z70</f>
        <v>1500</v>
      </c>
      <c r="AP70" s="760">
        <f>AN70+AO70</f>
        <v>74645.47631</v>
      </c>
      <c r="AQ70" s="760">
        <f>M70+AB70</f>
        <v>82780.00001</v>
      </c>
      <c r="AR70" s="760">
        <f>N70+AC70</f>
        <v>0</v>
      </c>
      <c r="AS70" s="760">
        <f>AQ70+AR70</f>
        <v>82780.00001</v>
      </c>
      <c r="AT70" s="760">
        <f>P70+AE70</f>
        <v>70007.7</v>
      </c>
      <c r="AU70" s="760">
        <f>Q70+AF70</f>
        <v>0</v>
      </c>
      <c r="AV70" s="783">
        <f>AT70+AU70</f>
        <v>70007.7</v>
      </c>
      <c r="AW70" s="905"/>
    </row>
    <row r="71" s="1029" customFormat="1" ht="78.75" hidden="1" customHeight="1" outlineLevel="1" spans="1:49">
      <c r="A71" s="1035"/>
      <c r="B71" s="1036"/>
      <c r="C71" s="1036"/>
      <c r="D71" s="1037">
        <f>D70-'26'!D68</f>
        <v>1461.37215999997</v>
      </c>
      <c r="E71" s="1038"/>
      <c r="F71" s="1037"/>
      <c r="G71" s="1037">
        <f>G70-'26'!I68</f>
        <v>0</v>
      </c>
      <c r="H71" s="1037"/>
      <c r="I71" s="1037"/>
      <c r="J71" s="1044">
        <f>J70-'26'!K68</f>
        <v>0</v>
      </c>
      <c r="K71" s="1044"/>
      <c r="L71" s="1044"/>
      <c r="M71" s="1044">
        <f>M70-'26'!N68</f>
        <v>0</v>
      </c>
      <c r="N71" s="1044"/>
      <c r="O71" s="1044"/>
      <c r="P71" s="1044">
        <f>P70-'26'!R68</f>
        <v>0</v>
      </c>
      <c r="Q71" s="1044"/>
      <c r="R71" s="1044"/>
      <c r="S71" s="1037">
        <f>S70-'26'!S68</f>
        <v>0</v>
      </c>
      <c r="T71" s="1037"/>
      <c r="U71" s="1037"/>
      <c r="V71" s="1037"/>
      <c r="W71" s="1037"/>
      <c r="X71" s="1037"/>
      <c r="Y71" s="1037"/>
      <c r="Z71" s="1037"/>
      <c r="AA71" s="1037"/>
      <c r="AB71" s="1037"/>
      <c r="AC71" s="1037"/>
      <c r="AD71" s="1037"/>
      <c r="AE71" s="1037"/>
      <c r="AF71" s="1037"/>
      <c r="AG71" s="1037"/>
      <c r="AH71" s="1037">
        <f>AH70-'26'!AH68</f>
        <v>1461.37215999997</v>
      </c>
      <c r="AI71" s="1037"/>
      <c r="AJ71" s="1037"/>
      <c r="AK71" s="1037"/>
      <c r="AL71" s="1037"/>
      <c r="AM71" s="1037"/>
      <c r="AN71" s="1037"/>
      <c r="AO71" s="1037">
        <f>AO70-K70</f>
        <v>0</v>
      </c>
      <c r="AP71" s="1037">
        <f t="shared" ref="AP71:AV71" si="13">AP70-L70</f>
        <v>0</v>
      </c>
      <c r="AQ71" s="1037">
        <f t="shared" si="13"/>
        <v>11000</v>
      </c>
      <c r="AR71" s="1037">
        <f t="shared" si="13"/>
        <v>0</v>
      </c>
      <c r="AS71" s="1037">
        <f t="shared" si="13"/>
        <v>11000</v>
      </c>
      <c r="AT71" s="1037">
        <f t="shared" si="13"/>
        <v>0</v>
      </c>
      <c r="AU71" s="1037">
        <f t="shared" si="13"/>
        <v>0</v>
      </c>
      <c r="AV71" s="1037">
        <f t="shared" si="13"/>
        <v>0</v>
      </c>
      <c r="AW71" s="1048"/>
    </row>
    <row r="72" ht="25.5" hidden="1" customHeight="1" outlineLevel="1" spans="1:49">
      <c r="A72" s="1039"/>
      <c r="B72" s="1040"/>
      <c r="C72" s="1040"/>
      <c r="D72" s="38"/>
      <c r="E72" s="1041"/>
      <c r="F72" s="38"/>
      <c r="I72" s="1045"/>
      <c r="K72" s="41"/>
      <c r="N72" s="39"/>
      <c r="Q72" s="41"/>
      <c r="S72" s="298"/>
      <c r="T72" s="299"/>
      <c r="U72" s="38"/>
      <c r="V72" s="1041"/>
      <c r="X72" s="298"/>
      <c r="Y72" s="1041"/>
      <c r="Z72" s="1041"/>
      <c r="AA72" s="1041"/>
      <c r="AB72" s="1046"/>
      <c r="AC72" s="38"/>
      <c r="AD72" s="1046"/>
      <c r="AE72" s="868"/>
      <c r="AF72" s="1046"/>
      <c r="AG72" s="868"/>
      <c r="AH72" s="868"/>
      <c r="AI72" s="868"/>
      <c r="AJ72" s="868"/>
      <c r="AK72" s="868"/>
      <c r="AM72" s="868"/>
      <c r="AN72" s="868"/>
      <c r="AO72" s="868"/>
      <c r="AP72" s="868"/>
      <c r="AQ72" s="868"/>
      <c r="AR72" s="868"/>
      <c r="AS72" s="868"/>
      <c r="AT72" s="868"/>
      <c r="AU72" s="868"/>
      <c r="AV72" s="868"/>
      <c r="AW72" s="894"/>
    </row>
    <row r="73" ht="17.25" hidden="1" customHeight="1" outlineLevel="1" spans="1:49">
      <c r="A73" s="1042" t="s">
        <v>163</v>
      </c>
      <c r="B73" s="1042"/>
      <c r="C73" s="1042"/>
      <c r="D73" s="1042"/>
      <c r="E73" s="1042"/>
      <c r="F73" s="1042"/>
      <c r="G73" s="1042"/>
      <c r="H73" s="1042"/>
      <c r="I73" s="1042"/>
      <c r="J73" s="1042"/>
      <c r="K73" s="1042"/>
      <c r="L73" s="1042"/>
      <c r="M73" s="1042"/>
      <c r="N73" s="1042"/>
      <c r="O73" s="1042"/>
      <c r="P73" s="1042"/>
      <c r="Q73" s="1042"/>
      <c r="R73" s="1042"/>
      <c r="S73" s="1042"/>
      <c r="T73" s="1042"/>
      <c r="U73" s="1042"/>
      <c r="V73" s="1042"/>
      <c r="W73" s="1042"/>
      <c r="X73" s="1042"/>
      <c r="Y73" s="1042"/>
      <c r="Z73" s="1042"/>
      <c r="AA73" s="1042"/>
      <c r="AB73" s="1042"/>
      <c r="AC73" s="1042"/>
      <c r="AD73" s="1042"/>
      <c r="AE73" s="1042"/>
      <c r="AF73" s="1042"/>
      <c r="AG73" s="1042"/>
      <c r="AH73" s="1042"/>
      <c r="AI73" s="1042"/>
      <c r="AJ73" s="1042"/>
      <c r="AK73" s="1042"/>
      <c r="AL73" s="1042"/>
      <c r="AM73" s="1042"/>
      <c r="AN73" s="1042"/>
      <c r="AO73" s="1042"/>
      <c r="AP73" s="1042"/>
      <c r="AQ73" s="1042"/>
      <c r="AR73" s="1042"/>
      <c r="AS73" s="1042"/>
      <c r="AT73" s="1042"/>
      <c r="AU73" s="1042"/>
      <c r="AV73" s="1042"/>
      <c r="AW73" s="894"/>
    </row>
    <row r="74" collapsed="1" spans="1:49">
      <c r="A74" s="1043"/>
      <c r="B74" s="544"/>
      <c r="C74" s="544"/>
      <c r="D74" s="299"/>
      <c r="E74" s="298"/>
      <c r="F74" s="38"/>
      <c r="I74" s="299"/>
      <c r="K74" s="41"/>
      <c r="N74" s="39"/>
      <c r="Q74" s="41"/>
      <c r="S74" s="298"/>
      <c r="T74" s="299"/>
      <c r="U74" s="299"/>
      <c r="V74" s="298"/>
      <c r="W74" s="546"/>
      <c r="X74" s="298"/>
      <c r="Y74" s="298"/>
      <c r="Z74" s="298"/>
      <c r="AA74" s="298"/>
      <c r="AB74" s="1046"/>
      <c r="AC74" s="38"/>
      <c r="AD74" s="1046"/>
      <c r="AE74" s="868"/>
      <c r="AF74" s="1046"/>
      <c r="AG74" s="868"/>
      <c r="AH74" s="868"/>
      <c r="AI74" s="868"/>
      <c r="AJ74" s="868"/>
      <c r="AK74" s="868"/>
      <c r="AM74" s="868"/>
      <c r="AN74" s="868"/>
      <c r="AO74" s="868"/>
      <c r="AP74" s="868"/>
      <c r="AQ74" s="868"/>
      <c r="AR74" s="868"/>
      <c r="AS74" s="868"/>
      <c r="AT74" s="868"/>
      <c r="AU74" s="868"/>
      <c r="AV74" s="868"/>
      <c r="AW74" s="894"/>
    </row>
    <row r="75" ht="49.5" customHeight="1" spans="1:49">
      <c r="A75" s="1043"/>
      <c r="B75" s="544"/>
      <c r="C75" s="544"/>
      <c r="D75" s="299"/>
      <c r="E75" s="298"/>
      <c r="F75" s="38"/>
      <c r="I75" s="299"/>
      <c r="K75" s="41"/>
      <c r="N75" s="39"/>
      <c r="Q75" s="41"/>
      <c r="S75" s="298"/>
      <c r="T75" s="299"/>
      <c r="U75" s="299"/>
      <c r="V75" s="298"/>
      <c r="W75" s="546"/>
      <c r="X75" s="298"/>
      <c r="Y75" s="298"/>
      <c r="Z75" s="298"/>
      <c r="AA75" s="298"/>
      <c r="AB75" s="1046"/>
      <c r="AC75" s="38"/>
      <c r="AD75" s="1046"/>
      <c r="AE75" s="868"/>
      <c r="AF75" s="1046"/>
      <c r="AG75" s="868"/>
      <c r="AH75" s="868"/>
      <c r="AI75" s="868"/>
      <c r="AJ75" s="868"/>
      <c r="AK75" s="868"/>
      <c r="AM75" s="868"/>
      <c r="AN75" s="868"/>
      <c r="AO75" s="868"/>
      <c r="AP75" s="868"/>
      <c r="AQ75" s="868"/>
      <c r="AR75" s="868"/>
      <c r="AS75" s="868"/>
      <c r="AT75" s="868"/>
      <c r="AU75" s="868"/>
      <c r="AV75" s="868"/>
      <c r="AW75" s="894"/>
    </row>
    <row r="76" ht="18.75" spans="1:49">
      <c r="A76" s="543" t="s">
        <v>86</v>
      </c>
      <c r="B76" s="544"/>
      <c r="C76" s="544"/>
      <c r="D76" s="545"/>
      <c r="E76" s="298"/>
      <c r="F76" s="38"/>
      <c r="I76" s="545"/>
      <c r="K76" s="856"/>
      <c r="N76" s="39"/>
      <c r="Q76" s="41"/>
      <c r="R76" s="856"/>
      <c r="S76" s="298"/>
      <c r="T76" s="299"/>
      <c r="U76" s="545"/>
      <c r="V76" s="298"/>
      <c r="W76" s="557"/>
      <c r="X76" s="298"/>
      <c r="Y76" s="298"/>
      <c r="Z76" s="298"/>
      <c r="AA76" s="298"/>
      <c r="AB76" s="543"/>
      <c r="AC76" s="38"/>
      <c r="AD76" s="543" t="s">
        <v>277</v>
      </c>
      <c r="AE76" s="868"/>
      <c r="AF76" s="543"/>
      <c r="AG76" s="868"/>
      <c r="AH76" s="868"/>
      <c r="AI76" s="868"/>
      <c r="AJ76" s="868"/>
      <c r="AK76" s="868"/>
      <c r="AM76" s="868"/>
      <c r="AN76" s="868"/>
      <c r="AO76" s="868"/>
      <c r="AP76" s="868"/>
      <c r="AQ76" s="868"/>
      <c r="AR76" s="868"/>
      <c r="AS76" s="868"/>
      <c r="AT76" s="868"/>
      <c r="AU76" s="868"/>
      <c r="AV76" s="868"/>
      <c r="AW76" s="894"/>
    </row>
    <row r="77" spans="1:49">
      <c r="A77" s="1039"/>
      <c r="B77" s="1040"/>
      <c r="C77" s="1040"/>
      <c r="D77" s="38"/>
      <c r="E77" s="1041"/>
      <c r="F77" s="38"/>
      <c r="K77" s="41"/>
      <c r="N77" s="39"/>
      <c r="Q77" s="41"/>
      <c r="S77" s="298"/>
      <c r="T77" s="299"/>
      <c r="U77" s="38"/>
      <c r="V77" s="1041"/>
      <c r="X77" s="298"/>
      <c r="Y77" s="1041"/>
      <c r="Z77" s="1041"/>
      <c r="AA77" s="1041"/>
      <c r="AB77" s="1046"/>
      <c r="AC77" s="38"/>
      <c r="AD77" s="1046"/>
      <c r="AE77" s="868"/>
      <c r="AF77" s="1046"/>
      <c r="AG77" s="868"/>
      <c r="AH77" s="868"/>
      <c r="AI77" s="868"/>
      <c r="AJ77" s="868"/>
      <c r="AK77" s="868"/>
      <c r="AM77" s="868"/>
      <c r="AN77" s="868"/>
      <c r="AO77" s="868"/>
      <c r="AP77" s="868"/>
      <c r="AQ77" s="868"/>
      <c r="AR77" s="868"/>
      <c r="AS77" s="868"/>
      <c r="AT77" s="868"/>
      <c r="AU77" s="868"/>
      <c r="AV77" s="868"/>
      <c r="AW77" s="894"/>
    </row>
    <row r="79" ht="36" customHeight="1" spans="34:34">
      <c r="AH79" s="1010"/>
    </row>
  </sheetData>
  <mergeCells count="200">
    <mergeCell ref="A1:AW1"/>
    <mergeCell ref="A2:AW2"/>
    <mergeCell ref="A3:AW3"/>
    <mergeCell ref="A4:AW4"/>
    <mergeCell ref="A5:AW5"/>
    <mergeCell ref="A6:AW6"/>
    <mergeCell ref="A7:AW7"/>
    <mergeCell ref="A8:AW8"/>
    <mergeCell ref="D9:R9"/>
    <mergeCell ref="S9:AG9"/>
    <mergeCell ref="AH9:AV9"/>
    <mergeCell ref="G10:I10"/>
    <mergeCell ref="J10:L10"/>
    <mergeCell ref="M10:O10"/>
    <mergeCell ref="P10:R10"/>
    <mergeCell ref="V10:X10"/>
    <mergeCell ref="Y10:AA10"/>
    <mergeCell ref="AB10:AD10"/>
    <mergeCell ref="AE10:AG10"/>
    <mergeCell ref="AK10:AM10"/>
    <mergeCell ref="AN10:AP10"/>
    <mergeCell ref="AQ10:AS10"/>
    <mergeCell ref="AT10:AV10"/>
    <mergeCell ref="G12:I12"/>
    <mergeCell ref="M12:O12"/>
    <mergeCell ref="P12:R12"/>
    <mergeCell ref="V12:X12"/>
    <mergeCell ref="Y12:AA12"/>
    <mergeCell ref="AB12:AD12"/>
    <mergeCell ref="AE12:AG12"/>
    <mergeCell ref="AK12:AM12"/>
    <mergeCell ref="AN12:AP12"/>
    <mergeCell ref="AQ12:AS12"/>
    <mergeCell ref="AT12:AV12"/>
    <mergeCell ref="A13:AV13"/>
    <mergeCell ref="A46:AV46"/>
    <mergeCell ref="A47:AV47"/>
    <mergeCell ref="A50:AV50"/>
    <mergeCell ref="A51:AV51"/>
    <mergeCell ref="A57:AV57"/>
    <mergeCell ref="A58:AV58"/>
    <mergeCell ref="A73:AV73"/>
    <mergeCell ref="A9:A11"/>
    <mergeCell ref="A14:A19"/>
    <mergeCell ref="A20:A22"/>
    <mergeCell ref="A23:A25"/>
    <mergeCell ref="A27:A30"/>
    <mergeCell ref="A31:A42"/>
    <mergeCell ref="A52:A55"/>
    <mergeCell ref="A60:A63"/>
    <mergeCell ref="A65:A68"/>
    <mergeCell ref="B9:B11"/>
    <mergeCell ref="B14:B19"/>
    <mergeCell ref="B20:B22"/>
    <mergeCell ref="B23:B25"/>
    <mergeCell ref="B27:B30"/>
    <mergeCell ref="B32:B36"/>
    <mergeCell ref="B37:B38"/>
    <mergeCell ref="B40:B42"/>
    <mergeCell ref="B52:B55"/>
    <mergeCell ref="B60:B63"/>
    <mergeCell ref="B65:B68"/>
    <mergeCell ref="C9:C11"/>
    <mergeCell ref="D10:D11"/>
    <mergeCell ref="D33:D36"/>
    <mergeCell ref="D53:D55"/>
    <mergeCell ref="D60:D63"/>
    <mergeCell ref="D65:D68"/>
    <mergeCell ref="E10:E11"/>
    <mergeCell ref="E33:E36"/>
    <mergeCell ref="E53:E55"/>
    <mergeCell ref="E60:E63"/>
    <mergeCell ref="E65:E68"/>
    <mergeCell ref="F10:F11"/>
    <mergeCell ref="F33:F36"/>
    <mergeCell ref="F53:F55"/>
    <mergeCell ref="F60:F63"/>
    <mergeCell ref="F65:F68"/>
    <mergeCell ref="G60:G63"/>
    <mergeCell ref="G65:G68"/>
    <mergeCell ref="I33:I36"/>
    <mergeCell ref="I53:I55"/>
    <mergeCell ref="I60:I63"/>
    <mergeCell ref="I65:I68"/>
    <mergeCell ref="J53:J55"/>
    <mergeCell ref="J60:J63"/>
    <mergeCell ref="J65:J68"/>
    <mergeCell ref="L33:L36"/>
    <mergeCell ref="L53:L55"/>
    <mergeCell ref="L60:L63"/>
    <mergeCell ref="L65:L68"/>
    <mergeCell ref="M53:M55"/>
    <mergeCell ref="M60:M63"/>
    <mergeCell ref="M65:M68"/>
    <mergeCell ref="O33:O36"/>
    <mergeCell ref="O53:O55"/>
    <mergeCell ref="O60:O63"/>
    <mergeCell ref="O65:O68"/>
    <mergeCell ref="P60:P63"/>
    <mergeCell ref="P65:P68"/>
    <mergeCell ref="Q53:Q55"/>
    <mergeCell ref="R33:R36"/>
    <mergeCell ref="R53:R55"/>
    <mergeCell ref="R60:R63"/>
    <mergeCell ref="R65:R68"/>
    <mergeCell ref="S10:S11"/>
    <mergeCell ref="S33:S36"/>
    <mergeCell ref="S53:S55"/>
    <mergeCell ref="S60:S63"/>
    <mergeCell ref="S65:S68"/>
    <mergeCell ref="T10:T11"/>
    <mergeCell ref="T33:T36"/>
    <mergeCell ref="T53:T55"/>
    <mergeCell ref="T60:T63"/>
    <mergeCell ref="T65:T68"/>
    <mergeCell ref="U10:U11"/>
    <mergeCell ref="U33:U36"/>
    <mergeCell ref="U53:U55"/>
    <mergeCell ref="U60:U63"/>
    <mergeCell ref="U65:U68"/>
    <mergeCell ref="V53:V55"/>
    <mergeCell ref="V60:V63"/>
    <mergeCell ref="V65:V68"/>
    <mergeCell ref="X33:X36"/>
    <mergeCell ref="X53:X55"/>
    <mergeCell ref="X60:X63"/>
    <mergeCell ref="X65:X68"/>
    <mergeCell ref="Y53:Y55"/>
    <mergeCell ref="Y60:Y63"/>
    <mergeCell ref="Y65:Y68"/>
    <mergeCell ref="AA33:AA36"/>
    <mergeCell ref="AA53:AA55"/>
    <mergeCell ref="AA60:AA63"/>
    <mergeCell ref="AA65:AA68"/>
    <mergeCell ref="AB53:AB55"/>
    <mergeCell ref="AB60:AB63"/>
    <mergeCell ref="AB65:AB68"/>
    <mergeCell ref="AD33:AD36"/>
    <mergeCell ref="AD53:AD55"/>
    <mergeCell ref="AD60:AD63"/>
    <mergeCell ref="AD65:AD68"/>
    <mergeCell ref="AE53:AE55"/>
    <mergeCell ref="AE60:AE63"/>
    <mergeCell ref="AE65:AE68"/>
    <mergeCell ref="AG33:AG36"/>
    <mergeCell ref="AG53:AG55"/>
    <mergeCell ref="AG60:AG63"/>
    <mergeCell ref="AG65:AG68"/>
    <mergeCell ref="AH10:AH11"/>
    <mergeCell ref="AH33:AH36"/>
    <mergeCell ref="AH53:AH55"/>
    <mergeCell ref="AH60:AH63"/>
    <mergeCell ref="AH65:AH68"/>
    <mergeCell ref="AI10:AI11"/>
    <mergeCell ref="AI33:AI36"/>
    <mergeCell ref="AI53:AI55"/>
    <mergeCell ref="AI60:AI63"/>
    <mergeCell ref="AI65:AI68"/>
    <mergeCell ref="AJ10:AJ11"/>
    <mergeCell ref="AJ33:AJ36"/>
    <mergeCell ref="AJ53:AJ55"/>
    <mergeCell ref="AJ60:AJ63"/>
    <mergeCell ref="AJ65:AJ68"/>
    <mergeCell ref="AK53:AK55"/>
    <mergeCell ref="AK60:AK63"/>
    <mergeCell ref="AK65:AK68"/>
    <mergeCell ref="AM33:AM36"/>
    <mergeCell ref="AM53:AM55"/>
    <mergeCell ref="AM60:AM63"/>
    <mergeCell ref="AM65:AM68"/>
    <mergeCell ref="AN53:AN55"/>
    <mergeCell ref="AN60:AN63"/>
    <mergeCell ref="AN65:AN68"/>
    <mergeCell ref="AP33:AP36"/>
    <mergeCell ref="AP53:AP55"/>
    <mergeCell ref="AP60:AP63"/>
    <mergeCell ref="AP65:AP68"/>
    <mergeCell ref="AQ53:AQ55"/>
    <mergeCell ref="AQ60:AQ63"/>
    <mergeCell ref="AQ65:AQ68"/>
    <mergeCell ref="AS33:AS36"/>
    <mergeCell ref="AS53:AS55"/>
    <mergeCell ref="AS60:AS63"/>
    <mergeCell ref="AS65:AS68"/>
    <mergeCell ref="AT53:AT55"/>
    <mergeCell ref="AT60:AT63"/>
    <mergeCell ref="AT65:AT68"/>
    <mergeCell ref="AV33:AV36"/>
    <mergeCell ref="AV53:AV55"/>
    <mergeCell ref="AV60:AV63"/>
    <mergeCell ref="AV65:AV68"/>
    <mergeCell ref="AW9:AW11"/>
    <mergeCell ref="AW27:AW30"/>
    <mergeCell ref="AW33:AW36"/>
    <mergeCell ref="AW37:AW38"/>
    <mergeCell ref="AW39:AW42"/>
    <mergeCell ref="AW43:AW44"/>
    <mergeCell ref="AW48:AW49"/>
    <mergeCell ref="AW52:AW56"/>
    <mergeCell ref="AW59:AW63"/>
  </mergeCells>
  <pageMargins left="0.7" right="0.7" top="0.75" bottom="0.75" header="0.3" footer="0.3"/>
  <pageSetup paperSize="9" scale="39" fitToHeight="0" orientation="portrait" horizontalDpi="600" vertic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83"/>
  <sheetViews>
    <sheetView view="pageBreakPreview" zoomScaleNormal="100" workbookViewId="0">
      <selection activeCell="AW47" sqref="AW47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hidden="1" customWidth="1" outlineLevel="1"/>
    <col min="8" max="8" width="3.28571428571429" style="37" hidden="1" customWidth="1" outlineLevel="1"/>
    <col min="9" max="9" width="3.28571428571429" style="38" customWidth="1" collapsed="1"/>
    <col min="10" max="10" width="3.71428571428571" style="39" hidden="1" customWidth="1" outlineLevel="1"/>
    <col min="11" max="11" width="3.71428571428571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hidden="1" customWidth="1" outlineLevel="1"/>
    <col min="29" max="29" width="3.71428571428571" style="37" hidden="1" customWidth="1" outlineLevel="1"/>
    <col min="30" max="30" width="3.71428571428571" style="48" customWidth="1" collapsed="1"/>
    <col min="31" max="31" width="3.71428571428571" style="32" hidden="1" customWidth="1" outlineLevel="1"/>
    <col min="32" max="32" width="3.71428571428571" style="49" hidden="1" customWidth="1" outlineLevel="1"/>
    <col min="33" max="33" width="3.71428571428571" style="32" customWidth="1" collapsed="1"/>
    <col min="34" max="34" width="3.42857142857143" style="51" customWidth="1"/>
    <col min="35" max="36" width="3.71428571428571" style="32" customWidth="1"/>
    <col min="37" max="37" width="3.71428571428571" style="32" hidden="1" customWidth="1" outlineLevel="1"/>
    <col min="38" max="38" width="3.71428571428571" style="52" hidden="1" customWidth="1" outlineLevel="1"/>
    <col min="39" max="39" width="3.71428571428571" style="32" customWidth="1" collapsed="1"/>
    <col min="40" max="40" width="3.71428571428571" style="32" hidden="1" customWidth="1" outlineLevel="1"/>
    <col min="41" max="41" width="3.71428571428571" style="52" hidden="1" customWidth="1" outlineLevel="1"/>
    <col min="42" max="42" width="3.71428571428571" style="32" customWidth="1" collapsed="1"/>
    <col min="43" max="43" width="3.71428571428571" style="32" hidden="1" customWidth="1" outlineLevel="1"/>
    <col min="44" max="44" width="3.71428571428571" style="52" hidden="1" customWidth="1" outlineLevel="1"/>
    <col min="45" max="45" width="3.71428571428571" style="32" customWidth="1" collapsed="1"/>
    <col min="46" max="46" width="3.71428571428571" style="32" hidden="1" customWidth="1" outlineLevel="1"/>
    <col min="47" max="47" width="3.71428571428571" style="52" hidden="1" customWidth="1" outlineLevel="1"/>
    <col min="48" max="48" width="3.71428571428571" style="53" customWidth="1" collapsed="1"/>
    <col min="49" max="49" width="24.2857142857143" style="54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57" customHeight="1" spans="1:4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s="26" customFormat="1" ht="85.5" customHeight="1" spans="1:49">
      <c r="A3" s="1018" t="s">
        <v>279</v>
      </c>
      <c r="B3" s="1018"/>
      <c r="C3" s="1018"/>
      <c r="D3" s="1018"/>
      <c r="E3" s="1018"/>
      <c r="F3" s="1018"/>
      <c r="G3" s="1018"/>
      <c r="H3" s="1018"/>
      <c r="I3" s="1018"/>
      <c r="J3" s="1018"/>
      <c r="K3" s="1018"/>
      <c r="L3" s="1018"/>
      <c r="M3" s="1018"/>
      <c r="N3" s="1018"/>
      <c r="O3" s="1018"/>
      <c r="P3" s="1018"/>
      <c r="Q3" s="1018"/>
      <c r="R3" s="1018"/>
      <c r="S3" s="1018"/>
      <c r="T3" s="1018"/>
      <c r="U3" s="1018"/>
      <c r="V3" s="1018"/>
      <c r="W3" s="1018"/>
      <c r="X3" s="1018"/>
      <c r="Y3" s="1018"/>
      <c r="Z3" s="1018"/>
      <c r="AA3" s="1018"/>
      <c r="AB3" s="1018"/>
      <c r="AC3" s="1018"/>
      <c r="AD3" s="1018"/>
      <c r="AE3" s="1018"/>
      <c r="AF3" s="1018"/>
      <c r="AG3" s="1018"/>
      <c r="AH3" s="1018"/>
      <c r="AI3" s="1018"/>
      <c r="AJ3" s="1018"/>
      <c r="AK3" s="1018"/>
      <c r="AL3" s="1018"/>
      <c r="AM3" s="1018"/>
      <c r="AN3" s="1018"/>
      <c r="AO3" s="1018"/>
      <c r="AP3" s="1018"/>
      <c r="AQ3" s="1018"/>
      <c r="AR3" s="1018"/>
      <c r="AS3" s="1018"/>
      <c r="AT3" s="1018"/>
      <c r="AU3" s="1018"/>
      <c r="AV3" s="1018"/>
      <c r="AW3" s="1018"/>
    </row>
    <row r="4" ht="50.25" customHeight="1" spans="1:49">
      <c r="A4" s="898" t="s">
        <v>280</v>
      </c>
      <c r="B4" s="898"/>
      <c r="C4" s="898"/>
      <c r="D4" s="89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</row>
    <row r="5" ht="126" customHeight="1" spans="1:49">
      <c r="A5" s="1018" t="s">
        <v>281</v>
      </c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8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</row>
    <row r="6" ht="89.25" customHeight="1" spans="1:49">
      <c r="A6" s="1018" t="s">
        <v>282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18"/>
      <c r="T6" s="1018"/>
      <c r="U6" s="1018"/>
      <c r="V6" s="1018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8"/>
      <c r="AI6" s="1018"/>
      <c r="AJ6" s="1018"/>
      <c r="AK6" s="1018"/>
      <c r="AL6" s="1018"/>
      <c r="AM6" s="1018"/>
      <c r="AN6" s="1018"/>
      <c r="AO6" s="1018"/>
      <c r="AP6" s="1018"/>
      <c r="AQ6" s="1018"/>
      <c r="AR6" s="1018"/>
      <c r="AS6" s="1018"/>
      <c r="AT6" s="1018"/>
      <c r="AU6" s="1018"/>
      <c r="AV6" s="1018"/>
      <c r="AW6" s="1018"/>
    </row>
    <row r="7" spans="3:30">
      <c r="C7" s="1052"/>
      <c r="D7" s="1053"/>
      <c r="E7" s="1041"/>
      <c r="F7" s="38"/>
      <c r="H7" s="38"/>
      <c r="K7" s="41"/>
      <c r="N7" s="39"/>
      <c r="Q7" s="41"/>
      <c r="S7" s="1054"/>
      <c r="T7" s="299"/>
      <c r="U7" s="38"/>
      <c r="V7" s="1041"/>
      <c r="W7" s="38"/>
      <c r="X7" s="298"/>
      <c r="Y7" s="1041"/>
      <c r="Z7" s="1041"/>
      <c r="AA7" s="1041"/>
      <c r="AB7" s="1046"/>
      <c r="AC7" s="38"/>
      <c r="AD7" s="1046"/>
    </row>
    <row r="8" s="28" customFormat="1" ht="12.75" spans="1:4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1049" t="s">
        <v>176</v>
      </c>
      <c r="AI8" s="990"/>
      <c r="AJ8" s="990"/>
      <c r="AK8" s="990"/>
      <c r="AL8" s="990"/>
      <c r="AM8" s="990"/>
      <c r="AN8" s="990"/>
      <c r="AO8" s="990"/>
      <c r="AP8" s="990"/>
      <c r="AQ8" s="990"/>
      <c r="AR8" s="990"/>
      <c r="AS8" s="990"/>
      <c r="AT8" s="990"/>
      <c r="AU8" s="990"/>
      <c r="AV8" s="993"/>
      <c r="AW8" s="797" t="s">
        <v>177</v>
      </c>
    </row>
    <row r="9" s="25" customFormat="1" ht="24.75" customHeight="1" spans="1:49">
      <c r="A9" s="945"/>
      <c r="B9" s="587"/>
      <c r="C9" s="588"/>
      <c r="D9" s="948" t="s">
        <v>178</v>
      </c>
      <c r="E9" s="949">
        <v>2016</v>
      </c>
      <c r="F9" s="949">
        <v>2017</v>
      </c>
      <c r="G9" s="6" t="s">
        <v>140</v>
      </c>
      <c r="H9" s="6"/>
      <c r="I9" s="6"/>
      <c r="J9" s="960" t="s">
        <v>141</v>
      </c>
      <c r="K9" s="960"/>
      <c r="L9" s="960"/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6" t="s">
        <v>140</v>
      </c>
      <c r="W9" s="6"/>
      <c r="X9" s="6"/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971" t="s">
        <v>178</v>
      </c>
      <c r="AI9" s="949">
        <v>2016</v>
      </c>
      <c r="AJ9" s="949">
        <v>2017</v>
      </c>
      <c r="AK9" s="6" t="s">
        <v>140</v>
      </c>
      <c r="AL9" s="6"/>
      <c r="AM9" s="6"/>
      <c r="AN9" s="6" t="s">
        <v>141</v>
      </c>
      <c r="AO9" s="6"/>
      <c r="AP9" s="6"/>
      <c r="AQ9" s="6" t="s">
        <v>142</v>
      </c>
      <c r="AR9" s="6"/>
      <c r="AS9" s="6"/>
      <c r="AT9" s="6" t="s">
        <v>143</v>
      </c>
      <c r="AU9" s="6"/>
      <c r="AV9" s="980"/>
      <c r="AW9" s="797"/>
    </row>
    <row r="10" s="25" customFormat="1" ht="51.75" customHeight="1" spans="1:4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52" t="s">
        <v>181</v>
      </c>
      <c r="J10" s="961" t="s">
        <v>179</v>
      </c>
      <c r="K10" s="972" t="s">
        <v>180</v>
      </c>
      <c r="L10" s="961" t="s">
        <v>181</v>
      </c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52" t="s">
        <v>179</v>
      </c>
      <c r="W10" s="953" t="s">
        <v>180</v>
      </c>
      <c r="X10" s="1055" t="s">
        <v>181</v>
      </c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1050" t="s">
        <v>181</v>
      </c>
      <c r="AH10" s="971"/>
      <c r="AI10" s="949"/>
      <c r="AJ10" s="949"/>
      <c r="AK10" s="952" t="s">
        <v>179</v>
      </c>
      <c r="AL10" s="953" t="s">
        <v>180</v>
      </c>
      <c r="AM10" s="952" t="s">
        <v>181</v>
      </c>
      <c r="AN10" s="952" t="s">
        <v>179</v>
      </c>
      <c r="AO10" s="953" t="s">
        <v>180</v>
      </c>
      <c r="AP10" s="952" t="s">
        <v>181</v>
      </c>
      <c r="AQ10" s="952" t="s">
        <v>179</v>
      </c>
      <c r="AR10" s="953" t="s">
        <v>180</v>
      </c>
      <c r="AS10" s="952" t="s">
        <v>181</v>
      </c>
      <c r="AT10" s="952" t="s">
        <v>179</v>
      </c>
      <c r="AU10" s="953" t="s">
        <v>180</v>
      </c>
      <c r="AV10" s="981" t="s">
        <v>181</v>
      </c>
      <c r="AW10" s="797"/>
    </row>
    <row r="11" spans="1:4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94"/>
      <c r="AH11" s="956">
        <v>18</v>
      </c>
      <c r="AI11" s="4">
        <v>19</v>
      </c>
      <c r="AJ11" s="4">
        <v>20</v>
      </c>
      <c r="AK11" s="4">
        <v>21</v>
      </c>
      <c r="AL11" s="4"/>
      <c r="AM11" s="4"/>
      <c r="AN11" s="4">
        <v>22</v>
      </c>
      <c r="AO11" s="4"/>
      <c r="AP11" s="4"/>
      <c r="AQ11" s="4">
        <v>23</v>
      </c>
      <c r="AR11" s="4"/>
      <c r="AS11" s="4"/>
      <c r="AT11" s="4">
        <v>24</v>
      </c>
      <c r="AU11" s="4"/>
      <c r="AV11" s="994"/>
      <c r="AW11" s="995">
        <v>25</v>
      </c>
    </row>
    <row r="12" spans="1:4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803"/>
    </row>
    <row r="13" ht="79.5" customHeight="1" spans="1:49">
      <c r="A13" s="6" t="s">
        <v>11</v>
      </c>
      <c r="B13" s="606" t="s">
        <v>97</v>
      </c>
      <c r="C13" s="607" t="s">
        <v>13</v>
      </c>
      <c r="D13" s="608">
        <f>E13+F13+I13+L13+O13+R13</f>
        <v>10603.50122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'27'!L14</f>
        <v>2865.47631</v>
      </c>
      <c r="K13" s="687">
        <f>K14+K15+K16+K17</f>
        <v>0</v>
      </c>
      <c r="L13" s="686">
        <f>J13+K13</f>
        <v>2865.47631</v>
      </c>
      <c r="M13" s="686">
        <f>'27'!O14</f>
        <v>0</v>
      </c>
      <c r="N13" s="687">
        <v>0</v>
      </c>
      <c r="O13" s="686">
        <f>M13+N13</f>
        <v>0</v>
      </c>
      <c r="P13" s="686">
        <f>'27'!R14</f>
        <v>0</v>
      </c>
      <c r="Q13" s="687"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'27'!AA14</f>
        <v>0</v>
      </c>
      <c r="Z13" s="609"/>
      <c r="AA13" s="11">
        <f>Y13+Z13</f>
        <v>0</v>
      </c>
      <c r="AB13" s="11">
        <f>'27'!AD14</f>
        <v>0</v>
      </c>
      <c r="AC13" s="609"/>
      <c r="AD13" s="11">
        <f>AB13+AC13</f>
        <v>0</v>
      </c>
      <c r="AE13" s="11">
        <f>'27'!AG14</f>
        <v>0</v>
      </c>
      <c r="AF13" s="609"/>
      <c r="AG13" s="787">
        <f>AE13+AF13</f>
        <v>0</v>
      </c>
      <c r="AH13" s="608">
        <f>AI13+AJ13+AM13+AP13+AS13+AV13</f>
        <v>10603.50122</v>
      </c>
      <c r="AI13" s="11">
        <f>E13+T13</f>
        <v>2471.01488</v>
      </c>
      <c r="AJ13" s="11">
        <f>F13+U13</f>
        <v>2404.56093</v>
      </c>
      <c r="AK13" s="11">
        <f>G13+V13</f>
        <v>2862.4491</v>
      </c>
      <c r="AL13" s="609">
        <f>H13+W13</f>
        <v>0</v>
      </c>
      <c r="AM13" s="11">
        <f>AK13+AL13</f>
        <v>2862.4491</v>
      </c>
      <c r="AN13" s="11">
        <f>J13+Y13</f>
        <v>2865.47631</v>
      </c>
      <c r="AO13" s="609">
        <f>K13+Z13</f>
        <v>0</v>
      </c>
      <c r="AP13" s="11">
        <f>AN13+AO13</f>
        <v>2865.47631</v>
      </c>
      <c r="AQ13" s="11">
        <f>M13+AB13</f>
        <v>0</v>
      </c>
      <c r="AR13" s="609">
        <f>N13+AC13</f>
        <v>0</v>
      </c>
      <c r="AS13" s="11">
        <f>AQ13+AR13</f>
        <v>0</v>
      </c>
      <c r="AT13" s="11">
        <f>P13+AE13</f>
        <v>0</v>
      </c>
      <c r="AU13" s="609">
        <f>Q13+AF13</f>
        <v>0</v>
      </c>
      <c r="AV13" s="745">
        <f>AT13+AU13</f>
        <v>0</v>
      </c>
      <c r="AW13" s="996"/>
    </row>
    <row r="14" ht="35.25" customHeight="1" outlineLevel="1" spans="1:4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87"/>
      <c r="AH14" s="608"/>
      <c r="AI14" s="11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745"/>
      <c r="AW14" s="1003"/>
    </row>
    <row r="15" ht="27" customHeight="1" outlineLevel="1" spans="1:4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03"/>
    </row>
    <row r="16" ht="34.5" customHeight="1" outlineLevel="1" spans="1:4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87"/>
      <c r="AH16" s="608"/>
      <c r="AI16" s="11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745"/>
      <c r="AW16" s="1003"/>
    </row>
    <row r="17" ht="36.75" customHeight="1" spans="1:49">
      <c r="A17" s="6"/>
      <c r="B17" s="606"/>
      <c r="C17" s="607" t="s">
        <v>146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87"/>
      <c r="AH17" s="608"/>
      <c r="AI17" s="11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745"/>
      <c r="AW17" s="996"/>
    </row>
    <row r="18" ht="24.75" hidden="1" customHeight="1" spans="1:4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87"/>
      <c r="AH18" s="608"/>
      <c r="AI18" s="11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787"/>
      <c r="AW18" s="378"/>
    </row>
    <row r="19" ht="69" customHeight="1" spans="1:4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'27'!L20</f>
        <v>0</v>
      </c>
      <c r="K19" s="687"/>
      <c r="L19" s="686">
        <f>J19+K19</f>
        <v>0</v>
      </c>
      <c r="M19" s="686">
        <f>'27'!O20</f>
        <v>0</v>
      </c>
      <c r="N19" s="687"/>
      <c r="O19" s="686">
        <f>M19+N19</f>
        <v>0</v>
      </c>
      <c r="P19" s="686">
        <f>'27'!R20</f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87">
        <f>AE19+AF19</f>
        <v>0</v>
      </c>
      <c r="AH19" s="608">
        <f>AI19+AJ19+AM19+AP19+AS19+AV19</f>
        <v>4339.6625</v>
      </c>
      <c r="AI19" s="11">
        <f>E19+T19</f>
        <v>1678.7525</v>
      </c>
      <c r="AJ19" s="11">
        <f>F19+U19</f>
        <v>1552.56</v>
      </c>
      <c r="AK19" s="11">
        <f>G19+V19</f>
        <v>1108.35</v>
      </c>
      <c r="AL19" s="609">
        <f>H19+W19</f>
        <v>0</v>
      </c>
      <c r="AM19" s="11">
        <f>AK19+AL19</f>
        <v>1108.35</v>
      </c>
      <c r="AN19" s="11">
        <f>J19+Y19</f>
        <v>0</v>
      </c>
      <c r="AO19" s="609">
        <f>K19+Z19</f>
        <v>0</v>
      </c>
      <c r="AP19" s="11">
        <f>AN19+AO19</f>
        <v>0</v>
      </c>
      <c r="AQ19" s="11">
        <f>M19+AB19</f>
        <v>0</v>
      </c>
      <c r="AR19" s="609">
        <f>N19+AC19</f>
        <v>0</v>
      </c>
      <c r="AS19" s="11">
        <f>AQ19+AR19</f>
        <v>0</v>
      </c>
      <c r="AT19" s="11">
        <f>P19+AE19</f>
        <v>0</v>
      </c>
      <c r="AU19" s="609">
        <f>Q19+AF19</f>
        <v>0</v>
      </c>
      <c r="AV19" s="745">
        <f>AT19+AU19</f>
        <v>0</v>
      </c>
      <c r="AW19" s="803"/>
    </row>
    <row r="20" spans="1:4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38"/>
      <c r="AH20" s="608"/>
      <c r="AI20" s="10"/>
      <c r="AJ20" s="10"/>
      <c r="AK20" s="10"/>
      <c r="AL20" s="676"/>
      <c r="AM20" s="10"/>
      <c r="AN20" s="24"/>
      <c r="AO20" s="676"/>
      <c r="AP20" s="24"/>
      <c r="AQ20" s="24"/>
      <c r="AR20" s="792"/>
      <c r="AS20" s="24"/>
      <c r="AT20" s="24"/>
      <c r="AU20" s="792"/>
      <c r="AV20" s="805"/>
      <c r="AW20" s="803"/>
    </row>
    <row r="21" ht="38.25" customHeight="1" spans="1:4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38"/>
      <c r="AH21" s="608"/>
      <c r="AI21" s="10"/>
      <c r="AJ21" s="10"/>
      <c r="AK21" s="10"/>
      <c r="AL21" s="676"/>
      <c r="AM21" s="10"/>
      <c r="AN21" s="24"/>
      <c r="AO21" s="676"/>
      <c r="AP21" s="24"/>
      <c r="AQ21" s="24"/>
      <c r="AR21" s="792"/>
      <c r="AS21" s="24"/>
      <c r="AT21" s="24"/>
      <c r="AU21" s="792"/>
      <c r="AV21" s="805"/>
      <c r="AW21" s="803"/>
    </row>
    <row r="22" ht="67.5" customHeight="1" spans="1:4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'26'!L21</f>
        <v>0</v>
      </c>
      <c r="K22" s="687"/>
      <c r="L22" s="686">
        <v>0</v>
      </c>
      <c r="M22" s="686">
        <f>'26'!O21</f>
        <v>0</v>
      </c>
      <c r="N22" s="687"/>
      <c r="O22" s="686">
        <v>0</v>
      </c>
      <c r="P22" s="686">
        <f>'26'!R21</f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87">
        <f>AE22+AF22</f>
        <v>0</v>
      </c>
      <c r="AH22" s="608">
        <f>AI22+AJ22+AM22+AP22+AS22+AV22</f>
        <v>1073.8</v>
      </c>
      <c r="AI22" s="11">
        <f>E22+T22</f>
        <v>1073.8</v>
      </c>
      <c r="AJ22" s="11">
        <f>F22+U22</f>
        <v>0</v>
      </c>
      <c r="AK22" s="11">
        <f>G22+V22</f>
        <v>0</v>
      </c>
      <c r="AL22" s="609">
        <f>H22+W22</f>
        <v>0</v>
      </c>
      <c r="AM22" s="11">
        <f>AK22+AL22</f>
        <v>0</v>
      </c>
      <c r="AN22" s="11">
        <f>J22+Y22</f>
        <v>0</v>
      </c>
      <c r="AO22" s="609">
        <f>K22+Z22</f>
        <v>0</v>
      </c>
      <c r="AP22" s="11">
        <f>AN22+AO22</f>
        <v>0</v>
      </c>
      <c r="AQ22" s="11">
        <f>M22+AB22</f>
        <v>0</v>
      </c>
      <c r="AR22" s="609">
        <f>N22+AC22</f>
        <v>0</v>
      </c>
      <c r="AS22" s="11">
        <f>AQ22+AR22</f>
        <v>0</v>
      </c>
      <c r="AT22" s="11">
        <f>P22+AE22</f>
        <v>0</v>
      </c>
      <c r="AU22" s="609">
        <f>Q22+AF22</f>
        <v>0</v>
      </c>
      <c r="AV22" s="745">
        <f>AT22+AU22</f>
        <v>0</v>
      </c>
      <c r="AW22" s="803"/>
    </row>
    <row r="23" ht="22.5" spans="1:4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87"/>
      <c r="AH23" s="608"/>
      <c r="AI23" s="11"/>
      <c r="AJ23" s="11"/>
      <c r="AK23" s="11"/>
      <c r="AL23" s="609"/>
      <c r="AM23" s="11"/>
      <c r="AN23" s="24"/>
      <c r="AO23" s="609"/>
      <c r="AP23" s="24"/>
      <c r="AQ23" s="24"/>
      <c r="AR23" s="792"/>
      <c r="AS23" s="24"/>
      <c r="AT23" s="24"/>
      <c r="AU23" s="792"/>
      <c r="AV23" s="805"/>
      <c r="AW23" s="803"/>
    </row>
    <row r="24" ht="33.75" spans="1:4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87"/>
      <c r="AH24" s="608"/>
      <c r="AI24" s="11"/>
      <c r="AJ24" s="11"/>
      <c r="AK24" s="11"/>
      <c r="AL24" s="609"/>
      <c r="AM24" s="11"/>
      <c r="AN24" s="24"/>
      <c r="AO24" s="609"/>
      <c r="AP24" s="24"/>
      <c r="AQ24" s="24"/>
      <c r="AR24" s="792"/>
      <c r="AS24" s="24"/>
      <c r="AT24" s="24"/>
      <c r="AU24" s="792"/>
      <c r="AV24" s="805"/>
      <c r="AW24" s="803"/>
    </row>
    <row r="25" ht="90" hidden="1" outlineLevel="1" spans="1:4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87">
        <f>AE25+AF25</f>
        <v>0</v>
      </c>
      <c r="AH25" s="608">
        <f>AI25+AJ25+AM25+AP25+AS25+AV25</f>
        <v>0</v>
      </c>
      <c r="AI25" s="11">
        <f t="shared" ref="AI25:AL26" si="0">E25+T25</f>
        <v>0</v>
      </c>
      <c r="AJ25" s="11">
        <f t="shared" si="0"/>
        <v>0</v>
      </c>
      <c r="AK25" s="11">
        <f t="shared" si="0"/>
        <v>0</v>
      </c>
      <c r="AL25" s="609">
        <f t="shared" si="0"/>
        <v>0</v>
      </c>
      <c r="AM25" s="11">
        <f>AK25+AL25</f>
        <v>0</v>
      </c>
      <c r="AN25" s="11">
        <f>J25+Y25</f>
        <v>0</v>
      </c>
      <c r="AO25" s="609">
        <f>K25+Z25</f>
        <v>0</v>
      </c>
      <c r="AP25" s="11">
        <f>AN25+AO25</f>
        <v>0</v>
      </c>
      <c r="AQ25" s="11">
        <f>M25+AB25</f>
        <v>0</v>
      </c>
      <c r="AR25" s="609">
        <f>N25+AC25</f>
        <v>0</v>
      </c>
      <c r="AS25" s="11">
        <f>AQ25+AR25</f>
        <v>0</v>
      </c>
      <c r="AT25" s="11">
        <f>P25+AE25</f>
        <v>0</v>
      </c>
      <c r="AU25" s="609">
        <f>Q25+AF25</f>
        <v>0</v>
      </c>
      <c r="AV25" s="745">
        <f>AT25+AU25</f>
        <v>0</v>
      </c>
      <c r="AW25" s="803"/>
    </row>
    <row r="26" ht="53.25" customHeight="1" collapsed="1" spans="1:4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'26'!L25</f>
        <v>0</v>
      </c>
      <c r="K26" s="966"/>
      <c r="L26" s="967">
        <f>J26+K26</f>
        <v>0</v>
      </c>
      <c r="M26" s="686">
        <f>'26'!O25</f>
        <v>0</v>
      </c>
      <c r="N26" s="966"/>
      <c r="O26" s="967">
        <f>M26+N26</f>
        <v>0</v>
      </c>
      <c r="P26" s="686">
        <f>'26'!R25</f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1051">
        <f>AE26+AF26</f>
        <v>0</v>
      </c>
      <c r="AH26" s="957">
        <f>AI26+AJ26+AM26+AP26+AS26+AV26</f>
        <v>6500</v>
      </c>
      <c r="AI26" s="749">
        <f t="shared" si="0"/>
        <v>1500</v>
      </c>
      <c r="AJ26" s="749">
        <f t="shared" si="0"/>
        <v>0</v>
      </c>
      <c r="AK26" s="749">
        <f t="shared" si="0"/>
        <v>5000</v>
      </c>
      <c r="AL26" s="610">
        <f t="shared" si="0"/>
        <v>0</v>
      </c>
      <c r="AM26" s="749">
        <f>AK26+AL26</f>
        <v>5000</v>
      </c>
      <c r="AN26" s="749">
        <f>J26+Y26</f>
        <v>0</v>
      </c>
      <c r="AO26" s="610">
        <f>K26+Z26</f>
        <v>0</v>
      </c>
      <c r="AP26" s="749">
        <f>AN26+AO26</f>
        <v>0</v>
      </c>
      <c r="AQ26" s="749">
        <f>M26+AB26</f>
        <v>0</v>
      </c>
      <c r="AR26" s="610">
        <f>N26+AC26</f>
        <v>0</v>
      </c>
      <c r="AS26" s="749">
        <f>AQ26+AR26</f>
        <v>0</v>
      </c>
      <c r="AT26" s="749">
        <f>P26+AE26</f>
        <v>0</v>
      </c>
      <c r="AU26" s="610">
        <f>Q26+AF26</f>
        <v>0</v>
      </c>
      <c r="AV26" s="984">
        <f>AT26+AU26</f>
        <v>0</v>
      </c>
      <c r="AW26" s="997"/>
    </row>
    <row r="27" ht="33.75" spans="1:4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38"/>
      <c r="AH27" s="608"/>
      <c r="AI27" s="10"/>
      <c r="AJ27" s="10"/>
      <c r="AK27" s="10"/>
      <c r="AL27" s="676"/>
      <c r="AM27" s="10"/>
      <c r="AN27" s="24"/>
      <c r="AO27" s="676"/>
      <c r="AP27" s="24"/>
      <c r="AQ27" s="24"/>
      <c r="AR27" s="792"/>
      <c r="AS27" s="24"/>
      <c r="AT27" s="24"/>
      <c r="AU27" s="792"/>
      <c r="AV27" s="805"/>
      <c r="AW27" s="998"/>
    </row>
    <row r="28" ht="33.75" spans="1:4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38"/>
      <c r="AH28" s="608"/>
      <c r="AI28" s="10"/>
      <c r="AJ28" s="10"/>
      <c r="AK28" s="10"/>
      <c r="AL28" s="676"/>
      <c r="AM28" s="10"/>
      <c r="AN28" s="24"/>
      <c r="AO28" s="676"/>
      <c r="AP28" s="24"/>
      <c r="AQ28" s="24"/>
      <c r="AR28" s="792"/>
      <c r="AS28" s="24"/>
      <c r="AT28" s="24"/>
      <c r="AU28" s="792"/>
      <c r="AV28" s="805"/>
      <c r="AW28" s="998"/>
    </row>
    <row r="29" ht="33" customHeight="1" spans="1:4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38"/>
      <c r="AH29" s="608"/>
      <c r="AI29" s="10"/>
      <c r="AJ29" s="10"/>
      <c r="AK29" s="10"/>
      <c r="AL29" s="676"/>
      <c r="AM29" s="10"/>
      <c r="AN29" s="24"/>
      <c r="AO29" s="676"/>
      <c r="AP29" s="24"/>
      <c r="AQ29" s="24"/>
      <c r="AR29" s="792"/>
      <c r="AS29" s="24"/>
      <c r="AT29" s="24"/>
      <c r="AU29" s="792"/>
      <c r="AV29" s="805"/>
      <c r="AW29" s="999"/>
    </row>
    <row r="30" ht="72.8" spans="1:49">
      <c r="A30" s="629" t="s">
        <v>104</v>
      </c>
      <c r="B30" s="606" t="s">
        <v>30</v>
      </c>
      <c r="C30" s="607" t="s">
        <v>13</v>
      </c>
      <c r="D30" s="608">
        <f>E30+F30+I30+L30+O30+R30</f>
        <v>338099.374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 t="shared" ref="I30:AV30" si="1">I31+I36+I38</f>
        <v>55638.85574</v>
      </c>
      <c r="J30" s="686">
        <f>'27'!L31</f>
        <v>54657.1285</v>
      </c>
      <c r="K30" s="687">
        <f t="shared" si="1"/>
        <v>0</v>
      </c>
      <c r="L30" s="686">
        <f t="shared" si="1"/>
        <v>54657.1285</v>
      </c>
      <c r="M30" s="686">
        <f>'27'!O31</f>
        <v>54076.17851</v>
      </c>
      <c r="N30" s="687">
        <f t="shared" si="1"/>
        <v>0</v>
      </c>
      <c r="O30" s="686">
        <f t="shared" si="1"/>
        <v>54076.17851</v>
      </c>
      <c r="P30" s="686">
        <f>'27'!R31</f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7048.34753</v>
      </c>
      <c r="T30" s="11">
        <f t="shared" si="1"/>
        <v>4170.09794</v>
      </c>
      <c r="U30" s="11">
        <f t="shared" si="1"/>
        <v>0</v>
      </c>
      <c r="V30" s="11">
        <f>'25'!X28</f>
        <v>2878.24959</v>
      </c>
      <c r="W30" s="609">
        <f t="shared" si="1"/>
        <v>0</v>
      </c>
      <c r="X30" s="358">
        <f t="shared" si="1"/>
        <v>2878.24959</v>
      </c>
      <c r="Y30" s="11">
        <v>0</v>
      </c>
      <c r="Z30" s="609">
        <f t="shared" si="1"/>
        <v>0</v>
      </c>
      <c r="AA30" s="11">
        <f t="shared" si="1"/>
        <v>0</v>
      </c>
      <c r="AB30" s="11">
        <f t="shared" si="1"/>
        <v>0</v>
      </c>
      <c r="AC30" s="609">
        <f t="shared" si="1"/>
        <v>0</v>
      </c>
      <c r="AD30" s="11">
        <f t="shared" si="1"/>
        <v>0</v>
      </c>
      <c r="AE30" s="11">
        <f t="shared" si="1"/>
        <v>0</v>
      </c>
      <c r="AF30" s="609">
        <f t="shared" si="1"/>
        <v>0</v>
      </c>
      <c r="AG30" s="787">
        <f t="shared" si="1"/>
        <v>0</v>
      </c>
      <c r="AH30" s="876">
        <f t="shared" si="1"/>
        <v>345147.72153</v>
      </c>
      <c r="AI30" s="11">
        <f t="shared" si="1"/>
        <v>66300.88356</v>
      </c>
      <c r="AJ30" s="11">
        <f t="shared" si="1"/>
        <v>58712.83911</v>
      </c>
      <c r="AK30" s="11">
        <f t="shared" si="1"/>
        <v>58517.10533</v>
      </c>
      <c r="AL30" s="609">
        <f t="shared" si="1"/>
        <v>0</v>
      </c>
      <c r="AM30" s="11">
        <f t="shared" si="1"/>
        <v>58517.10533</v>
      </c>
      <c r="AN30" s="11">
        <f t="shared" si="1"/>
        <v>54657.1285</v>
      </c>
      <c r="AO30" s="676">
        <f t="shared" si="1"/>
        <v>0</v>
      </c>
      <c r="AP30" s="11">
        <f t="shared" si="1"/>
        <v>54657.1285</v>
      </c>
      <c r="AQ30" s="11">
        <f t="shared" si="1"/>
        <v>54076.17851</v>
      </c>
      <c r="AR30" s="11">
        <f t="shared" si="1"/>
        <v>0</v>
      </c>
      <c r="AS30" s="11">
        <f t="shared" si="1"/>
        <v>54076.17851</v>
      </c>
      <c r="AT30" s="11">
        <f t="shared" si="1"/>
        <v>52883.58652</v>
      </c>
      <c r="AU30" s="11">
        <f t="shared" si="1"/>
        <v>0</v>
      </c>
      <c r="AV30" s="745">
        <f t="shared" si="1"/>
        <v>52883.58652</v>
      </c>
      <c r="AW30" s="803"/>
    </row>
    <row r="31" ht="72.8" spans="1:49">
      <c r="A31" s="629"/>
      <c r="B31" s="606" t="s">
        <v>106</v>
      </c>
      <c r="C31" s="607" t="s">
        <v>13</v>
      </c>
      <c r="D31" s="608">
        <f>E31+F31+I31+L31+O31+R31</f>
        <v>234684.96464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'27'!L32</f>
        <v>36295.11234</v>
      </c>
      <c r="K31" s="687">
        <f>K32+K34</f>
        <v>-295.22661</v>
      </c>
      <c r="L31" s="686">
        <f>J31+K31</f>
        <v>35999.88573</v>
      </c>
      <c r="M31" s="686">
        <f>'27'!O32</f>
        <v>35714.16234</v>
      </c>
      <c r="N31" s="687">
        <f>N32+N34</f>
        <v>0</v>
      </c>
      <c r="O31" s="686">
        <f>M31+N31</f>
        <v>35714.16234</v>
      </c>
      <c r="P31" s="686">
        <f>'27'!R32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4237.4597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v>0</v>
      </c>
      <c r="Z31" s="609"/>
      <c r="AA31" s="11">
        <v>0</v>
      </c>
      <c r="AB31" s="11">
        <v>0</v>
      </c>
      <c r="AC31" s="609"/>
      <c r="AD31" s="11">
        <v>0</v>
      </c>
      <c r="AE31" s="11">
        <v>0</v>
      </c>
      <c r="AF31" s="609"/>
      <c r="AG31" s="787">
        <v>0</v>
      </c>
      <c r="AH31" s="608">
        <f>AI31+AJ31+AM31+AP31+AS31+AV31</f>
        <v>238922.42434</v>
      </c>
      <c r="AI31" s="11">
        <f>E31+T31</f>
        <v>51047.20929</v>
      </c>
      <c r="AJ31" s="11">
        <f>F31+U31</f>
        <v>43579.97183</v>
      </c>
      <c r="AK31" s="11">
        <f>G31+V31</f>
        <v>38059.62479</v>
      </c>
      <c r="AL31" s="609">
        <f>H31+W31</f>
        <v>0</v>
      </c>
      <c r="AM31" s="11">
        <f>AK31+AL31</f>
        <v>38059.62479</v>
      </c>
      <c r="AN31" s="11">
        <f>J31+Y31</f>
        <v>36295.11234</v>
      </c>
      <c r="AO31" s="609">
        <f>K31+Z31</f>
        <v>-295.22661</v>
      </c>
      <c r="AP31" s="11">
        <f>AN31+AO31</f>
        <v>35999.88573</v>
      </c>
      <c r="AQ31" s="11">
        <f>M31+AB31</f>
        <v>35714.16234</v>
      </c>
      <c r="AR31" s="609">
        <f>N31+AC31</f>
        <v>0</v>
      </c>
      <c r="AS31" s="11">
        <f>AQ31+AR31</f>
        <v>35714.16234</v>
      </c>
      <c r="AT31" s="11">
        <f>P31+AE31</f>
        <v>34521.57036</v>
      </c>
      <c r="AU31" s="609">
        <f>Q31+AF31</f>
        <v>0</v>
      </c>
      <c r="AV31" s="745">
        <f>AT31+AU31</f>
        <v>34521.57036</v>
      </c>
      <c r="AW31" s="803"/>
    </row>
    <row r="32" ht="30" customHeight="1" spans="1:49">
      <c r="A32" s="629"/>
      <c r="B32" s="606"/>
      <c r="C32" s="607" t="s">
        <v>91</v>
      </c>
      <c r="D32" s="640"/>
      <c r="E32" s="760"/>
      <c r="F32" s="641"/>
      <c r="G32" s="11"/>
      <c r="H32" s="618"/>
      <c r="I32" s="760"/>
      <c r="J32" s="686"/>
      <c r="K32" s="688"/>
      <c r="L32" s="708"/>
      <c r="M32" s="686"/>
      <c r="N32" s="688"/>
      <c r="O32" s="708"/>
      <c r="P32" s="686"/>
      <c r="Q32" s="688"/>
      <c r="R32" s="1030"/>
      <c r="S32" s="640"/>
      <c r="T32" s="760"/>
      <c r="U32" s="760"/>
      <c r="V32" s="11"/>
      <c r="W32" s="618"/>
      <c r="X32" s="435"/>
      <c r="Y32" s="616"/>
      <c r="Z32" s="618"/>
      <c r="AA32" s="760"/>
      <c r="AB32" s="616"/>
      <c r="AC32" s="676"/>
      <c r="AD32" s="760"/>
      <c r="AE32" s="616"/>
      <c r="AF32" s="676"/>
      <c r="AG32" s="760"/>
      <c r="AH32" s="760"/>
      <c r="AI32" s="760"/>
      <c r="AJ32" s="760"/>
      <c r="AK32" s="617"/>
      <c r="AL32" s="609"/>
      <c r="AM32" s="760"/>
      <c r="AN32" s="616"/>
      <c r="AO32" s="676"/>
      <c r="AP32" s="760"/>
      <c r="AQ32" s="616"/>
      <c r="AR32" s="676"/>
      <c r="AS32" s="760"/>
      <c r="AT32" s="616"/>
      <c r="AU32" s="676"/>
      <c r="AV32" s="760"/>
      <c r="AW32" s="813"/>
    </row>
    <row r="33" ht="24.75" customHeight="1" spans="1:49">
      <c r="A33" s="629"/>
      <c r="B33" s="606"/>
      <c r="C33" s="607" t="s">
        <v>186</v>
      </c>
      <c r="D33" s="766"/>
      <c r="E33" s="767"/>
      <c r="F33" s="842"/>
      <c r="G33" s="11"/>
      <c r="H33" s="618"/>
      <c r="I33" s="767"/>
      <c r="J33" s="686"/>
      <c r="K33" s="688"/>
      <c r="L33" s="710"/>
      <c r="M33" s="686"/>
      <c r="N33" s="688"/>
      <c r="O33" s="710"/>
      <c r="P33" s="686"/>
      <c r="Q33" s="688"/>
      <c r="R33" s="1031"/>
      <c r="S33" s="766"/>
      <c r="T33" s="767"/>
      <c r="U33" s="767"/>
      <c r="V33" s="11"/>
      <c r="W33" s="618"/>
      <c r="X33" s="437"/>
      <c r="Y33" s="616"/>
      <c r="Z33" s="618"/>
      <c r="AA33" s="767"/>
      <c r="AB33" s="616"/>
      <c r="AC33" s="676"/>
      <c r="AD33" s="767"/>
      <c r="AE33" s="616"/>
      <c r="AF33" s="676"/>
      <c r="AG33" s="767"/>
      <c r="AH33" s="767"/>
      <c r="AI33" s="767"/>
      <c r="AJ33" s="767"/>
      <c r="AK33" s="617"/>
      <c r="AL33" s="609"/>
      <c r="AM33" s="767"/>
      <c r="AN33" s="616"/>
      <c r="AO33" s="676"/>
      <c r="AP33" s="767"/>
      <c r="AQ33" s="616"/>
      <c r="AR33" s="676"/>
      <c r="AS33" s="767"/>
      <c r="AT33" s="616"/>
      <c r="AU33" s="676"/>
      <c r="AV33" s="767"/>
      <c r="AW33" s="1056"/>
    </row>
    <row r="34" ht="92.25" customHeight="1" spans="1:49">
      <c r="A34" s="629"/>
      <c r="B34" s="606"/>
      <c r="C34" s="607" t="s">
        <v>146</v>
      </c>
      <c r="D34" s="766"/>
      <c r="E34" s="767"/>
      <c r="F34" s="842"/>
      <c r="G34" s="11"/>
      <c r="H34" s="618"/>
      <c r="I34" s="767"/>
      <c r="J34" s="686"/>
      <c r="K34" s="687">
        <v>-295.22661</v>
      </c>
      <c r="L34" s="710"/>
      <c r="M34" s="686"/>
      <c r="N34" s="688"/>
      <c r="O34" s="710"/>
      <c r="P34" s="686"/>
      <c r="Q34" s="688"/>
      <c r="R34" s="1031"/>
      <c r="S34" s="766"/>
      <c r="T34" s="767"/>
      <c r="U34" s="767"/>
      <c r="V34" s="11"/>
      <c r="W34" s="618"/>
      <c r="X34" s="437"/>
      <c r="Y34" s="616"/>
      <c r="Z34" s="618"/>
      <c r="AA34" s="767"/>
      <c r="AB34" s="616"/>
      <c r="AC34" s="676"/>
      <c r="AD34" s="767"/>
      <c r="AE34" s="616"/>
      <c r="AF34" s="676"/>
      <c r="AG34" s="767"/>
      <c r="AH34" s="767"/>
      <c r="AI34" s="767"/>
      <c r="AJ34" s="767"/>
      <c r="AK34" s="617"/>
      <c r="AL34" s="609"/>
      <c r="AM34" s="767"/>
      <c r="AN34" s="616"/>
      <c r="AO34" s="609">
        <f>K34</f>
        <v>-295.22661</v>
      </c>
      <c r="AP34" s="767"/>
      <c r="AQ34" s="616"/>
      <c r="AR34" s="676"/>
      <c r="AS34" s="767"/>
      <c r="AT34" s="616"/>
      <c r="AU34" s="676"/>
      <c r="AV34" s="767"/>
      <c r="AW34" s="813" t="s">
        <v>284</v>
      </c>
    </row>
    <row r="35" ht="24" hidden="1" customHeight="1" outlineLevel="1" spans="1:49">
      <c r="A35" s="629"/>
      <c r="B35" s="606"/>
      <c r="C35" s="607" t="s">
        <v>22</v>
      </c>
      <c r="D35" s="675"/>
      <c r="E35" s="770"/>
      <c r="F35" s="622"/>
      <c r="G35" s="11">
        <f>'26'!I34</f>
        <v>0</v>
      </c>
      <c r="H35" s="618"/>
      <c r="I35" s="770"/>
      <c r="J35" s="686"/>
      <c r="K35" s="688"/>
      <c r="L35" s="968"/>
      <c r="M35" s="686"/>
      <c r="N35" s="688"/>
      <c r="O35" s="968"/>
      <c r="P35" s="686"/>
      <c r="Q35" s="688"/>
      <c r="R35" s="1032"/>
      <c r="S35" s="675"/>
      <c r="T35" s="770"/>
      <c r="U35" s="770"/>
      <c r="V35" s="11"/>
      <c r="W35" s="609"/>
      <c r="X35" s="482"/>
      <c r="Y35" s="616"/>
      <c r="Z35" s="676"/>
      <c r="AA35" s="770"/>
      <c r="AB35" s="616"/>
      <c r="AC35" s="676"/>
      <c r="AD35" s="770"/>
      <c r="AE35" s="616"/>
      <c r="AF35" s="676"/>
      <c r="AG35" s="770"/>
      <c r="AH35" s="770"/>
      <c r="AI35" s="770"/>
      <c r="AJ35" s="770"/>
      <c r="AK35" s="616"/>
      <c r="AL35" s="676"/>
      <c r="AM35" s="770"/>
      <c r="AN35" s="616"/>
      <c r="AO35" s="676"/>
      <c r="AP35" s="770"/>
      <c r="AQ35" s="616"/>
      <c r="AR35" s="676"/>
      <c r="AS35" s="770"/>
      <c r="AT35" s="616"/>
      <c r="AU35" s="676"/>
      <c r="AV35" s="770"/>
      <c r="AW35" s="1020"/>
    </row>
    <row r="36" ht="79.5" customHeight="1" collapsed="1" spans="1:49">
      <c r="A36" s="629"/>
      <c r="B36" s="606" t="s">
        <v>111</v>
      </c>
      <c r="C36" s="607" t="s">
        <v>13</v>
      </c>
      <c r="D36" s="608">
        <f>E36+F36+I36+L36+O36+R36</f>
        <v>101415.20066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'26'!L35</f>
        <v>18362.01616</v>
      </c>
      <c r="K36" s="687">
        <f>K37</f>
        <v>295.22661</v>
      </c>
      <c r="L36" s="686">
        <f>J36+K36</f>
        <v>18657.24277</v>
      </c>
      <c r="M36" s="686">
        <f>'26'!O35</f>
        <v>18362.01617</v>
      </c>
      <c r="N36" s="687"/>
      <c r="O36" s="686">
        <f>M36+N36</f>
        <v>18362.01617</v>
      </c>
      <c r="P36" s="686">
        <f>'26'!R35</f>
        <v>18362.01616</v>
      </c>
      <c r="Q36" s="687"/>
      <c r="R36" s="717">
        <f>P36+Q36</f>
        <v>18362.01616</v>
      </c>
      <c r="S36" s="608">
        <f>T36+U36+X36+AA36+AD36+AG36</f>
        <v>2810.88783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v>0</v>
      </c>
      <c r="Z36" s="609"/>
      <c r="AA36" s="11">
        <v>0</v>
      </c>
      <c r="AB36" s="11">
        <v>0</v>
      </c>
      <c r="AC36" s="609"/>
      <c r="AD36" s="11">
        <v>0</v>
      </c>
      <c r="AE36" s="11">
        <v>0</v>
      </c>
      <c r="AF36" s="609"/>
      <c r="AG36" s="787">
        <v>0</v>
      </c>
      <c r="AH36" s="608">
        <f>AI36+AJ36+AM36+AP36+AS36+AV36</f>
        <v>104226.08849</v>
      </c>
      <c r="AI36" s="11">
        <f>E36+T36</f>
        <v>15253.67427</v>
      </c>
      <c r="AJ36" s="11">
        <f>F36+U36</f>
        <v>15132.86728</v>
      </c>
      <c r="AK36" s="11">
        <f>G36+V36</f>
        <v>18458.27184</v>
      </c>
      <c r="AL36" s="609">
        <f>H36+W36</f>
        <v>0</v>
      </c>
      <c r="AM36" s="11">
        <f>AK36+AL36</f>
        <v>18458.27184</v>
      </c>
      <c r="AN36" s="11">
        <f>J36+Y36</f>
        <v>18362.01616</v>
      </c>
      <c r="AO36" s="609">
        <f>K36+Z36</f>
        <v>295.22661</v>
      </c>
      <c r="AP36" s="11">
        <f>AN36+AO36</f>
        <v>18657.24277</v>
      </c>
      <c r="AQ36" s="11">
        <f>M36+AB36</f>
        <v>18362.01617</v>
      </c>
      <c r="AR36" s="609">
        <f>N36+AC36</f>
        <v>0</v>
      </c>
      <c r="AS36" s="11">
        <f>AQ36+AR36</f>
        <v>18362.01617</v>
      </c>
      <c r="AT36" s="11">
        <f>P36+AE36</f>
        <v>18362.01616</v>
      </c>
      <c r="AU36" s="609">
        <f>Q36+AF36</f>
        <v>0</v>
      </c>
      <c r="AV36" s="745">
        <f>AT36+AU36</f>
        <v>18362.01616</v>
      </c>
      <c r="AW36" s="1002"/>
    </row>
    <row r="37" ht="86.25" customHeight="1" spans="1:4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>
        <v>295.22661</v>
      </c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87"/>
      <c r="AH37" s="608"/>
      <c r="AI37" s="11"/>
      <c r="AJ37" s="11"/>
      <c r="AK37" s="11"/>
      <c r="AL37" s="609"/>
      <c r="AM37" s="11"/>
      <c r="AN37" s="24"/>
      <c r="AO37" s="609">
        <f>K37</f>
        <v>295.22661</v>
      </c>
      <c r="AP37" s="24"/>
      <c r="AQ37" s="24"/>
      <c r="AR37" s="792"/>
      <c r="AS37" s="24"/>
      <c r="AT37" s="24"/>
      <c r="AU37" s="792"/>
      <c r="AV37" s="805"/>
      <c r="AW37" s="813" t="s">
        <v>285</v>
      </c>
    </row>
    <row r="38" ht="66" customHeight="1" spans="1:4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 t="shared" ref="E38:S38" si="2">E39</f>
        <v>0</v>
      </c>
      <c r="F38" s="11">
        <f t="shared" si="2"/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'26'!L37</f>
        <v>0</v>
      </c>
      <c r="K38" s="687">
        <f t="shared" si="2"/>
        <v>0</v>
      </c>
      <c r="L38" s="686">
        <f t="shared" si="2"/>
        <v>0</v>
      </c>
      <c r="M38" s="686">
        <f>'26'!O37</f>
        <v>0</v>
      </c>
      <c r="N38" s="687">
        <f t="shared" si="2"/>
        <v>0</v>
      </c>
      <c r="O38" s="686">
        <f t="shared" si="2"/>
        <v>0</v>
      </c>
      <c r="P38" s="686">
        <f>'26'!R37</f>
        <v>0</v>
      </c>
      <c r="Q38" s="687">
        <f t="shared" si="2"/>
        <v>0</v>
      </c>
      <c r="R38" s="717">
        <f t="shared" si="2"/>
        <v>0</v>
      </c>
      <c r="S38" s="608">
        <f t="shared" si="2"/>
        <v>0</v>
      </c>
      <c r="T38" s="11">
        <f t="shared" ref="T38:AG38" si="3">T39</f>
        <v>0</v>
      </c>
      <c r="U38" s="11">
        <f t="shared" si="3"/>
        <v>0</v>
      </c>
      <c r="V38" s="11">
        <f>'25'!X36</f>
        <v>0</v>
      </c>
      <c r="W38" s="609">
        <f t="shared" si="3"/>
        <v>0</v>
      </c>
      <c r="X38" s="358">
        <f t="shared" si="3"/>
        <v>0</v>
      </c>
      <c r="Y38" s="11">
        <f t="shared" si="3"/>
        <v>0</v>
      </c>
      <c r="Z38" s="609">
        <f t="shared" si="3"/>
        <v>0</v>
      </c>
      <c r="AA38" s="11">
        <f t="shared" si="3"/>
        <v>0</v>
      </c>
      <c r="AB38" s="11">
        <f t="shared" si="3"/>
        <v>0</v>
      </c>
      <c r="AC38" s="609">
        <f t="shared" si="3"/>
        <v>0</v>
      </c>
      <c r="AD38" s="11">
        <f t="shared" si="3"/>
        <v>0</v>
      </c>
      <c r="AE38" s="11">
        <f t="shared" si="3"/>
        <v>0</v>
      </c>
      <c r="AF38" s="609">
        <f t="shared" si="3"/>
        <v>0</v>
      </c>
      <c r="AG38" s="787">
        <f t="shared" si="3"/>
        <v>0</v>
      </c>
      <c r="AH38" s="608">
        <f>AI38+AJ38+AM38+AP38+AS38+AV38</f>
        <v>1999.2087</v>
      </c>
      <c r="AI38" s="11">
        <f>E38+T38</f>
        <v>0</v>
      </c>
      <c r="AJ38" s="11">
        <f>F38+U38</f>
        <v>0</v>
      </c>
      <c r="AK38" s="11">
        <f>G38+V38</f>
        <v>1999.2087</v>
      </c>
      <c r="AL38" s="609">
        <f>H38+W38</f>
        <v>0</v>
      </c>
      <c r="AM38" s="11">
        <f>AK38+AL38</f>
        <v>1999.2087</v>
      </c>
      <c r="AN38" s="11">
        <f>J38+Y38</f>
        <v>0</v>
      </c>
      <c r="AO38" s="609">
        <f>K38+Z38</f>
        <v>0</v>
      </c>
      <c r="AP38" s="11">
        <f>AN38+AO38</f>
        <v>0</v>
      </c>
      <c r="AQ38" s="11">
        <f>M38+AB38</f>
        <v>0</v>
      </c>
      <c r="AR38" s="609">
        <f>N38+AC38</f>
        <v>0</v>
      </c>
      <c r="AS38" s="11">
        <f>AQ38+AR38</f>
        <v>0</v>
      </c>
      <c r="AT38" s="11">
        <f>P38+AE38</f>
        <v>0</v>
      </c>
      <c r="AU38" s="609">
        <f>Q38+AF38</f>
        <v>0</v>
      </c>
      <c r="AV38" s="745">
        <f>AT38+AU38</f>
        <v>0</v>
      </c>
      <c r="AW38" s="997"/>
    </row>
    <row r="39" ht="26.25" customHeight="1" spans="1:4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8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09"/>
      <c r="AA39" s="11"/>
      <c r="AB39" s="11"/>
      <c r="AC39" s="609"/>
      <c r="AD39" s="11"/>
      <c r="AE39" s="11"/>
      <c r="AF39" s="609"/>
      <c r="AG39" s="787"/>
      <c r="AH39" s="608"/>
      <c r="AI39" s="11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745"/>
      <c r="AW39" s="998"/>
    </row>
    <row r="40" ht="39" customHeight="1" spans="1:49">
      <c r="A40" s="629"/>
      <c r="B40" s="634"/>
      <c r="C40" s="607" t="s">
        <v>146</v>
      </c>
      <c r="D40" s="631"/>
      <c r="E40" s="632"/>
      <c r="F40" s="632"/>
      <c r="G40" s="11"/>
      <c r="H40" s="633"/>
      <c r="I40" s="632"/>
      <c r="J40" s="686"/>
      <c r="K40" s="698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09"/>
      <c r="AA40" s="11"/>
      <c r="AB40" s="11"/>
      <c r="AC40" s="609"/>
      <c r="AD40" s="11"/>
      <c r="AE40" s="11"/>
      <c r="AF40" s="609"/>
      <c r="AG40" s="787"/>
      <c r="AH40" s="608"/>
      <c r="AI40" s="11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745"/>
      <c r="AW40" s="998"/>
    </row>
    <row r="41" ht="33" customHeight="1" spans="1:4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8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09"/>
      <c r="AA41" s="11"/>
      <c r="AB41" s="11"/>
      <c r="AC41" s="609"/>
      <c r="AD41" s="11"/>
      <c r="AE41" s="11"/>
      <c r="AF41" s="609"/>
      <c r="AG41" s="787"/>
      <c r="AH41" s="608"/>
      <c r="AI41" s="11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745"/>
      <c r="AW41" s="998"/>
    </row>
    <row r="42" ht="76.5" customHeight="1" spans="1:49">
      <c r="A42" s="16" t="s">
        <v>105</v>
      </c>
      <c r="B42" s="606" t="s">
        <v>188</v>
      </c>
      <c r="C42" s="607" t="s">
        <v>13</v>
      </c>
      <c r="D42" s="608">
        <f>E42+F42+I42+L42+O42+R42</f>
        <v>37876.20217</v>
      </c>
      <c r="E42" s="11">
        <v>0</v>
      </c>
      <c r="F42" s="11">
        <v>0</v>
      </c>
      <c r="G42" s="11">
        <f>'27'!I43</f>
        <v>6912.74881</v>
      </c>
      <c r="H42" s="609">
        <f>H43</f>
        <v>0</v>
      </c>
      <c r="I42" s="11">
        <f>G42+H42</f>
        <v>6912.74881</v>
      </c>
      <c r="J42" s="686">
        <f>'26'!L41</f>
        <v>10320.22046</v>
      </c>
      <c r="K42" s="687"/>
      <c r="L42" s="686">
        <f>J42+K42</f>
        <v>10320.22046</v>
      </c>
      <c r="M42" s="686">
        <f>'26'!O41</f>
        <v>10321.17046</v>
      </c>
      <c r="N42" s="687"/>
      <c r="O42" s="686">
        <f>M42+N42</f>
        <v>10321.17046</v>
      </c>
      <c r="P42" s="686">
        <f>'26'!R41</f>
        <v>10322.06244</v>
      </c>
      <c r="Q42" s="687"/>
      <c r="R42" s="717">
        <f>P42+Q42</f>
        <v>10322.06244</v>
      </c>
      <c r="S42" s="608">
        <f>T42+U42+X42+AA42+AD42+AG42</f>
        <v>819.76205</v>
      </c>
      <c r="T42" s="11">
        <v>0</v>
      </c>
      <c r="U42" s="11">
        <v>0</v>
      </c>
      <c r="V42" s="11">
        <f>'25'!X39</f>
        <v>819.76205</v>
      </c>
      <c r="W42" s="609">
        <f>W43</f>
        <v>0</v>
      </c>
      <c r="X42" s="358">
        <f>V42+W42</f>
        <v>819.76205</v>
      </c>
      <c r="Y42" s="11">
        <v>0</v>
      </c>
      <c r="Z42" s="609"/>
      <c r="AA42" s="11">
        <v>0</v>
      </c>
      <c r="AB42" s="11">
        <v>0</v>
      </c>
      <c r="AC42" s="609"/>
      <c r="AD42" s="11">
        <v>0</v>
      </c>
      <c r="AE42" s="11">
        <v>0</v>
      </c>
      <c r="AF42" s="609"/>
      <c r="AG42" s="787">
        <v>0</v>
      </c>
      <c r="AH42" s="608">
        <f>AI42+AJ42+AM42+AP42+AS42+AV42</f>
        <v>38695.96422</v>
      </c>
      <c r="AI42" s="11">
        <f>E42+T42</f>
        <v>0</v>
      </c>
      <c r="AJ42" s="11">
        <f>F42+U42</f>
        <v>0</v>
      </c>
      <c r="AK42" s="11">
        <f>G42+V42</f>
        <v>7732.51086</v>
      </c>
      <c r="AL42" s="609">
        <f>H42+W42</f>
        <v>0</v>
      </c>
      <c r="AM42" s="11">
        <f>AK42+AL42</f>
        <v>7732.51086</v>
      </c>
      <c r="AN42" s="11">
        <f>J42+Y42</f>
        <v>10320.22046</v>
      </c>
      <c r="AO42" s="609">
        <f>K42+Z42</f>
        <v>0</v>
      </c>
      <c r="AP42" s="11">
        <f>AN42+AO42</f>
        <v>10320.22046</v>
      </c>
      <c r="AQ42" s="11">
        <f>M42+AB42</f>
        <v>10321.17046</v>
      </c>
      <c r="AR42" s="609">
        <f>N42+AC42</f>
        <v>0</v>
      </c>
      <c r="AS42" s="11">
        <f>AQ42+AR42</f>
        <v>10321.17046</v>
      </c>
      <c r="AT42" s="11">
        <f>P42+AE42</f>
        <v>10322.06244</v>
      </c>
      <c r="AU42" s="609">
        <f>Q42+AF42</f>
        <v>0</v>
      </c>
      <c r="AV42" s="745">
        <f>AT42+AU42</f>
        <v>10322.06244</v>
      </c>
      <c r="AW42" s="997"/>
    </row>
    <row r="43" ht="30" customHeight="1" spans="1:49">
      <c r="A43" s="16"/>
      <c r="B43" s="606"/>
      <c r="C43" s="607" t="s">
        <v>157</v>
      </c>
      <c r="D43" s="608"/>
      <c r="E43" s="11"/>
      <c r="F43" s="11"/>
      <c r="G43" s="11"/>
      <c r="H43" s="609"/>
      <c r="I43" s="11"/>
      <c r="J43" s="686"/>
      <c r="K43" s="687"/>
      <c r="L43" s="686"/>
      <c r="M43" s="686"/>
      <c r="N43" s="687"/>
      <c r="O43" s="686"/>
      <c r="P43" s="686"/>
      <c r="Q43" s="687"/>
      <c r="R43" s="717"/>
      <c r="S43" s="608"/>
      <c r="T43" s="11"/>
      <c r="U43" s="11"/>
      <c r="V43" s="11"/>
      <c r="W43" s="609"/>
      <c r="X43" s="358"/>
      <c r="Y43" s="11"/>
      <c r="Z43" s="609"/>
      <c r="AA43" s="11"/>
      <c r="AB43" s="11"/>
      <c r="AC43" s="609"/>
      <c r="AD43" s="11"/>
      <c r="AE43" s="11"/>
      <c r="AF43" s="609"/>
      <c r="AG43" s="787"/>
      <c r="AH43" s="608"/>
      <c r="AI43" s="11"/>
      <c r="AJ43" s="11"/>
      <c r="AK43" s="11"/>
      <c r="AL43" s="609"/>
      <c r="AM43" s="11"/>
      <c r="AN43" s="11"/>
      <c r="AO43" s="609"/>
      <c r="AP43" s="11"/>
      <c r="AQ43" s="11"/>
      <c r="AR43" s="609"/>
      <c r="AS43" s="11"/>
      <c r="AT43" s="11"/>
      <c r="AU43" s="609"/>
      <c r="AV43" s="745"/>
      <c r="AW43" s="999"/>
    </row>
    <row r="44" s="27" customFormat="1" ht="72.8" spans="1:49">
      <c r="A44" s="19"/>
      <c r="B44" s="832" t="s">
        <v>189</v>
      </c>
      <c r="C44" s="958"/>
      <c r="D44" s="608">
        <f>E44+F44+I44+L44+O44+R44</f>
        <v>398492.53989</v>
      </c>
      <c r="E44" s="10">
        <f t="shared" ref="E44:R44" si="4">E42+E30+E26+E25+E22+E19+E13</f>
        <v>68854.353</v>
      </c>
      <c r="F44" s="10">
        <f t="shared" si="4"/>
        <v>62669.96004</v>
      </c>
      <c r="G44" s="10">
        <f t="shared" si="4"/>
        <v>71522.40365</v>
      </c>
      <c r="H44" s="676">
        <f t="shared" si="4"/>
        <v>0</v>
      </c>
      <c r="I44" s="10">
        <f t="shared" si="4"/>
        <v>71522.40365</v>
      </c>
      <c r="J44" s="689">
        <f t="shared" si="4"/>
        <v>67842.82527</v>
      </c>
      <c r="K44" s="689">
        <f t="shared" si="4"/>
        <v>0</v>
      </c>
      <c r="L44" s="689">
        <f t="shared" si="4"/>
        <v>67842.82527</v>
      </c>
      <c r="M44" s="689">
        <f t="shared" si="4"/>
        <v>64397.34897</v>
      </c>
      <c r="N44" s="689">
        <f t="shared" si="4"/>
        <v>0</v>
      </c>
      <c r="O44" s="689">
        <f t="shared" si="4"/>
        <v>64397.34897</v>
      </c>
      <c r="P44" s="689">
        <f t="shared" si="4"/>
        <v>63205.64896</v>
      </c>
      <c r="Q44" s="689">
        <f t="shared" si="4"/>
        <v>0</v>
      </c>
      <c r="R44" s="704">
        <f t="shared" si="4"/>
        <v>63205.64896</v>
      </c>
      <c r="S44" s="608">
        <f>T44+U44+X44+AA44+AD44+AG44</f>
        <v>7868.10958</v>
      </c>
      <c r="T44" s="10">
        <f t="shared" ref="T44:AG44" si="5">T42+T30+T26+T25+T22+T19+T13</f>
        <v>4170.09794</v>
      </c>
      <c r="U44" s="10">
        <f t="shared" si="5"/>
        <v>0</v>
      </c>
      <c r="V44" s="10">
        <f t="shared" si="5"/>
        <v>3698.01164</v>
      </c>
      <c r="W44" s="676">
        <f t="shared" si="5"/>
        <v>0</v>
      </c>
      <c r="X44" s="361">
        <f t="shared" si="5"/>
        <v>3698.01164</v>
      </c>
      <c r="Y44" s="10">
        <f t="shared" si="5"/>
        <v>0</v>
      </c>
      <c r="Z44" s="10">
        <f t="shared" si="5"/>
        <v>0</v>
      </c>
      <c r="AA44" s="10">
        <f t="shared" si="5"/>
        <v>0</v>
      </c>
      <c r="AB44" s="10">
        <f t="shared" si="5"/>
        <v>0</v>
      </c>
      <c r="AC44" s="10">
        <f t="shared" si="5"/>
        <v>0</v>
      </c>
      <c r="AD44" s="10">
        <f t="shared" si="5"/>
        <v>0</v>
      </c>
      <c r="AE44" s="10">
        <f t="shared" si="5"/>
        <v>0</v>
      </c>
      <c r="AF44" s="10">
        <f t="shared" si="5"/>
        <v>0</v>
      </c>
      <c r="AG44" s="738">
        <f t="shared" si="5"/>
        <v>0</v>
      </c>
      <c r="AH44" s="608">
        <f>AI44+AJ44+AM44+AP44+AS44+AV44</f>
        <v>406360.64947</v>
      </c>
      <c r="AI44" s="11">
        <f>E44+T44</f>
        <v>73024.45094</v>
      </c>
      <c r="AJ44" s="11">
        <f>F44+U44</f>
        <v>62669.96004</v>
      </c>
      <c r="AK44" s="11">
        <f>G44+V44</f>
        <v>75220.41529</v>
      </c>
      <c r="AL44" s="609">
        <f>H44+W44</f>
        <v>0</v>
      </c>
      <c r="AM44" s="11">
        <f>AK44+AL44</f>
        <v>75220.41529</v>
      </c>
      <c r="AN44" s="11">
        <f>J44+Y44</f>
        <v>67842.82527</v>
      </c>
      <c r="AO44" s="11">
        <f>K44+Z44</f>
        <v>0</v>
      </c>
      <c r="AP44" s="11">
        <f>AN44+AO44</f>
        <v>67842.82527</v>
      </c>
      <c r="AQ44" s="11">
        <f>M44+AB44</f>
        <v>64397.34897</v>
      </c>
      <c r="AR44" s="11">
        <f>N44+AC44</f>
        <v>0</v>
      </c>
      <c r="AS44" s="11">
        <f>AQ44+AR44</f>
        <v>64397.34897</v>
      </c>
      <c r="AT44" s="11">
        <f>P44+AE44</f>
        <v>63205.64896</v>
      </c>
      <c r="AU44" s="11">
        <f>Q44+AF44</f>
        <v>0</v>
      </c>
      <c r="AV44" s="745">
        <f>AT44+AU44</f>
        <v>63205.64896</v>
      </c>
      <c r="AW44" s="814"/>
    </row>
    <row r="45" s="27" customFormat="1" ht="35.25" customHeight="1" spans="1:49">
      <c r="A45" s="7" t="s">
        <v>286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814"/>
    </row>
    <row r="46" s="27" customFormat="1" ht="288.75" customHeight="1" spans="1:49">
      <c r="A46" s="15" t="s">
        <v>44</v>
      </c>
      <c r="B46" s="606" t="s">
        <v>287</v>
      </c>
      <c r="C46" s="607" t="s">
        <v>13</v>
      </c>
      <c r="D46" s="608">
        <f>E46+F46+I46+L46+O46+R46</f>
        <v>52.632</v>
      </c>
      <c r="E46" s="11">
        <v>0</v>
      </c>
      <c r="F46" s="11">
        <v>0</v>
      </c>
      <c r="G46" s="11">
        <v>0</v>
      </c>
      <c r="H46" s="609"/>
      <c r="I46" s="11">
        <f>G46+H46</f>
        <v>0</v>
      </c>
      <c r="J46" s="686">
        <f>'26'!L70</f>
        <v>0</v>
      </c>
      <c r="K46" s="609">
        <v>52.632</v>
      </c>
      <c r="L46" s="686">
        <f>J46+K46</f>
        <v>52.632</v>
      </c>
      <c r="M46" s="686">
        <f>'26'!O70</f>
        <v>0</v>
      </c>
      <c r="N46" s="609"/>
      <c r="O46" s="686">
        <f>M46+N46</f>
        <v>0</v>
      </c>
      <c r="P46" s="686">
        <f>'26'!R70</f>
        <v>0</v>
      </c>
      <c r="Q46" s="609"/>
      <c r="R46" s="717">
        <f>P46+Q46</f>
        <v>0</v>
      </c>
      <c r="S46" s="608">
        <f>T46+U46+X46+AA46+AD46+AG46</f>
        <v>3000</v>
      </c>
      <c r="T46" s="11">
        <v>0</v>
      </c>
      <c r="U46" s="11">
        <v>0</v>
      </c>
      <c r="V46" s="11">
        <v>0</v>
      </c>
      <c r="W46" s="609"/>
      <c r="X46" s="358">
        <f>V46+W46</f>
        <v>0</v>
      </c>
      <c r="Y46" s="11">
        <v>0</v>
      </c>
      <c r="Z46" s="609">
        <v>1000</v>
      </c>
      <c r="AA46" s="11">
        <f>Y46+Z46</f>
        <v>1000</v>
      </c>
      <c r="AB46" s="11">
        <v>0</v>
      </c>
      <c r="AC46" s="609">
        <v>1000</v>
      </c>
      <c r="AD46" s="11">
        <f>AB46+AC46</f>
        <v>1000</v>
      </c>
      <c r="AE46" s="11">
        <v>0</v>
      </c>
      <c r="AF46" s="609">
        <v>1000</v>
      </c>
      <c r="AG46" s="787">
        <f>AE46+AF46</f>
        <v>1000</v>
      </c>
      <c r="AH46" s="608">
        <f>AI46+AJ46+AM46+AP46+AS46+AV46</f>
        <v>3052.632</v>
      </c>
      <c r="AI46" s="11">
        <f t="shared" ref="AI46:AL47" si="6">E46+T46</f>
        <v>0</v>
      </c>
      <c r="AJ46" s="11">
        <f t="shared" si="6"/>
        <v>0</v>
      </c>
      <c r="AK46" s="11">
        <f t="shared" si="6"/>
        <v>0</v>
      </c>
      <c r="AL46" s="609">
        <f t="shared" si="6"/>
        <v>0</v>
      </c>
      <c r="AM46" s="11">
        <f>AK46+AL46</f>
        <v>0</v>
      </c>
      <c r="AN46" s="11">
        <f>J46+Y46</f>
        <v>0</v>
      </c>
      <c r="AO46" s="676">
        <f>K46+Z46</f>
        <v>1052.632</v>
      </c>
      <c r="AP46" s="11">
        <f>AN46+AO46</f>
        <v>1052.632</v>
      </c>
      <c r="AQ46" s="11">
        <f>M46+AB46</f>
        <v>0</v>
      </c>
      <c r="AR46" s="676">
        <f>N46+AC46</f>
        <v>1000</v>
      </c>
      <c r="AS46" s="11">
        <f>AQ46+AR46</f>
        <v>1000</v>
      </c>
      <c r="AT46" s="11">
        <f>P46+AE46</f>
        <v>0</v>
      </c>
      <c r="AU46" s="676">
        <f>Q46+AF46</f>
        <v>1000</v>
      </c>
      <c r="AV46" s="745">
        <f>AT46+AU46</f>
        <v>1000</v>
      </c>
      <c r="AW46" s="1003" t="s">
        <v>288</v>
      </c>
    </row>
    <row r="47" s="27" customFormat="1" ht="198.75" customHeight="1" spans="1:49">
      <c r="A47" s="15" t="s">
        <v>289</v>
      </c>
      <c r="B47" s="606" t="s">
        <v>290</v>
      </c>
      <c r="C47" s="607" t="s">
        <v>13</v>
      </c>
      <c r="D47" s="608">
        <f>E47+F47+I47+L47+O47+R47</f>
        <v>0</v>
      </c>
      <c r="E47" s="11">
        <v>0</v>
      </c>
      <c r="F47" s="11">
        <v>0</v>
      </c>
      <c r="G47" s="11">
        <f>'27'!I71</f>
        <v>0</v>
      </c>
      <c r="H47" s="609"/>
      <c r="I47" s="11">
        <f>G47+H47</f>
        <v>0</v>
      </c>
      <c r="J47" s="686">
        <f>'26'!L69</f>
        <v>0</v>
      </c>
      <c r="K47" s="609"/>
      <c r="L47" s="686">
        <f>J47+K47</f>
        <v>0</v>
      </c>
      <c r="M47" s="686">
        <f>'26'!O69</f>
        <v>0</v>
      </c>
      <c r="N47" s="609"/>
      <c r="O47" s="686">
        <f>M47+N47</f>
        <v>0</v>
      </c>
      <c r="P47" s="686">
        <f>'26'!R69</f>
        <v>0</v>
      </c>
      <c r="Q47" s="609"/>
      <c r="R47" s="717">
        <f>P47+Q47</f>
        <v>0</v>
      </c>
      <c r="S47" s="608">
        <f>T47+U47+X47+AA47+AD47+AG47</f>
        <v>2970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v>0</v>
      </c>
      <c r="Z47" s="609"/>
      <c r="AA47" s="11">
        <v>0</v>
      </c>
      <c r="AB47" s="11">
        <v>0</v>
      </c>
      <c r="AC47" s="609">
        <v>2970</v>
      </c>
      <c r="AD47" s="11">
        <f>AB47+AC47</f>
        <v>2970</v>
      </c>
      <c r="AE47" s="11">
        <v>0</v>
      </c>
      <c r="AF47" s="609"/>
      <c r="AG47" s="787">
        <v>0</v>
      </c>
      <c r="AH47" s="608">
        <f>AI47+AJ47+AM47+AP47+AS47+AV47</f>
        <v>2970</v>
      </c>
      <c r="AI47" s="11">
        <f t="shared" si="6"/>
        <v>0</v>
      </c>
      <c r="AJ47" s="11">
        <f t="shared" si="6"/>
        <v>0</v>
      </c>
      <c r="AK47" s="11">
        <f t="shared" si="6"/>
        <v>0</v>
      </c>
      <c r="AL47" s="609">
        <f t="shared" si="6"/>
        <v>0</v>
      </c>
      <c r="AM47" s="11">
        <f>AK47+AL47</f>
        <v>0</v>
      </c>
      <c r="AN47" s="11">
        <f>J47+Y47</f>
        <v>0</v>
      </c>
      <c r="AO47" s="676">
        <f>K47+Z47</f>
        <v>0</v>
      </c>
      <c r="AP47" s="11">
        <f>AN47+AO47</f>
        <v>0</v>
      </c>
      <c r="AQ47" s="11">
        <f>M47+AB47</f>
        <v>0</v>
      </c>
      <c r="AR47" s="676">
        <f>N47+AC47</f>
        <v>2970</v>
      </c>
      <c r="AS47" s="11">
        <f>AQ47+AR47</f>
        <v>2970</v>
      </c>
      <c r="AT47" s="11">
        <f>P47+AE47</f>
        <v>0</v>
      </c>
      <c r="AU47" s="676">
        <f>Q47+AF47</f>
        <v>0</v>
      </c>
      <c r="AV47" s="745">
        <f>AT47+AU47</f>
        <v>0</v>
      </c>
      <c r="AW47" s="1003" t="s">
        <v>291</v>
      </c>
    </row>
    <row r="48" s="27" customFormat="1" ht="60.8" spans="1:49">
      <c r="A48" s="19"/>
      <c r="B48" s="832" t="s">
        <v>189</v>
      </c>
      <c r="C48" s="958"/>
      <c r="D48" s="608">
        <f>E48+F48+I48+L48+O48+R48</f>
        <v>52.632</v>
      </c>
      <c r="E48" s="10">
        <f t="shared" ref="E48:R48" si="7">E47+E46</f>
        <v>0</v>
      </c>
      <c r="F48" s="10">
        <f t="shared" si="7"/>
        <v>0</v>
      </c>
      <c r="G48" s="10">
        <f t="shared" si="7"/>
        <v>0</v>
      </c>
      <c r="H48" s="676">
        <f t="shared" si="7"/>
        <v>0</v>
      </c>
      <c r="I48" s="10">
        <f t="shared" si="7"/>
        <v>0</v>
      </c>
      <c r="J48" s="689">
        <f t="shared" si="7"/>
        <v>0</v>
      </c>
      <c r="K48" s="609">
        <f t="shared" si="7"/>
        <v>52.632</v>
      </c>
      <c r="L48" s="689">
        <f t="shared" si="7"/>
        <v>52.632</v>
      </c>
      <c r="M48" s="689">
        <f t="shared" si="7"/>
        <v>0</v>
      </c>
      <c r="N48" s="609">
        <f t="shared" si="7"/>
        <v>0</v>
      </c>
      <c r="O48" s="689">
        <f t="shared" si="7"/>
        <v>0</v>
      </c>
      <c r="P48" s="689">
        <f t="shared" si="7"/>
        <v>0</v>
      </c>
      <c r="Q48" s="609">
        <f t="shared" si="7"/>
        <v>0</v>
      </c>
      <c r="R48" s="704">
        <f t="shared" si="7"/>
        <v>0</v>
      </c>
      <c r="S48" s="608">
        <f>T48+U48+X48+AA48+AD48+AG48</f>
        <v>5970</v>
      </c>
      <c r="T48" s="10">
        <f t="shared" ref="T48:AG48" si="8">T47+T46</f>
        <v>0</v>
      </c>
      <c r="U48" s="10">
        <f t="shared" si="8"/>
        <v>0</v>
      </c>
      <c r="V48" s="10">
        <f t="shared" si="8"/>
        <v>0</v>
      </c>
      <c r="W48" s="676">
        <f t="shared" si="8"/>
        <v>0</v>
      </c>
      <c r="X48" s="361">
        <f t="shared" si="8"/>
        <v>0</v>
      </c>
      <c r="Y48" s="10">
        <f t="shared" si="8"/>
        <v>0</v>
      </c>
      <c r="Z48" s="609">
        <f t="shared" si="8"/>
        <v>1000</v>
      </c>
      <c r="AA48" s="10">
        <f t="shared" si="8"/>
        <v>1000</v>
      </c>
      <c r="AB48" s="10">
        <f t="shared" si="8"/>
        <v>0</v>
      </c>
      <c r="AC48" s="609">
        <f t="shared" si="8"/>
        <v>3970</v>
      </c>
      <c r="AD48" s="10">
        <f t="shared" si="8"/>
        <v>3970</v>
      </c>
      <c r="AE48" s="10">
        <f t="shared" si="8"/>
        <v>0</v>
      </c>
      <c r="AF48" s="609">
        <f t="shared" si="8"/>
        <v>1000</v>
      </c>
      <c r="AG48" s="10">
        <f t="shared" si="8"/>
        <v>1000</v>
      </c>
      <c r="AH48" s="608">
        <f>AI48+AJ48+AM48+AP48+AS48+AV48</f>
        <v>6022.632</v>
      </c>
      <c r="AI48" s="11">
        <f t="shared" ref="AI48:AV48" si="9">AI47+AI46</f>
        <v>0</v>
      </c>
      <c r="AJ48" s="11">
        <f t="shared" si="9"/>
        <v>0</v>
      </c>
      <c r="AK48" s="11">
        <f t="shared" si="9"/>
        <v>0</v>
      </c>
      <c r="AL48" s="609">
        <f t="shared" si="9"/>
        <v>0</v>
      </c>
      <c r="AM48" s="11">
        <f t="shared" si="9"/>
        <v>0</v>
      </c>
      <c r="AN48" s="11">
        <f t="shared" si="9"/>
        <v>0</v>
      </c>
      <c r="AO48" s="676">
        <f t="shared" si="9"/>
        <v>1052.632</v>
      </c>
      <c r="AP48" s="11">
        <f t="shared" si="9"/>
        <v>1052.632</v>
      </c>
      <c r="AQ48" s="11">
        <f t="shared" si="9"/>
        <v>0</v>
      </c>
      <c r="AR48" s="676">
        <f t="shared" si="9"/>
        <v>3970</v>
      </c>
      <c r="AS48" s="11">
        <f t="shared" si="9"/>
        <v>3970</v>
      </c>
      <c r="AT48" s="11">
        <f t="shared" si="9"/>
        <v>0</v>
      </c>
      <c r="AU48" s="676">
        <f t="shared" si="9"/>
        <v>1000</v>
      </c>
      <c r="AV48" s="11">
        <f t="shared" si="9"/>
        <v>1000</v>
      </c>
      <c r="AW48" s="814"/>
    </row>
    <row r="49" s="27" customFormat="1" spans="1:49">
      <c r="A49" s="19"/>
      <c r="B49" s="832"/>
      <c r="C49" s="958"/>
      <c r="D49" s="657"/>
      <c r="E49" s="10"/>
      <c r="F49" s="10"/>
      <c r="G49" s="10"/>
      <c r="H49" s="676"/>
      <c r="I49" s="10"/>
      <c r="J49" s="689"/>
      <c r="K49" s="689"/>
      <c r="L49" s="689"/>
      <c r="M49" s="689"/>
      <c r="N49" s="689"/>
      <c r="O49" s="689"/>
      <c r="P49" s="689"/>
      <c r="Q49" s="689"/>
      <c r="R49" s="704"/>
      <c r="S49" s="657"/>
      <c r="T49" s="10"/>
      <c r="U49" s="10"/>
      <c r="V49" s="10"/>
      <c r="W49" s="676"/>
      <c r="X49" s="361"/>
      <c r="Y49" s="10"/>
      <c r="Z49" s="10"/>
      <c r="AA49" s="10"/>
      <c r="AB49" s="10"/>
      <c r="AC49" s="10"/>
      <c r="AD49" s="10"/>
      <c r="AE49" s="10"/>
      <c r="AF49" s="10"/>
      <c r="AG49" s="738"/>
      <c r="AH49" s="657"/>
      <c r="AI49" s="11"/>
      <c r="AJ49" s="11"/>
      <c r="AK49" s="11"/>
      <c r="AL49" s="609"/>
      <c r="AM49" s="11"/>
      <c r="AN49" s="11"/>
      <c r="AO49" s="11"/>
      <c r="AP49" s="11"/>
      <c r="AQ49" s="11"/>
      <c r="AR49" s="11"/>
      <c r="AS49" s="11"/>
      <c r="AT49" s="11"/>
      <c r="AU49" s="11"/>
      <c r="AV49" s="787"/>
      <c r="AW49" s="814"/>
    </row>
    <row r="50" s="27" customFormat="1" spans="1:49">
      <c r="A50" s="7" t="s">
        <v>292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814"/>
    </row>
    <row r="51" s="27" customFormat="1" spans="1:49">
      <c r="A51" s="7" t="s">
        <v>190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814"/>
    </row>
    <row r="52" s="27" customFormat="1" ht="132" customHeight="1" spans="1:49">
      <c r="A52" s="15" t="s">
        <v>118</v>
      </c>
      <c r="B52" s="606" t="s">
        <v>158</v>
      </c>
      <c r="C52" s="607" t="s">
        <v>13</v>
      </c>
      <c r="D52" s="608">
        <f>E52+F52+I52+L52+O52+R52</f>
        <v>37099.894</v>
      </c>
      <c r="E52" s="11">
        <v>4728.52027</v>
      </c>
      <c r="F52" s="11">
        <v>5368.03887</v>
      </c>
      <c r="G52" s="11">
        <f>'27'!I48</f>
        <v>6595.98174</v>
      </c>
      <c r="H52" s="609"/>
      <c r="I52" s="11">
        <f>G52+H52</f>
        <v>6595.98174</v>
      </c>
      <c r="J52" s="686">
        <f>'26'!L46</f>
        <v>6802.65104</v>
      </c>
      <c r="K52" s="609"/>
      <c r="L52" s="686">
        <f>J52+K52</f>
        <v>6802.65104</v>
      </c>
      <c r="M52" s="686">
        <f>'26'!O46</f>
        <v>6802.65104</v>
      </c>
      <c r="N52" s="609"/>
      <c r="O52" s="686">
        <f>M52+N52</f>
        <v>6802.65104</v>
      </c>
      <c r="P52" s="686">
        <f>'26'!R46</f>
        <v>6802.05104</v>
      </c>
      <c r="Q52" s="609"/>
      <c r="R52" s="717">
        <f>P52+Q52</f>
        <v>6802.05104</v>
      </c>
      <c r="S52" s="608">
        <f>T52+U52+X52+AA52+AD52+AG52</f>
        <v>95.44194</v>
      </c>
      <c r="T52" s="11">
        <v>0</v>
      </c>
      <c r="U52" s="11">
        <v>0</v>
      </c>
      <c r="V52" s="11">
        <f>'27'!X48</f>
        <v>95.44194</v>
      </c>
      <c r="W52" s="609"/>
      <c r="X52" s="358">
        <f>V52+W52</f>
        <v>95.44194</v>
      </c>
      <c r="Y52" s="11">
        <v>0</v>
      </c>
      <c r="Z52" s="609"/>
      <c r="AA52" s="11">
        <v>0</v>
      </c>
      <c r="AB52" s="11">
        <v>0</v>
      </c>
      <c r="AC52" s="609"/>
      <c r="AD52" s="11">
        <v>0</v>
      </c>
      <c r="AE52" s="11">
        <v>0</v>
      </c>
      <c r="AF52" s="609"/>
      <c r="AG52" s="787">
        <v>0</v>
      </c>
      <c r="AH52" s="608">
        <f>AI52+AJ52+AM52+AP52+AS52+AV52</f>
        <v>37195.33594</v>
      </c>
      <c r="AI52" s="11">
        <f>E52+T52</f>
        <v>4728.52027</v>
      </c>
      <c r="AJ52" s="11">
        <f>F52+U52</f>
        <v>5368.03887</v>
      </c>
      <c r="AK52" s="11">
        <f>G52+V52</f>
        <v>6691.42368</v>
      </c>
      <c r="AL52" s="609">
        <f>H52+W52</f>
        <v>0</v>
      </c>
      <c r="AM52" s="11">
        <f>AK52+AL52</f>
        <v>6691.42368</v>
      </c>
      <c r="AN52" s="11">
        <f>J52+Y52</f>
        <v>6802.65104</v>
      </c>
      <c r="AO52" s="11">
        <f>K52+Z52</f>
        <v>0</v>
      </c>
      <c r="AP52" s="11">
        <f>AN52+AO52</f>
        <v>6802.65104</v>
      </c>
      <c r="AQ52" s="11">
        <f>M52+AB52</f>
        <v>6802.65104</v>
      </c>
      <c r="AR52" s="11">
        <f>N52+AC52</f>
        <v>0</v>
      </c>
      <c r="AS52" s="11">
        <f>AQ52+AR52</f>
        <v>6802.65104</v>
      </c>
      <c r="AT52" s="11">
        <f>P52+AE52</f>
        <v>6802.05104</v>
      </c>
      <c r="AU52" s="11">
        <f>Q52+AF52</f>
        <v>0</v>
      </c>
      <c r="AV52" s="745">
        <f>AT52+AU52</f>
        <v>6802.05104</v>
      </c>
      <c r="AW52" s="939"/>
    </row>
    <row r="53" s="27" customFormat="1" ht="66.8" spans="1:49">
      <c r="A53" s="19"/>
      <c r="B53" s="832" t="s">
        <v>159</v>
      </c>
      <c r="C53" s="959"/>
      <c r="D53" s="608">
        <f>E53+F53+I53+L53+O53+R53</f>
        <v>37099.894</v>
      </c>
      <c r="E53" s="10">
        <f>E52</f>
        <v>4728.52027</v>
      </c>
      <c r="F53" s="10">
        <f t="shared" ref="F53:AV53" si="10">F52</f>
        <v>5368.03887</v>
      </c>
      <c r="G53" s="10">
        <f t="shared" si="10"/>
        <v>6595.98174</v>
      </c>
      <c r="H53" s="676">
        <f t="shared" si="10"/>
        <v>0</v>
      </c>
      <c r="I53" s="10">
        <f t="shared" si="10"/>
        <v>6595.98174</v>
      </c>
      <c r="J53" s="689">
        <f t="shared" si="10"/>
        <v>6802.65104</v>
      </c>
      <c r="K53" s="689">
        <f t="shared" si="10"/>
        <v>0</v>
      </c>
      <c r="L53" s="689">
        <f t="shared" si="10"/>
        <v>6802.65104</v>
      </c>
      <c r="M53" s="689">
        <f t="shared" si="10"/>
        <v>6802.65104</v>
      </c>
      <c r="N53" s="689">
        <f t="shared" si="10"/>
        <v>0</v>
      </c>
      <c r="O53" s="689">
        <f t="shared" si="10"/>
        <v>6802.65104</v>
      </c>
      <c r="P53" s="689">
        <f t="shared" si="10"/>
        <v>6802.05104</v>
      </c>
      <c r="Q53" s="689">
        <f t="shared" si="10"/>
        <v>0</v>
      </c>
      <c r="R53" s="704">
        <f t="shared" si="10"/>
        <v>6802.05104</v>
      </c>
      <c r="S53" s="608">
        <f t="shared" si="10"/>
        <v>95.44194</v>
      </c>
      <c r="T53" s="10">
        <f t="shared" si="10"/>
        <v>0</v>
      </c>
      <c r="U53" s="10">
        <f t="shared" si="10"/>
        <v>0</v>
      </c>
      <c r="V53" s="10">
        <f t="shared" si="10"/>
        <v>95.44194</v>
      </c>
      <c r="W53" s="676">
        <f t="shared" si="10"/>
        <v>0</v>
      </c>
      <c r="X53" s="361">
        <f t="shared" si="10"/>
        <v>95.44194</v>
      </c>
      <c r="Y53" s="10">
        <f t="shared" si="10"/>
        <v>0</v>
      </c>
      <c r="Z53" s="10">
        <f t="shared" si="10"/>
        <v>0</v>
      </c>
      <c r="AA53" s="10">
        <f t="shared" si="10"/>
        <v>0</v>
      </c>
      <c r="AB53" s="10">
        <f t="shared" si="10"/>
        <v>0</v>
      </c>
      <c r="AC53" s="10">
        <f t="shared" si="10"/>
        <v>0</v>
      </c>
      <c r="AD53" s="10">
        <f t="shared" si="10"/>
        <v>0</v>
      </c>
      <c r="AE53" s="10">
        <f t="shared" si="10"/>
        <v>0</v>
      </c>
      <c r="AF53" s="10">
        <f t="shared" si="10"/>
        <v>0</v>
      </c>
      <c r="AG53" s="738">
        <f t="shared" si="10"/>
        <v>0</v>
      </c>
      <c r="AH53" s="608">
        <f t="shared" si="10"/>
        <v>37195.33594</v>
      </c>
      <c r="AI53" s="10">
        <f t="shared" si="10"/>
        <v>4728.52027</v>
      </c>
      <c r="AJ53" s="10">
        <f t="shared" si="10"/>
        <v>5368.03887</v>
      </c>
      <c r="AK53" s="10">
        <f t="shared" si="10"/>
        <v>6691.42368</v>
      </c>
      <c r="AL53" s="676">
        <f t="shared" si="10"/>
        <v>0</v>
      </c>
      <c r="AM53" s="10">
        <f t="shared" si="10"/>
        <v>6691.42368</v>
      </c>
      <c r="AN53" s="10">
        <f t="shared" si="10"/>
        <v>6802.65104</v>
      </c>
      <c r="AO53" s="10">
        <f t="shared" si="10"/>
        <v>0</v>
      </c>
      <c r="AP53" s="10">
        <f t="shared" si="10"/>
        <v>6802.65104</v>
      </c>
      <c r="AQ53" s="10">
        <f t="shared" si="10"/>
        <v>6802.65104</v>
      </c>
      <c r="AR53" s="10">
        <f t="shared" si="10"/>
        <v>0</v>
      </c>
      <c r="AS53" s="10">
        <f t="shared" si="10"/>
        <v>6802.65104</v>
      </c>
      <c r="AT53" s="10">
        <f t="shared" si="10"/>
        <v>6802.05104</v>
      </c>
      <c r="AU53" s="10">
        <f t="shared" si="10"/>
        <v>0</v>
      </c>
      <c r="AV53" s="748">
        <f t="shared" si="10"/>
        <v>6802.05104</v>
      </c>
      <c r="AW53" s="942"/>
    </row>
    <row r="54" s="27" customFormat="1" spans="1:49">
      <c r="A54" s="7" t="s">
        <v>293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814"/>
    </row>
    <row r="55" s="27" customFormat="1" spans="1:49">
      <c r="A55" s="7" t="s">
        <v>191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814"/>
    </row>
    <row r="56" ht="81.75" customHeight="1" spans="1:49">
      <c r="A56" s="15" t="s">
        <v>122</v>
      </c>
      <c r="B56" s="606" t="s">
        <v>160</v>
      </c>
      <c r="C56" s="607" t="s">
        <v>13</v>
      </c>
      <c r="D56" s="608">
        <f>E56+F56+I56+L56+O56+R56</f>
        <v>1488.35017</v>
      </c>
      <c r="E56" s="11">
        <v>0</v>
      </c>
      <c r="F56" s="11">
        <v>0</v>
      </c>
      <c r="G56" s="11">
        <f>'26'!I50</f>
        <v>1488.35017</v>
      </c>
      <c r="H56" s="609">
        <f>H57+H58+H59</f>
        <v>0</v>
      </c>
      <c r="I56" s="11">
        <f>G56+H56</f>
        <v>1488.35017</v>
      </c>
      <c r="J56" s="686">
        <v>0</v>
      </c>
      <c r="K56" s="687"/>
      <c r="L56" s="686">
        <v>0</v>
      </c>
      <c r="M56" s="686">
        <v>0</v>
      </c>
      <c r="N56" s="687"/>
      <c r="O56" s="686">
        <v>0</v>
      </c>
      <c r="P56" s="686">
        <v>0</v>
      </c>
      <c r="Q56" s="687">
        <f>Q57</f>
        <v>0</v>
      </c>
      <c r="R56" s="717">
        <f>P56+Q56</f>
        <v>0</v>
      </c>
      <c r="S56" s="608">
        <f>T56+U56+X56+AA56+AD56+AG56</f>
        <v>0</v>
      </c>
      <c r="T56" s="11">
        <v>0</v>
      </c>
      <c r="U56" s="11">
        <v>0</v>
      </c>
      <c r="V56" s="11">
        <v>0</v>
      </c>
      <c r="W56" s="609"/>
      <c r="X56" s="358">
        <v>0</v>
      </c>
      <c r="Y56" s="11">
        <v>0</v>
      </c>
      <c r="Z56" s="609"/>
      <c r="AA56" s="11">
        <v>0</v>
      </c>
      <c r="AB56" s="11">
        <v>0</v>
      </c>
      <c r="AC56" s="609"/>
      <c r="AD56" s="11">
        <v>0</v>
      </c>
      <c r="AE56" s="11">
        <v>0</v>
      </c>
      <c r="AF56" s="609"/>
      <c r="AG56" s="787">
        <v>0</v>
      </c>
      <c r="AH56" s="608">
        <f>AI56+AJ56+AM56+AP56+AS56+AV56</f>
        <v>1488.35017</v>
      </c>
      <c r="AI56" s="11">
        <f>E56+T56</f>
        <v>0</v>
      </c>
      <c r="AJ56" s="11">
        <f>F56+U56</f>
        <v>0</v>
      </c>
      <c r="AK56" s="11">
        <f>G56+V56</f>
        <v>1488.35017</v>
      </c>
      <c r="AL56" s="609">
        <f>H56+W56</f>
        <v>0</v>
      </c>
      <c r="AM56" s="11">
        <f>AK56+AL56</f>
        <v>1488.35017</v>
      </c>
      <c r="AN56" s="11">
        <f>J56+Y56</f>
        <v>0</v>
      </c>
      <c r="AO56" s="609">
        <f>K56+Z56</f>
        <v>0</v>
      </c>
      <c r="AP56" s="11">
        <f>AN56+AO56</f>
        <v>0</v>
      </c>
      <c r="AQ56" s="11">
        <f>M56+AB56</f>
        <v>0</v>
      </c>
      <c r="AR56" s="609">
        <f>N56+AC56</f>
        <v>0</v>
      </c>
      <c r="AS56" s="11">
        <f>AQ56+AR56</f>
        <v>0</v>
      </c>
      <c r="AT56" s="11">
        <f>P56+AE56</f>
        <v>0</v>
      </c>
      <c r="AU56" s="609">
        <f>Q56+AF56</f>
        <v>0</v>
      </c>
      <c r="AV56" s="745">
        <f>AT56+AU56</f>
        <v>0</v>
      </c>
      <c r="AW56" s="939"/>
    </row>
    <row r="57" spans="1:49">
      <c r="A57" s="15"/>
      <c r="B57" s="606"/>
      <c r="C57" s="607" t="s">
        <v>91</v>
      </c>
      <c r="D57" s="608"/>
      <c r="E57" s="10"/>
      <c r="F57" s="10"/>
      <c r="G57" s="10"/>
      <c r="H57" s="676"/>
      <c r="I57" s="10"/>
      <c r="J57" s="689"/>
      <c r="K57" s="688"/>
      <c r="L57" s="689"/>
      <c r="M57" s="689"/>
      <c r="N57" s="688"/>
      <c r="O57" s="689"/>
      <c r="P57" s="689"/>
      <c r="Q57" s="705"/>
      <c r="R57" s="704"/>
      <c r="S57" s="608"/>
      <c r="T57" s="10"/>
      <c r="U57" s="10"/>
      <c r="V57" s="10"/>
      <c r="W57" s="676"/>
      <c r="X57" s="361"/>
      <c r="Y57" s="10"/>
      <c r="Z57" s="676"/>
      <c r="AA57" s="10"/>
      <c r="AB57" s="10"/>
      <c r="AC57" s="676"/>
      <c r="AD57" s="10"/>
      <c r="AE57" s="10"/>
      <c r="AF57" s="676"/>
      <c r="AG57" s="738"/>
      <c r="AH57" s="608"/>
      <c r="AI57" s="10"/>
      <c r="AJ57" s="10"/>
      <c r="AK57" s="10"/>
      <c r="AL57" s="676"/>
      <c r="AM57" s="10"/>
      <c r="AN57" s="10"/>
      <c r="AO57" s="676"/>
      <c r="AP57" s="10"/>
      <c r="AQ57" s="10"/>
      <c r="AR57" s="676"/>
      <c r="AS57" s="10"/>
      <c r="AT57" s="10"/>
      <c r="AU57" s="676"/>
      <c r="AV57" s="748"/>
      <c r="AW57" s="941"/>
    </row>
    <row r="58" ht="33.75" spans="1:49">
      <c r="A58" s="15"/>
      <c r="B58" s="606"/>
      <c r="C58" s="607" t="s">
        <v>146</v>
      </c>
      <c r="D58" s="608"/>
      <c r="E58" s="10"/>
      <c r="F58" s="10"/>
      <c r="G58" s="10"/>
      <c r="H58" s="676"/>
      <c r="I58" s="10"/>
      <c r="J58" s="689"/>
      <c r="K58" s="688"/>
      <c r="L58" s="689"/>
      <c r="M58" s="689"/>
      <c r="N58" s="688"/>
      <c r="O58" s="689"/>
      <c r="P58" s="689"/>
      <c r="Q58" s="709"/>
      <c r="R58" s="704"/>
      <c r="S58" s="608"/>
      <c r="T58" s="10"/>
      <c r="U58" s="10"/>
      <c r="V58" s="10"/>
      <c r="W58" s="676"/>
      <c r="X58" s="361"/>
      <c r="Y58" s="10"/>
      <c r="Z58" s="676"/>
      <c r="AA58" s="10"/>
      <c r="AB58" s="10"/>
      <c r="AC58" s="676"/>
      <c r="AD58" s="10"/>
      <c r="AE58" s="10"/>
      <c r="AF58" s="676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941"/>
    </row>
    <row r="59" ht="22.5" spans="1:49">
      <c r="A59" s="15"/>
      <c r="B59" s="606"/>
      <c r="C59" s="607" t="s">
        <v>39</v>
      </c>
      <c r="D59" s="608"/>
      <c r="E59" s="10"/>
      <c r="F59" s="10"/>
      <c r="G59" s="10"/>
      <c r="H59" s="676"/>
      <c r="I59" s="10"/>
      <c r="J59" s="689"/>
      <c r="K59" s="688"/>
      <c r="L59" s="689"/>
      <c r="M59" s="689"/>
      <c r="N59" s="688"/>
      <c r="O59" s="689"/>
      <c r="P59" s="689"/>
      <c r="Q59" s="720"/>
      <c r="R59" s="704"/>
      <c r="S59" s="608"/>
      <c r="T59" s="10"/>
      <c r="U59" s="10"/>
      <c r="V59" s="10"/>
      <c r="W59" s="676"/>
      <c r="X59" s="361"/>
      <c r="Y59" s="10"/>
      <c r="Z59" s="676"/>
      <c r="AA59" s="10"/>
      <c r="AB59" s="10"/>
      <c r="AC59" s="676"/>
      <c r="AD59" s="10"/>
      <c r="AE59" s="10"/>
      <c r="AF59" s="676"/>
      <c r="AG59" s="738"/>
      <c r="AH59" s="608"/>
      <c r="AI59" s="10"/>
      <c r="AJ59" s="10"/>
      <c r="AK59" s="10"/>
      <c r="AL59" s="676"/>
      <c r="AM59" s="10"/>
      <c r="AN59" s="10"/>
      <c r="AO59" s="676"/>
      <c r="AP59" s="10"/>
      <c r="AQ59" s="10"/>
      <c r="AR59" s="676"/>
      <c r="AS59" s="10"/>
      <c r="AT59" s="10"/>
      <c r="AU59" s="676"/>
      <c r="AV59" s="748"/>
      <c r="AW59" s="941"/>
    </row>
    <row r="60" s="30" customFormat="1" ht="60.8" spans="1:49">
      <c r="A60" s="19"/>
      <c r="B60" s="832" t="s">
        <v>159</v>
      </c>
      <c r="C60" s="959"/>
      <c r="D60" s="608">
        <f>D56</f>
        <v>1488.35017</v>
      </c>
      <c r="E60" s="10">
        <f>E56</f>
        <v>0</v>
      </c>
      <c r="F60" s="10">
        <f t="shared" ref="F60:AG60" si="11">F56</f>
        <v>0</v>
      </c>
      <c r="G60" s="10">
        <f t="shared" si="11"/>
        <v>1488.35017</v>
      </c>
      <c r="H60" s="676">
        <f t="shared" si="11"/>
        <v>0</v>
      </c>
      <c r="I60" s="10">
        <f t="shared" si="11"/>
        <v>1488.35017</v>
      </c>
      <c r="J60" s="689">
        <f t="shared" si="11"/>
        <v>0</v>
      </c>
      <c r="K60" s="689">
        <f t="shared" si="11"/>
        <v>0</v>
      </c>
      <c r="L60" s="689">
        <f t="shared" si="11"/>
        <v>0</v>
      </c>
      <c r="M60" s="689">
        <f t="shared" si="11"/>
        <v>0</v>
      </c>
      <c r="N60" s="689">
        <f t="shared" si="11"/>
        <v>0</v>
      </c>
      <c r="O60" s="689">
        <f t="shared" si="11"/>
        <v>0</v>
      </c>
      <c r="P60" s="689">
        <f t="shared" si="11"/>
        <v>0</v>
      </c>
      <c r="Q60" s="689">
        <f t="shared" si="11"/>
        <v>0</v>
      </c>
      <c r="R60" s="704">
        <f t="shared" si="11"/>
        <v>0</v>
      </c>
      <c r="S60" s="608">
        <f t="shared" si="11"/>
        <v>0</v>
      </c>
      <c r="T60" s="10">
        <f t="shared" si="11"/>
        <v>0</v>
      </c>
      <c r="U60" s="10">
        <f t="shared" si="11"/>
        <v>0</v>
      </c>
      <c r="V60" s="10">
        <f t="shared" si="11"/>
        <v>0</v>
      </c>
      <c r="W60" s="676">
        <f t="shared" si="11"/>
        <v>0</v>
      </c>
      <c r="X60" s="361">
        <f t="shared" si="11"/>
        <v>0</v>
      </c>
      <c r="Y60" s="10">
        <f t="shared" si="11"/>
        <v>0</v>
      </c>
      <c r="Z60" s="10">
        <f t="shared" si="11"/>
        <v>0</v>
      </c>
      <c r="AA60" s="10">
        <f t="shared" si="11"/>
        <v>0</v>
      </c>
      <c r="AB60" s="10">
        <f t="shared" si="11"/>
        <v>0</v>
      </c>
      <c r="AC60" s="10">
        <f t="shared" si="11"/>
        <v>0</v>
      </c>
      <c r="AD60" s="10">
        <f t="shared" si="11"/>
        <v>0</v>
      </c>
      <c r="AE60" s="10">
        <f t="shared" si="11"/>
        <v>0</v>
      </c>
      <c r="AF60" s="10">
        <f t="shared" si="11"/>
        <v>0</v>
      </c>
      <c r="AG60" s="738">
        <f t="shared" si="11"/>
        <v>0</v>
      </c>
      <c r="AH60" s="608">
        <f>AI60+AJ60+AM60+AP60+AS60+AV60</f>
        <v>1488.35017</v>
      </c>
      <c r="AI60" s="10">
        <f>E60+T60</f>
        <v>0</v>
      </c>
      <c r="AJ60" s="10">
        <f>F60+U60</f>
        <v>0</v>
      </c>
      <c r="AK60" s="10">
        <f>G60+V60</f>
        <v>1488.35017</v>
      </c>
      <c r="AL60" s="676">
        <f>H60+W60</f>
        <v>0</v>
      </c>
      <c r="AM60" s="10">
        <f>AK60+AL60</f>
        <v>1488.35017</v>
      </c>
      <c r="AN60" s="10">
        <f>J60+Y60</f>
        <v>0</v>
      </c>
      <c r="AO60" s="10">
        <f>K60+Z60</f>
        <v>0</v>
      </c>
      <c r="AP60" s="10">
        <f>AN60+AO60</f>
        <v>0</v>
      </c>
      <c r="AQ60" s="10">
        <f>M60+AB60</f>
        <v>0</v>
      </c>
      <c r="AR60" s="10">
        <f>N60+AC60</f>
        <v>0</v>
      </c>
      <c r="AS60" s="10">
        <f>AQ60+AR60</f>
        <v>0</v>
      </c>
      <c r="AT60" s="10">
        <f>P60+AE60</f>
        <v>0</v>
      </c>
      <c r="AU60" s="10">
        <f>Q60+AF60</f>
        <v>0</v>
      </c>
      <c r="AV60" s="748">
        <f>AT60+AU60</f>
        <v>0</v>
      </c>
      <c r="AW60" s="942"/>
    </row>
    <row r="61" spans="1:49">
      <c r="A61" s="7" t="s">
        <v>294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803"/>
    </row>
    <row r="62" spans="1:49">
      <c r="A62" s="7" t="s">
        <v>192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803"/>
    </row>
    <row r="63" ht="68.25" customHeight="1" spans="1:49">
      <c r="A63" s="15" t="s">
        <v>295</v>
      </c>
      <c r="B63" s="611" t="s">
        <v>123</v>
      </c>
      <c r="C63" s="923" t="s">
        <v>13</v>
      </c>
      <c r="D63" s="608">
        <f>E63+F63+I63+L63+O63+R63</f>
        <v>580</v>
      </c>
      <c r="E63" s="11">
        <v>0</v>
      </c>
      <c r="F63" s="11">
        <v>0</v>
      </c>
      <c r="G63" s="11">
        <v>0</v>
      </c>
      <c r="H63" s="609"/>
      <c r="I63" s="11">
        <v>0</v>
      </c>
      <c r="J63" s="686">
        <v>0</v>
      </c>
      <c r="K63" s="687"/>
      <c r="L63" s="686">
        <v>0</v>
      </c>
      <c r="M63" s="686">
        <v>580</v>
      </c>
      <c r="N63" s="687">
        <f>N64+N65+N66+N67</f>
        <v>0</v>
      </c>
      <c r="O63" s="686">
        <f>M63+N63</f>
        <v>580</v>
      </c>
      <c r="P63" s="686">
        <v>0</v>
      </c>
      <c r="Q63" s="687"/>
      <c r="R63" s="717">
        <f>P63+Q63</f>
        <v>0</v>
      </c>
      <c r="S63" s="608">
        <f>T63+U63+X63+AA63+AD63+AG63</f>
        <v>11000</v>
      </c>
      <c r="T63" s="11">
        <v>0</v>
      </c>
      <c r="U63" s="11">
        <v>0</v>
      </c>
      <c r="V63" s="11">
        <v>0</v>
      </c>
      <c r="W63" s="609"/>
      <c r="X63" s="358">
        <v>0</v>
      </c>
      <c r="Y63" s="11">
        <v>0</v>
      </c>
      <c r="Z63" s="609"/>
      <c r="AA63" s="11">
        <v>0</v>
      </c>
      <c r="AB63" s="11">
        <v>11000</v>
      </c>
      <c r="AC63" s="609">
        <f>AC64+AC65+AC66+AC67</f>
        <v>0</v>
      </c>
      <c r="AD63" s="11">
        <f>AB63+AC63</f>
        <v>11000</v>
      </c>
      <c r="AE63" s="11">
        <v>0</v>
      </c>
      <c r="AF63" s="609"/>
      <c r="AG63" s="787">
        <v>0</v>
      </c>
      <c r="AH63" s="608">
        <f>AI63+AJ63+AM63+AP63+AS63+AV63</f>
        <v>11580</v>
      </c>
      <c r="AI63" s="11">
        <f>E63+T63</f>
        <v>0</v>
      </c>
      <c r="AJ63" s="11">
        <f>F63+U63</f>
        <v>0</v>
      </c>
      <c r="AK63" s="11">
        <f>G63+V63</f>
        <v>0</v>
      </c>
      <c r="AL63" s="609">
        <f>H63+W63</f>
        <v>0</v>
      </c>
      <c r="AM63" s="11">
        <f>AK63+AL63</f>
        <v>0</v>
      </c>
      <c r="AN63" s="11">
        <f>J63+Y63</f>
        <v>0</v>
      </c>
      <c r="AO63" s="609">
        <f>K63+Z63</f>
        <v>0</v>
      </c>
      <c r="AP63" s="11">
        <f>AN63+AO63</f>
        <v>0</v>
      </c>
      <c r="AQ63" s="11">
        <f>M63+AB63</f>
        <v>11580</v>
      </c>
      <c r="AR63" s="609">
        <f>N63+AC63</f>
        <v>0</v>
      </c>
      <c r="AS63" s="11">
        <f>AQ63+AR63</f>
        <v>11580</v>
      </c>
      <c r="AT63" s="11">
        <f>P63+AE63</f>
        <v>0</v>
      </c>
      <c r="AU63" s="609">
        <f>Q63+AF63</f>
        <v>0</v>
      </c>
      <c r="AV63" s="745">
        <f>AT63+AU63</f>
        <v>0</v>
      </c>
      <c r="AW63" s="997"/>
    </row>
    <row r="64" hidden="1" spans="1:49">
      <c r="A64" s="15"/>
      <c r="B64" s="918"/>
      <c r="C64" s="607"/>
      <c r="D64" s="608"/>
      <c r="E64" s="10"/>
      <c r="F64" s="10"/>
      <c r="G64" s="760"/>
      <c r="H64" s="676"/>
      <c r="I64" s="10"/>
      <c r="J64" s="689"/>
      <c r="K64" s="688"/>
      <c r="L64" s="689"/>
      <c r="M64" s="689"/>
      <c r="N64" s="688"/>
      <c r="O64" s="689"/>
      <c r="P64" s="708"/>
      <c r="Q64" s="688"/>
      <c r="R64" s="704"/>
      <c r="S64" s="608"/>
      <c r="T64" s="11"/>
      <c r="U64" s="11"/>
      <c r="V64" s="11"/>
      <c r="W64" s="609"/>
      <c r="X64" s="358"/>
      <c r="Y64" s="11"/>
      <c r="Z64" s="609"/>
      <c r="AA64" s="11"/>
      <c r="AB64" s="641"/>
      <c r="AC64" s="609"/>
      <c r="AD64" s="11"/>
      <c r="AE64" s="10"/>
      <c r="AF64" s="609"/>
      <c r="AG64" s="738"/>
      <c r="AH64" s="608"/>
      <c r="AI64" s="10"/>
      <c r="AJ64" s="10"/>
      <c r="AK64" s="10"/>
      <c r="AL64" s="676"/>
      <c r="AM64" s="10"/>
      <c r="AN64" s="10"/>
      <c r="AO64" s="676"/>
      <c r="AP64" s="10"/>
      <c r="AQ64" s="10"/>
      <c r="AR64" s="676"/>
      <c r="AS64" s="10"/>
      <c r="AT64" s="10"/>
      <c r="AU64" s="676"/>
      <c r="AV64" s="748"/>
      <c r="AW64" s="998"/>
    </row>
    <row r="65" hidden="1" spans="1:49">
      <c r="A65" s="15"/>
      <c r="B65" s="918"/>
      <c r="C65" s="607"/>
      <c r="D65" s="608"/>
      <c r="E65" s="10"/>
      <c r="F65" s="10"/>
      <c r="G65" s="767"/>
      <c r="H65" s="676"/>
      <c r="I65" s="10"/>
      <c r="J65" s="689"/>
      <c r="K65" s="688"/>
      <c r="L65" s="689"/>
      <c r="M65" s="689"/>
      <c r="N65" s="688"/>
      <c r="O65" s="689"/>
      <c r="P65" s="710"/>
      <c r="Q65" s="688"/>
      <c r="R65" s="704"/>
      <c r="S65" s="608"/>
      <c r="T65" s="11"/>
      <c r="U65" s="11"/>
      <c r="V65" s="11"/>
      <c r="W65" s="609"/>
      <c r="X65" s="358"/>
      <c r="Y65" s="11"/>
      <c r="Z65" s="609"/>
      <c r="AA65" s="11"/>
      <c r="AB65" s="842"/>
      <c r="AC65" s="609"/>
      <c r="AD65" s="11"/>
      <c r="AE65" s="10"/>
      <c r="AF65" s="609"/>
      <c r="AG65" s="738"/>
      <c r="AH65" s="608"/>
      <c r="AI65" s="10"/>
      <c r="AJ65" s="10"/>
      <c r="AK65" s="10"/>
      <c r="AL65" s="676"/>
      <c r="AM65" s="10"/>
      <c r="AN65" s="10"/>
      <c r="AO65" s="676"/>
      <c r="AP65" s="10"/>
      <c r="AQ65" s="10"/>
      <c r="AR65" s="676"/>
      <c r="AS65" s="10"/>
      <c r="AT65" s="10"/>
      <c r="AU65" s="676"/>
      <c r="AV65" s="748"/>
      <c r="AW65" s="998"/>
    </row>
    <row r="66" hidden="1" spans="1:49">
      <c r="A66" s="15"/>
      <c r="B66" s="918"/>
      <c r="C66" s="607"/>
      <c r="D66" s="608"/>
      <c r="E66" s="10"/>
      <c r="F66" s="10"/>
      <c r="G66" s="767"/>
      <c r="H66" s="676"/>
      <c r="I66" s="10"/>
      <c r="J66" s="689"/>
      <c r="K66" s="688"/>
      <c r="L66" s="689"/>
      <c r="M66" s="689"/>
      <c r="N66" s="688"/>
      <c r="O66" s="689"/>
      <c r="P66" s="710"/>
      <c r="Q66" s="688"/>
      <c r="R66" s="704"/>
      <c r="S66" s="608"/>
      <c r="T66" s="11"/>
      <c r="U66" s="11"/>
      <c r="V66" s="11"/>
      <c r="W66" s="609"/>
      <c r="X66" s="358"/>
      <c r="Y66" s="11"/>
      <c r="Z66" s="609"/>
      <c r="AA66" s="11"/>
      <c r="AB66" s="842"/>
      <c r="AC66" s="609"/>
      <c r="AD66" s="11"/>
      <c r="AE66" s="10"/>
      <c r="AF66" s="609"/>
      <c r="AG66" s="738"/>
      <c r="AH66" s="608"/>
      <c r="AI66" s="10"/>
      <c r="AJ66" s="10"/>
      <c r="AK66" s="10"/>
      <c r="AL66" s="676"/>
      <c r="AM66" s="10"/>
      <c r="AN66" s="10"/>
      <c r="AO66" s="676"/>
      <c r="AP66" s="10"/>
      <c r="AQ66" s="10"/>
      <c r="AR66" s="676"/>
      <c r="AS66" s="10"/>
      <c r="AT66" s="10"/>
      <c r="AU66" s="676"/>
      <c r="AV66" s="748"/>
      <c r="AW66" s="998"/>
    </row>
    <row r="67" ht="22.5" spans="1:49">
      <c r="A67" s="15"/>
      <c r="B67" s="918"/>
      <c r="C67" s="607" t="s">
        <v>39</v>
      </c>
      <c r="D67" s="608"/>
      <c r="E67" s="10"/>
      <c r="F67" s="10"/>
      <c r="G67" s="770"/>
      <c r="H67" s="676"/>
      <c r="I67" s="10"/>
      <c r="J67" s="689"/>
      <c r="K67" s="688"/>
      <c r="L67" s="689"/>
      <c r="M67" s="689"/>
      <c r="N67" s="867"/>
      <c r="O67" s="689"/>
      <c r="P67" s="968"/>
      <c r="Q67" s="688"/>
      <c r="R67" s="704"/>
      <c r="S67" s="608"/>
      <c r="T67" s="11"/>
      <c r="U67" s="11"/>
      <c r="V67" s="11"/>
      <c r="W67" s="609"/>
      <c r="X67" s="358"/>
      <c r="Y67" s="11"/>
      <c r="Z67" s="609"/>
      <c r="AA67" s="11"/>
      <c r="AB67" s="622"/>
      <c r="AC67" s="867"/>
      <c r="AD67" s="11"/>
      <c r="AE67" s="10"/>
      <c r="AF67" s="609"/>
      <c r="AG67" s="738"/>
      <c r="AH67" s="608"/>
      <c r="AI67" s="10"/>
      <c r="AJ67" s="10"/>
      <c r="AK67" s="10"/>
      <c r="AL67" s="676"/>
      <c r="AM67" s="10"/>
      <c r="AN67" s="10"/>
      <c r="AO67" s="676"/>
      <c r="AP67" s="10"/>
      <c r="AQ67" s="10"/>
      <c r="AR67" s="676"/>
      <c r="AS67" s="10"/>
      <c r="AT67" s="10"/>
      <c r="AU67" s="676"/>
      <c r="AV67" s="748"/>
      <c r="AW67" s="999"/>
    </row>
    <row r="68" ht="45" hidden="1" customHeight="1" outlineLevel="1" spans="1:49">
      <c r="A68" s="15" t="s">
        <v>125</v>
      </c>
      <c r="B68" s="611" t="s">
        <v>126</v>
      </c>
      <c r="C68" s="607" t="s">
        <v>13</v>
      </c>
      <c r="D68" s="608">
        <f>E68+F68+I68+L68+O68+R68</f>
        <v>0</v>
      </c>
      <c r="E68" s="11">
        <v>0</v>
      </c>
      <c r="F68" s="11">
        <v>0</v>
      </c>
      <c r="G68" s="11">
        <v>0</v>
      </c>
      <c r="H68" s="609"/>
      <c r="I68" s="11">
        <v>0</v>
      </c>
      <c r="J68" s="686">
        <v>0</v>
      </c>
      <c r="K68" s="687"/>
      <c r="L68" s="686">
        <v>0</v>
      </c>
      <c r="M68" s="686">
        <v>0</v>
      </c>
      <c r="N68" s="687"/>
      <c r="O68" s="686">
        <v>0</v>
      </c>
      <c r="P68" s="686">
        <v>0</v>
      </c>
      <c r="Q68" s="687"/>
      <c r="R68" s="717">
        <f>P68+Q68</f>
        <v>0</v>
      </c>
      <c r="S68" s="608">
        <f>T68+U68+X68+AA68+AD68+AG68</f>
        <v>0</v>
      </c>
      <c r="T68" s="11">
        <v>0</v>
      </c>
      <c r="U68" s="11">
        <v>0</v>
      </c>
      <c r="V68" s="11">
        <v>0</v>
      </c>
      <c r="W68" s="609"/>
      <c r="X68" s="358">
        <v>0</v>
      </c>
      <c r="Y68" s="11">
        <v>0</v>
      </c>
      <c r="Z68" s="609"/>
      <c r="AA68" s="11">
        <v>0</v>
      </c>
      <c r="AB68" s="11">
        <v>0</v>
      </c>
      <c r="AC68" s="867"/>
      <c r="AD68" s="11">
        <v>0</v>
      </c>
      <c r="AE68" s="11">
        <v>0</v>
      </c>
      <c r="AF68" s="609"/>
      <c r="AG68" s="787">
        <v>0</v>
      </c>
      <c r="AH68" s="608">
        <f>AI68+AJ68+AM68+AP68+AS68+AV68</f>
        <v>0</v>
      </c>
      <c r="AI68" s="11">
        <f>E68+T68</f>
        <v>0</v>
      </c>
      <c r="AJ68" s="11">
        <f>F68+U68</f>
        <v>0</v>
      </c>
      <c r="AK68" s="11">
        <f>G68+V68</f>
        <v>0</v>
      </c>
      <c r="AL68" s="609">
        <f>H68+W68</f>
        <v>0</v>
      </c>
      <c r="AM68" s="11">
        <f>AK68+AL68</f>
        <v>0</v>
      </c>
      <c r="AN68" s="11">
        <f>J68+Y68</f>
        <v>0</v>
      </c>
      <c r="AO68" s="609">
        <f>K68+Z68</f>
        <v>0</v>
      </c>
      <c r="AP68" s="11">
        <f>AN68+AO68</f>
        <v>0</v>
      </c>
      <c r="AQ68" s="11">
        <f>M68+AB68</f>
        <v>0</v>
      </c>
      <c r="AR68" s="609">
        <f>N68+AC68</f>
        <v>0</v>
      </c>
      <c r="AS68" s="11">
        <f>AQ68+AR68</f>
        <v>0</v>
      </c>
      <c r="AT68" s="11">
        <f>P68+AE68</f>
        <v>0</v>
      </c>
      <c r="AU68" s="609">
        <f>Q68+AF68</f>
        <v>0</v>
      </c>
      <c r="AV68" s="745">
        <f>AT68+AU68</f>
        <v>0</v>
      </c>
      <c r="AW68" s="803"/>
    </row>
    <row r="69" hidden="1" customHeight="1" outlineLevel="1" spans="1:49">
      <c r="A69" s="825"/>
      <c r="B69" s="839"/>
      <c r="C69" s="607" t="s">
        <v>91</v>
      </c>
      <c r="D69" s="640"/>
      <c r="E69" s="641"/>
      <c r="F69" s="641"/>
      <c r="G69" s="641"/>
      <c r="H69" s="609"/>
      <c r="I69" s="641"/>
      <c r="J69" s="699"/>
      <c r="K69" s="687"/>
      <c r="L69" s="699"/>
      <c r="M69" s="699"/>
      <c r="N69" s="687"/>
      <c r="O69" s="699"/>
      <c r="P69" s="699"/>
      <c r="Q69" s="687"/>
      <c r="R69" s="861"/>
      <c r="S69" s="640"/>
      <c r="T69" s="641"/>
      <c r="U69" s="641"/>
      <c r="V69" s="641"/>
      <c r="W69" s="609"/>
      <c r="X69" s="392"/>
      <c r="Y69" s="641"/>
      <c r="Z69" s="609"/>
      <c r="AA69" s="641"/>
      <c r="AB69" s="641"/>
      <c r="AC69" s="867"/>
      <c r="AD69" s="641"/>
      <c r="AE69" s="760"/>
      <c r="AF69" s="609"/>
      <c r="AG69" s="783"/>
      <c r="AH69" s="640"/>
      <c r="AI69" s="760"/>
      <c r="AJ69" s="760"/>
      <c r="AK69" s="760"/>
      <c r="AL69" s="676"/>
      <c r="AM69" s="760"/>
      <c r="AN69" s="760"/>
      <c r="AO69" s="676"/>
      <c r="AP69" s="760"/>
      <c r="AQ69" s="760"/>
      <c r="AR69" s="676"/>
      <c r="AS69" s="760"/>
      <c r="AT69" s="760"/>
      <c r="AU69" s="676"/>
      <c r="AV69" s="783"/>
      <c r="AW69" s="803"/>
    </row>
    <row r="70" ht="33.75" hidden="1" customHeight="1" outlineLevel="1" spans="1:49">
      <c r="A70" s="840"/>
      <c r="B70" s="841"/>
      <c r="C70" s="607" t="s">
        <v>146</v>
      </c>
      <c r="D70" s="766"/>
      <c r="E70" s="842"/>
      <c r="F70" s="842"/>
      <c r="G70" s="842"/>
      <c r="H70" s="609"/>
      <c r="I70" s="842"/>
      <c r="J70" s="854"/>
      <c r="K70" s="687"/>
      <c r="L70" s="854"/>
      <c r="M70" s="854"/>
      <c r="N70" s="687"/>
      <c r="O70" s="854"/>
      <c r="P70" s="854"/>
      <c r="Q70" s="687"/>
      <c r="R70" s="862"/>
      <c r="S70" s="766"/>
      <c r="T70" s="842"/>
      <c r="U70" s="842"/>
      <c r="V70" s="842"/>
      <c r="W70" s="609"/>
      <c r="X70" s="536"/>
      <c r="Y70" s="842"/>
      <c r="Z70" s="609"/>
      <c r="AA70" s="842"/>
      <c r="AB70" s="842"/>
      <c r="AC70" s="867"/>
      <c r="AD70" s="842"/>
      <c r="AE70" s="767"/>
      <c r="AF70" s="609"/>
      <c r="AG70" s="789"/>
      <c r="AH70" s="766"/>
      <c r="AI70" s="767"/>
      <c r="AJ70" s="767"/>
      <c r="AK70" s="767"/>
      <c r="AL70" s="676"/>
      <c r="AM70" s="767"/>
      <c r="AN70" s="767"/>
      <c r="AO70" s="676"/>
      <c r="AP70" s="767"/>
      <c r="AQ70" s="767"/>
      <c r="AR70" s="676"/>
      <c r="AS70" s="767"/>
      <c r="AT70" s="767"/>
      <c r="AU70" s="676"/>
      <c r="AV70" s="789"/>
      <c r="AW70" s="803"/>
    </row>
    <row r="71" ht="22.5" hidden="1" outlineLevel="1" spans="1:49">
      <c r="A71" s="840"/>
      <c r="B71" s="841"/>
      <c r="C71" s="607" t="s">
        <v>161</v>
      </c>
      <c r="D71" s="766"/>
      <c r="E71" s="842"/>
      <c r="F71" s="842"/>
      <c r="G71" s="842"/>
      <c r="H71" s="609"/>
      <c r="I71" s="842"/>
      <c r="J71" s="854"/>
      <c r="K71" s="687"/>
      <c r="L71" s="854"/>
      <c r="M71" s="854"/>
      <c r="N71" s="687"/>
      <c r="O71" s="854"/>
      <c r="P71" s="854"/>
      <c r="Q71" s="687"/>
      <c r="R71" s="862"/>
      <c r="S71" s="766"/>
      <c r="T71" s="842"/>
      <c r="U71" s="842"/>
      <c r="V71" s="842"/>
      <c r="W71" s="609"/>
      <c r="X71" s="536"/>
      <c r="Y71" s="842"/>
      <c r="Z71" s="609"/>
      <c r="AA71" s="842"/>
      <c r="AB71" s="842"/>
      <c r="AC71" s="609"/>
      <c r="AD71" s="842"/>
      <c r="AE71" s="767"/>
      <c r="AF71" s="609"/>
      <c r="AG71" s="789"/>
      <c r="AH71" s="766"/>
      <c r="AI71" s="767"/>
      <c r="AJ71" s="767"/>
      <c r="AK71" s="767"/>
      <c r="AL71" s="676"/>
      <c r="AM71" s="767"/>
      <c r="AN71" s="767"/>
      <c r="AO71" s="676"/>
      <c r="AP71" s="767"/>
      <c r="AQ71" s="767"/>
      <c r="AR71" s="676"/>
      <c r="AS71" s="767"/>
      <c r="AT71" s="767"/>
      <c r="AU71" s="676"/>
      <c r="AV71" s="789"/>
      <c r="AW71" s="803"/>
    </row>
    <row r="72" ht="22.5" hidden="1" outlineLevel="1" spans="1:49">
      <c r="A72" s="836"/>
      <c r="B72" s="843"/>
      <c r="C72" s="607" t="s">
        <v>39</v>
      </c>
      <c r="D72" s="675"/>
      <c r="E72" s="622"/>
      <c r="F72" s="622"/>
      <c r="G72" s="622"/>
      <c r="H72" s="609"/>
      <c r="I72" s="622"/>
      <c r="J72" s="691"/>
      <c r="K72" s="687"/>
      <c r="L72" s="691"/>
      <c r="M72" s="691"/>
      <c r="N72" s="687"/>
      <c r="O72" s="691"/>
      <c r="P72" s="691"/>
      <c r="Q72" s="687"/>
      <c r="R72" s="858"/>
      <c r="S72" s="675"/>
      <c r="T72" s="622"/>
      <c r="U72" s="622"/>
      <c r="V72" s="622"/>
      <c r="W72" s="609"/>
      <c r="X72" s="373"/>
      <c r="Y72" s="622"/>
      <c r="Z72" s="609"/>
      <c r="AA72" s="622"/>
      <c r="AB72" s="622"/>
      <c r="AC72" s="609"/>
      <c r="AD72" s="622"/>
      <c r="AE72" s="770"/>
      <c r="AF72" s="609"/>
      <c r="AG72" s="782"/>
      <c r="AH72" s="675"/>
      <c r="AI72" s="770"/>
      <c r="AJ72" s="770"/>
      <c r="AK72" s="770"/>
      <c r="AL72" s="676"/>
      <c r="AM72" s="770"/>
      <c r="AN72" s="770"/>
      <c r="AO72" s="676"/>
      <c r="AP72" s="770"/>
      <c r="AQ72" s="770"/>
      <c r="AR72" s="676"/>
      <c r="AS72" s="770"/>
      <c r="AT72" s="770"/>
      <c r="AU72" s="676"/>
      <c r="AV72" s="782"/>
      <c r="AW72" s="803"/>
    </row>
    <row r="73" s="27" customFormat="1" ht="75.75" customHeight="1" collapsed="1" spans="1:49">
      <c r="A73" s="19"/>
      <c r="B73" s="832" t="s">
        <v>159</v>
      </c>
      <c r="C73" s="923"/>
      <c r="D73" s="608">
        <f>E73+F73+I73+L73+O73+R73</f>
        <v>580</v>
      </c>
      <c r="E73" s="10">
        <f t="shared" ref="E73:R73" si="12">E68+E63</f>
        <v>0</v>
      </c>
      <c r="F73" s="10">
        <f t="shared" si="12"/>
        <v>0</v>
      </c>
      <c r="G73" s="10">
        <f t="shared" si="12"/>
        <v>0</v>
      </c>
      <c r="H73" s="676">
        <f t="shared" si="12"/>
        <v>0</v>
      </c>
      <c r="I73" s="10">
        <f t="shared" si="12"/>
        <v>0</v>
      </c>
      <c r="J73" s="689">
        <f t="shared" si="12"/>
        <v>0</v>
      </c>
      <c r="K73" s="739">
        <f t="shared" si="12"/>
        <v>0</v>
      </c>
      <c r="L73" s="689">
        <f t="shared" si="12"/>
        <v>0</v>
      </c>
      <c r="M73" s="689">
        <f t="shared" si="12"/>
        <v>580</v>
      </c>
      <c r="N73" s="739">
        <f t="shared" si="12"/>
        <v>0</v>
      </c>
      <c r="O73" s="689">
        <f t="shared" si="12"/>
        <v>580</v>
      </c>
      <c r="P73" s="689">
        <f t="shared" si="12"/>
        <v>0</v>
      </c>
      <c r="Q73" s="739">
        <f t="shared" si="12"/>
        <v>0</v>
      </c>
      <c r="R73" s="704">
        <f t="shared" si="12"/>
        <v>0</v>
      </c>
      <c r="S73" s="608">
        <f>T73+U73+X73+AA73+AD73+AG73</f>
        <v>11000</v>
      </c>
      <c r="T73" s="10">
        <f t="shared" ref="T73:AG73" si="13">T68+T63</f>
        <v>0</v>
      </c>
      <c r="U73" s="10">
        <f t="shared" si="13"/>
        <v>0</v>
      </c>
      <c r="V73" s="10">
        <f t="shared" si="13"/>
        <v>0</v>
      </c>
      <c r="W73" s="676">
        <f t="shared" si="13"/>
        <v>0</v>
      </c>
      <c r="X73" s="361">
        <f t="shared" si="13"/>
        <v>0</v>
      </c>
      <c r="Y73" s="10">
        <f t="shared" si="13"/>
        <v>0</v>
      </c>
      <c r="Z73" s="609">
        <f t="shared" si="13"/>
        <v>0</v>
      </c>
      <c r="AA73" s="10">
        <f t="shared" si="13"/>
        <v>0</v>
      </c>
      <c r="AB73" s="10">
        <f t="shared" si="13"/>
        <v>11000</v>
      </c>
      <c r="AC73" s="867">
        <f t="shared" si="13"/>
        <v>0</v>
      </c>
      <c r="AD73" s="10">
        <f t="shared" si="13"/>
        <v>11000</v>
      </c>
      <c r="AE73" s="10">
        <f t="shared" si="13"/>
        <v>0</v>
      </c>
      <c r="AF73" s="609">
        <f t="shared" si="13"/>
        <v>0</v>
      </c>
      <c r="AG73" s="738">
        <f t="shared" si="13"/>
        <v>0</v>
      </c>
      <c r="AH73" s="608">
        <f>AI73+AJ73+AM73+AP73+AS73+AV73</f>
        <v>11580</v>
      </c>
      <c r="AI73" s="10">
        <f t="shared" ref="AI73:AL74" si="14">E73+T73</f>
        <v>0</v>
      </c>
      <c r="AJ73" s="10">
        <f t="shared" si="14"/>
        <v>0</v>
      </c>
      <c r="AK73" s="10">
        <f t="shared" si="14"/>
        <v>0</v>
      </c>
      <c r="AL73" s="676">
        <f t="shared" si="14"/>
        <v>0</v>
      </c>
      <c r="AM73" s="10">
        <f>AK73+AL73</f>
        <v>0</v>
      </c>
      <c r="AN73" s="10">
        <f>J73+Y73</f>
        <v>0</v>
      </c>
      <c r="AO73" s="676">
        <f>K73+Z73</f>
        <v>0</v>
      </c>
      <c r="AP73" s="10">
        <f>AN73+AO73</f>
        <v>0</v>
      </c>
      <c r="AQ73" s="10">
        <f>M73+AB73</f>
        <v>11580</v>
      </c>
      <c r="AR73" s="676">
        <f>N73+AC73</f>
        <v>0</v>
      </c>
      <c r="AS73" s="10">
        <f>AQ73+AR73</f>
        <v>11580</v>
      </c>
      <c r="AT73" s="10">
        <f>P73+AE73</f>
        <v>0</v>
      </c>
      <c r="AU73" s="676">
        <f>Q73+AF73</f>
        <v>0</v>
      </c>
      <c r="AV73" s="748">
        <f>AT73+AU73</f>
        <v>0</v>
      </c>
      <c r="AW73" s="814"/>
    </row>
    <row r="74" s="27" customFormat="1" ht="72.8" spans="1:49">
      <c r="A74" s="19"/>
      <c r="B74" s="832" t="s">
        <v>162</v>
      </c>
      <c r="C74" s="1004"/>
      <c r="D74" s="608">
        <f>E74+F74+I74+L74+O74+R74</f>
        <v>437713.41606</v>
      </c>
      <c r="E74" s="10">
        <f t="shared" ref="E74:R74" si="15">E73+E60+E53+E44+E48</f>
        <v>73582.87327</v>
      </c>
      <c r="F74" s="10">
        <f t="shared" si="15"/>
        <v>68037.99891</v>
      </c>
      <c r="G74" s="10">
        <f t="shared" si="15"/>
        <v>79606.73556</v>
      </c>
      <c r="H74" s="676">
        <f t="shared" si="15"/>
        <v>0</v>
      </c>
      <c r="I74" s="10">
        <f t="shared" si="15"/>
        <v>79606.73556</v>
      </c>
      <c r="J74" s="10">
        <f t="shared" si="15"/>
        <v>74645.47631</v>
      </c>
      <c r="K74" s="609">
        <f t="shared" si="15"/>
        <v>52.632</v>
      </c>
      <c r="L74" s="10">
        <f t="shared" si="15"/>
        <v>74698.10831</v>
      </c>
      <c r="M74" s="10">
        <f t="shared" si="15"/>
        <v>71780.00001</v>
      </c>
      <c r="N74" s="609">
        <f t="shared" si="15"/>
        <v>0</v>
      </c>
      <c r="O74" s="10">
        <f t="shared" si="15"/>
        <v>71780.00001</v>
      </c>
      <c r="P74" s="10">
        <f t="shared" si="15"/>
        <v>70007.7</v>
      </c>
      <c r="Q74" s="609">
        <f t="shared" si="15"/>
        <v>0</v>
      </c>
      <c r="R74" s="10">
        <f t="shared" si="15"/>
        <v>70007.7</v>
      </c>
      <c r="S74" s="608">
        <f>T74+U74+X74+AA74+AD74+AG74</f>
        <v>24933.55152</v>
      </c>
      <c r="T74" s="10">
        <f t="shared" ref="T74:AG74" si="16">T73+T60+T53+T44+T48</f>
        <v>4170.09794</v>
      </c>
      <c r="U74" s="10">
        <f t="shared" si="16"/>
        <v>0</v>
      </c>
      <c r="V74" s="10">
        <f t="shared" si="16"/>
        <v>3793.45358</v>
      </c>
      <c r="W74" s="676">
        <f t="shared" si="16"/>
        <v>0</v>
      </c>
      <c r="X74" s="10">
        <f t="shared" si="16"/>
        <v>3793.45358</v>
      </c>
      <c r="Y74" s="10">
        <f t="shared" si="16"/>
        <v>0</v>
      </c>
      <c r="Z74" s="609">
        <f t="shared" si="16"/>
        <v>1000</v>
      </c>
      <c r="AA74" s="10">
        <f t="shared" si="16"/>
        <v>1000</v>
      </c>
      <c r="AB74" s="10">
        <f t="shared" si="16"/>
        <v>11000</v>
      </c>
      <c r="AC74" s="609">
        <f t="shared" si="16"/>
        <v>3970</v>
      </c>
      <c r="AD74" s="10">
        <f t="shared" si="16"/>
        <v>14970</v>
      </c>
      <c r="AE74" s="10">
        <f t="shared" si="16"/>
        <v>0</v>
      </c>
      <c r="AF74" s="609">
        <f t="shared" si="16"/>
        <v>1000</v>
      </c>
      <c r="AG74" s="10">
        <f t="shared" si="16"/>
        <v>1000</v>
      </c>
      <c r="AH74" s="608">
        <f>AI74+AJ74+AM74+AP74+AS74+AV74</f>
        <v>462646.96758</v>
      </c>
      <c r="AI74" s="10">
        <f t="shared" si="14"/>
        <v>77752.97121</v>
      </c>
      <c r="AJ74" s="10">
        <f t="shared" si="14"/>
        <v>68037.99891</v>
      </c>
      <c r="AK74" s="10">
        <f t="shared" si="14"/>
        <v>83400.18914</v>
      </c>
      <c r="AL74" s="676">
        <f t="shared" si="14"/>
        <v>0</v>
      </c>
      <c r="AM74" s="10">
        <f>AK74+AL74</f>
        <v>83400.18914</v>
      </c>
      <c r="AN74" s="10">
        <f>J74+Y74</f>
        <v>74645.47631</v>
      </c>
      <c r="AO74" s="676">
        <f>K74+Z74</f>
        <v>1052.632</v>
      </c>
      <c r="AP74" s="10">
        <f>AN74+AO74</f>
        <v>75698.10831</v>
      </c>
      <c r="AQ74" s="10">
        <f>M74+AB74</f>
        <v>82780.00001</v>
      </c>
      <c r="AR74" s="676">
        <f>N74+AC74</f>
        <v>3970</v>
      </c>
      <c r="AS74" s="10">
        <f>AQ74+AR74</f>
        <v>86750.00001</v>
      </c>
      <c r="AT74" s="10">
        <f>P74+AE74</f>
        <v>70007.7</v>
      </c>
      <c r="AU74" s="676">
        <f>Q74+AF74</f>
        <v>1000</v>
      </c>
      <c r="AV74" s="748">
        <f>AT74+AU74</f>
        <v>71007.7</v>
      </c>
      <c r="AW74" s="814"/>
    </row>
    <row r="75" s="1029" customFormat="1" ht="78.75" hidden="1" customHeight="1" outlineLevel="1" spans="1:49">
      <c r="A75" s="1035"/>
      <c r="B75" s="1036"/>
      <c r="C75" s="1036"/>
      <c r="D75" s="1037">
        <f>D74-'27'!D70</f>
        <v>52.6319999999832</v>
      </c>
      <c r="E75" s="1038"/>
      <c r="F75" s="1037"/>
      <c r="G75" s="1037">
        <f>G74-'27'!I70</f>
        <v>0</v>
      </c>
      <c r="H75" s="1037"/>
      <c r="I75" s="1037"/>
      <c r="J75" s="1044">
        <f>J74-'27'!L70</f>
        <v>0</v>
      </c>
      <c r="K75" s="1044"/>
      <c r="L75" s="1044"/>
      <c r="M75" s="1044">
        <f>M74-'27'!O70</f>
        <v>0</v>
      </c>
      <c r="N75" s="1044"/>
      <c r="O75" s="1044"/>
      <c r="P75" s="1044">
        <f>P74-'27'!R70</f>
        <v>0</v>
      </c>
      <c r="Q75" s="1044"/>
      <c r="R75" s="1044"/>
      <c r="S75" s="1037">
        <f>S74-'27'!S70</f>
        <v>5970</v>
      </c>
      <c r="T75" s="1037"/>
      <c r="U75" s="1037"/>
      <c r="V75" s="1037"/>
      <c r="W75" s="1037"/>
      <c r="X75" s="1037"/>
      <c r="Y75" s="1037"/>
      <c r="Z75" s="1037"/>
      <c r="AA75" s="1037"/>
      <c r="AB75" s="1037"/>
      <c r="AC75" s="1037"/>
      <c r="AD75" s="1037"/>
      <c r="AE75" s="1037"/>
      <c r="AF75" s="1037"/>
      <c r="AG75" s="1037"/>
      <c r="AH75" s="1037">
        <f>AH74-'27'!AH70</f>
        <v>6022.63199999998</v>
      </c>
      <c r="AI75" s="1037"/>
      <c r="AJ75" s="1037"/>
      <c r="AK75" s="1037"/>
      <c r="AL75" s="1037"/>
      <c r="AM75" s="1037"/>
      <c r="AN75" s="1037"/>
      <c r="AO75" s="1037">
        <f>AO74-K74</f>
        <v>1000</v>
      </c>
      <c r="AP75" s="1037">
        <f t="shared" ref="AP75:AV75" si="17">AP74-L74</f>
        <v>1000</v>
      </c>
      <c r="AQ75" s="1037">
        <f t="shared" si="17"/>
        <v>11000</v>
      </c>
      <c r="AR75" s="1037">
        <f t="shared" si="17"/>
        <v>3970</v>
      </c>
      <c r="AS75" s="1037">
        <f t="shared" si="17"/>
        <v>14970</v>
      </c>
      <c r="AT75" s="1037">
        <f t="shared" si="17"/>
        <v>0</v>
      </c>
      <c r="AU75" s="1037">
        <f t="shared" si="17"/>
        <v>1000</v>
      </c>
      <c r="AV75" s="1037">
        <f t="shared" si="17"/>
        <v>1000</v>
      </c>
      <c r="AW75" s="1048"/>
    </row>
    <row r="76" ht="25.5" hidden="1" customHeight="1" outlineLevel="1" spans="1:49">
      <c r="A76" s="1039"/>
      <c r="B76" s="1040"/>
      <c r="C76" s="1040"/>
      <c r="D76" s="38"/>
      <c r="E76" s="1041"/>
      <c r="F76" s="38"/>
      <c r="I76" s="1045"/>
      <c r="K76" s="41"/>
      <c r="N76" s="39"/>
      <c r="Q76" s="41"/>
      <c r="S76" s="298"/>
      <c r="T76" s="299"/>
      <c r="U76" s="38"/>
      <c r="V76" s="1041"/>
      <c r="X76" s="298"/>
      <c r="Y76" s="1041"/>
      <c r="Z76" s="1041"/>
      <c r="AA76" s="1041"/>
      <c r="AB76" s="1046"/>
      <c r="AC76" s="38"/>
      <c r="AD76" s="1046"/>
      <c r="AE76" s="868"/>
      <c r="AF76" s="1046"/>
      <c r="AG76" s="868"/>
      <c r="AH76" s="868"/>
      <c r="AI76" s="868"/>
      <c r="AJ76" s="868"/>
      <c r="AK76" s="868"/>
      <c r="AM76" s="868"/>
      <c r="AN76" s="868"/>
      <c r="AO76" s="868"/>
      <c r="AP76" s="868"/>
      <c r="AQ76" s="868"/>
      <c r="AR76" s="868"/>
      <c r="AS76" s="868"/>
      <c r="AT76" s="868"/>
      <c r="AU76" s="868"/>
      <c r="AV76" s="868"/>
      <c r="AW76" s="894"/>
    </row>
    <row r="77" ht="17.25" hidden="1" customHeight="1" outlineLevel="1" spans="1:49">
      <c r="A77" s="1042" t="s">
        <v>163</v>
      </c>
      <c r="B77" s="1042"/>
      <c r="C77" s="1042"/>
      <c r="D77" s="1042"/>
      <c r="E77" s="1042"/>
      <c r="F77" s="1042"/>
      <c r="G77" s="1042"/>
      <c r="H77" s="1042"/>
      <c r="I77" s="1042"/>
      <c r="J77" s="1042"/>
      <c r="K77" s="1042"/>
      <c r="L77" s="1042"/>
      <c r="M77" s="1042"/>
      <c r="N77" s="1042"/>
      <c r="O77" s="1042"/>
      <c r="P77" s="1042"/>
      <c r="Q77" s="1042"/>
      <c r="R77" s="1042"/>
      <c r="S77" s="1042"/>
      <c r="T77" s="1042"/>
      <c r="U77" s="1042"/>
      <c r="V77" s="1042"/>
      <c r="W77" s="1042"/>
      <c r="X77" s="1042"/>
      <c r="Y77" s="1042"/>
      <c r="Z77" s="1042"/>
      <c r="AA77" s="1042"/>
      <c r="AB77" s="1042"/>
      <c r="AC77" s="1042"/>
      <c r="AD77" s="1042"/>
      <c r="AE77" s="1042"/>
      <c r="AF77" s="1042"/>
      <c r="AG77" s="1042"/>
      <c r="AH77" s="1042"/>
      <c r="AI77" s="1042"/>
      <c r="AJ77" s="1042"/>
      <c r="AK77" s="1042"/>
      <c r="AL77" s="1042"/>
      <c r="AM77" s="1042"/>
      <c r="AN77" s="1042"/>
      <c r="AO77" s="1042"/>
      <c r="AP77" s="1042"/>
      <c r="AQ77" s="1042"/>
      <c r="AR77" s="1042"/>
      <c r="AS77" s="1042"/>
      <c r="AT77" s="1042"/>
      <c r="AU77" s="1042"/>
      <c r="AV77" s="1042"/>
      <c r="AW77" s="894"/>
    </row>
    <row r="78" collapsed="1" spans="1:49">
      <c r="A78" s="1043"/>
      <c r="B78" s="544"/>
      <c r="C78" s="544"/>
      <c r="D78" s="299"/>
      <c r="E78" s="298"/>
      <c r="F78" s="38"/>
      <c r="I78" s="299"/>
      <c r="K78" s="41"/>
      <c r="N78" s="39"/>
      <c r="Q78" s="41"/>
      <c r="S78" s="298"/>
      <c r="T78" s="299"/>
      <c r="U78" s="299"/>
      <c r="V78" s="298"/>
      <c r="W78" s="546"/>
      <c r="X78" s="298"/>
      <c r="Y78" s="298"/>
      <c r="Z78" s="298"/>
      <c r="AA78" s="298"/>
      <c r="AB78" s="1046"/>
      <c r="AC78" s="38"/>
      <c r="AD78" s="1046"/>
      <c r="AE78" s="868"/>
      <c r="AF78" s="1046"/>
      <c r="AG78" s="868"/>
      <c r="AH78" s="868"/>
      <c r="AI78" s="868"/>
      <c r="AJ78" s="868"/>
      <c r="AK78" s="868"/>
      <c r="AM78" s="868"/>
      <c r="AN78" s="868"/>
      <c r="AO78" s="868"/>
      <c r="AP78" s="868"/>
      <c r="AQ78" s="868"/>
      <c r="AR78" s="868"/>
      <c r="AS78" s="868"/>
      <c r="AT78" s="868"/>
      <c r="AU78" s="868"/>
      <c r="AV78" s="868"/>
      <c r="AW78" s="894"/>
    </row>
    <row r="79" ht="8.25" customHeight="1" spans="1:49">
      <c r="A79" s="1043"/>
      <c r="B79" s="544"/>
      <c r="C79" s="544"/>
      <c r="D79" s="299"/>
      <c r="E79" s="298"/>
      <c r="F79" s="38"/>
      <c r="I79" s="299"/>
      <c r="K79" s="41"/>
      <c r="N79" s="39"/>
      <c r="Q79" s="41"/>
      <c r="S79" s="298"/>
      <c r="T79" s="299"/>
      <c r="U79" s="299"/>
      <c r="V79" s="298"/>
      <c r="W79" s="546"/>
      <c r="X79" s="298"/>
      <c r="Y79" s="298"/>
      <c r="Z79" s="298"/>
      <c r="AA79" s="298"/>
      <c r="AB79" s="1046"/>
      <c r="AC79" s="38"/>
      <c r="AD79" s="1046"/>
      <c r="AE79" s="868"/>
      <c r="AF79" s="1046"/>
      <c r="AG79" s="868"/>
      <c r="AH79" s="868"/>
      <c r="AI79" s="868"/>
      <c r="AJ79" s="868"/>
      <c r="AK79" s="868"/>
      <c r="AM79" s="868"/>
      <c r="AN79" s="868"/>
      <c r="AO79" s="868"/>
      <c r="AP79" s="868"/>
      <c r="AQ79" s="868"/>
      <c r="AR79" s="868"/>
      <c r="AS79" s="868"/>
      <c r="AT79" s="868"/>
      <c r="AU79" s="868"/>
      <c r="AV79" s="868"/>
      <c r="AW79" s="894"/>
    </row>
    <row r="80" ht="18.75" spans="1:49">
      <c r="A80" s="543" t="s">
        <v>86</v>
      </c>
      <c r="B80" s="544"/>
      <c r="C80" s="544"/>
      <c r="D80" s="545"/>
      <c r="E80" s="298"/>
      <c r="F80" s="38"/>
      <c r="I80" s="545"/>
      <c r="K80" s="856"/>
      <c r="N80" s="39"/>
      <c r="Q80" s="41"/>
      <c r="R80" s="856"/>
      <c r="S80" s="298"/>
      <c r="T80" s="299"/>
      <c r="U80" s="545"/>
      <c r="V80" s="298"/>
      <c r="W80" s="557"/>
      <c r="X80" s="298"/>
      <c r="Y80" s="298"/>
      <c r="Z80" s="298"/>
      <c r="AA80" s="298"/>
      <c r="AB80" s="543"/>
      <c r="AC80" s="38"/>
      <c r="AD80" s="543" t="s">
        <v>277</v>
      </c>
      <c r="AE80" s="868"/>
      <c r="AF80" s="543"/>
      <c r="AG80" s="868"/>
      <c r="AH80" s="868"/>
      <c r="AI80" s="868"/>
      <c r="AJ80" s="868"/>
      <c r="AK80" s="868"/>
      <c r="AM80" s="868"/>
      <c r="AN80" s="868"/>
      <c r="AO80" s="868"/>
      <c r="AP80" s="868"/>
      <c r="AQ80" s="868"/>
      <c r="AR80" s="868"/>
      <c r="AS80" s="868"/>
      <c r="AT80" s="868"/>
      <c r="AU80" s="868"/>
      <c r="AV80" s="868"/>
      <c r="AW80" s="894"/>
    </row>
    <row r="81" spans="1:49">
      <c r="A81" s="1039"/>
      <c r="B81" s="1040"/>
      <c r="C81" s="1040"/>
      <c r="D81" s="38"/>
      <c r="E81" s="1041"/>
      <c r="F81" s="38"/>
      <c r="K81" s="41"/>
      <c r="N81" s="39"/>
      <c r="Q81" s="41"/>
      <c r="S81" s="298"/>
      <c r="T81" s="299"/>
      <c r="U81" s="38"/>
      <c r="V81" s="1041"/>
      <c r="X81" s="298"/>
      <c r="Y81" s="1041"/>
      <c r="Z81" s="1041"/>
      <c r="AA81" s="1041"/>
      <c r="AB81" s="1046"/>
      <c r="AC81" s="38"/>
      <c r="AD81" s="1046"/>
      <c r="AE81" s="868"/>
      <c r="AF81" s="1046"/>
      <c r="AG81" s="868"/>
      <c r="AH81" s="868"/>
      <c r="AI81" s="868"/>
      <c r="AJ81" s="868"/>
      <c r="AK81" s="868"/>
      <c r="AM81" s="868"/>
      <c r="AN81" s="868"/>
      <c r="AO81" s="868"/>
      <c r="AP81" s="868"/>
      <c r="AQ81" s="868"/>
      <c r="AR81" s="868"/>
      <c r="AS81" s="868"/>
      <c r="AT81" s="868"/>
      <c r="AU81" s="868"/>
      <c r="AV81" s="868"/>
      <c r="AW81" s="894"/>
    </row>
    <row r="83" ht="36" customHeight="1" spans="34:34">
      <c r="AH83" s="1010"/>
    </row>
  </sheetData>
  <mergeCells count="197">
    <mergeCell ref="A1:AW1"/>
    <mergeCell ref="A2:AW2"/>
    <mergeCell ref="A3:AW3"/>
    <mergeCell ref="A4:AW4"/>
    <mergeCell ref="A5:AW5"/>
    <mergeCell ref="A6:AW6"/>
    <mergeCell ref="D8:R8"/>
    <mergeCell ref="S8:AG8"/>
    <mergeCell ref="AH8:AV8"/>
    <mergeCell ref="G9:I9"/>
    <mergeCell ref="J9:L9"/>
    <mergeCell ref="M9:O9"/>
    <mergeCell ref="P9:R9"/>
    <mergeCell ref="V9:X9"/>
    <mergeCell ref="Y9:AA9"/>
    <mergeCell ref="AB9:AD9"/>
    <mergeCell ref="AE9:AG9"/>
    <mergeCell ref="AK9:AM9"/>
    <mergeCell ref="AN9:AP9"/>
    <mergeCell ref="AQ9:AS9"/>
    <mergeCell ref="AT9:AV9"/>
    <mergeCell ref="G11:I11"/>
    <mergeCell ref="M11:O11"/>
    <mergeCell ref="P11:R11"/>
    <mergeCell ref="V11:X11"/>
    <mergeCell ref="Y11:AA11"/>
    <mergeCell ref="AB11:AD11"/>
    <mergeCell ref="AE11:AG11"/>
    <mergeCell ref="AK11:AM11"/>
    <mergeCell ref="AN11:AP11"/>
    <mergeCell ref="AQ11:AS11"/>
    <mergeCell ref="AT11:AV11"/>
    <mergeCell ref="A12:AV12"/>
    <mergeCell ref="A45:AV45"/>
    <mergeCell ref="A50:AV50"/>
    <mergeCell ref="A51:AV51"/>
    <mergeCell ref="A54:AV54"/>
    <mergeCell ref="A55:AV55"/>
    <mergeCell ref="A61:AV61"/>
    <mergeCell ref="A62:AV62"/>
    <mergeCell ref="A77:AV77"/>
    <mergeCell ref="A8:A10"/>
    <mergeCell ref="A13:A18"/>
    <mergeCell ref="A19:A21"/>
    <mergeCell ref="A22:A24"/>
    <mergeCell ref="A26:A29"/>
    <mergeCell ref="A30:A41"/>
    <mergeCell ref="A56:A59"/>
    <mergeCell ref="A64:A67"/>
    <mergeCell ref="A69:A72"/>
    <mergeCell ref="B8:B10"/>
    <mergeCell ref="B13:B18"/>
    <mergeCell ref="B19:B21"/>
    <mergeCell ref="B22:B24"/>
    <mergeCell ref="B26:B29"/>
    <mergeCell ref="B31:B35"/>
    <mergeCell ref="B36:B37"/>
    <mergeCell ref="B39:B41"/>
    <mergeCell ref="B56:B59"/>
    <mergeCell ref="B64:B67"/>
    <mergeCell ref="B69:B72"/>
    <mergeCell ref="C8:C10"/>
    <mergeCell ref="D9:D10"/>
    <mergeCell ref="D32:D35"/>
    <mergeCell ref="D57:D59"/>
    <mergeCell ref="D64:D67"/>
    <mergeCell ref="D69:D72"/>
    <mergeCell ref="E9:E10"/>
    <mergeCell ref="E32:E35"/>
    <mergeCell ref="E57:E59"/>
    <mergeCell ref="E64:E67"/>
    <mergeCell ref="E69:E72"/>
    <mergeCell ref="F9:F10"/>
    <mergeCell ref="F32:F35"/>
    <mergeCell ref="F57:F59"/>
    <mergeCell ref="F64:F67"/>
    <mergeCell ref="F69:F72"/>
    <mergeCell ref="G64:G67"/>
    <mergeCell ref="G69:G72"/>
    <mergeCell ref="I32:I35"/>
    <mergeCell ref="I57:I59"/>
    <mergeCell ref="I64:I67"/>
    <mergeCell ref="I69:I72"/>
    <mergeCell ref="J57:J59"/>
    <mergeCell ref="J64:J67"/>
    <mergeCell ref="J69:J72"/>
    <mergeCell ref="L32:L35"/>
    <mergeCell ref="L57:L59"/>
    <mergeCell ref="L64:L67"/>
    <mergeCell ref="L69:L72"/>
    <mergeCell ref="M57:M59"/>
    <mergeCell ref="M64:M67"/>
    <mergeCell ref="M69:M72"/>
    <mergeCell ref="O32:O35"/>
    <mergeCell ref="O57:O59"/>
    <mergeCell ref="O64:O67"/>
    <mergeCell ref="O69:O72"/>
    <mergeCell ref="P64:P67"/>
    <mergeCell ref="P69:P72"/>
    <mergeCell ref="Q57:Q59"/>
    <mergeCell ref="R32:R35"/>
    <mergeCell ref="R57:R59"/>
    <mergeCell ref="R64:R67"/>
    <mergeCell ref="R69:R72"/>
    <mergeCell ref="S9:S10"/>
    <mergeCell ref="S32:S35"/>
    <mergeCell ref="S57:S59"/>
    <mergeCell ref="S64:S67"/>
    <mergeCell ref="S69:S72"/>
    <mergeCell ref="T9:T10"/>
    <mergeCell ref="T32:T35"/>
    <mergeCell ref="T57:T59"/>
    <mergeCell ref="T64:T67"/>
    <mergeCell ref="T69:T72"/>
    <mergeCell ref="U9:U10"/>
    <mergeCell ref="U32:U35"/>
    <mergeCell ref="U57:U59"/>
    <mergeCell ref="U64:U67"/>
    <mergeCell ref="U69:U72"/>
    <mergeCell ref="V57:V59"/>
    <mergeCell ref="V64:V67"/>
    <mergeCell ref="V69:V72"/>
    <mergeCell ref="X32:X35"/>
    <mergeCell ref="X57:X59"/>
    <mergeCell ref="X64:X67"/>
    <mergeCell ref="X69:X72"/>
    <mergeCell ref="Y57:Y59"/>
    <mergeCell ref="Y64:Y67"/>
    <mergeCell ref="Y69:Y72"/>
    <mergeCell ref="AA32:AA35"/>
    <mergeCell ref="AA57:AA59"/>
    <mergeCell ref="AA64:AA67"/>
    <mergeCell ref="AA69:AA72"/>
    <mergeCell ref="AB57:AB59"/>
    <mergeCell ref="AB64:AB67"/>
    <mergeCell ref="AB69:AB72"/>
    <mergeCell ref="AD32:AD35"/>
    <mergeCell ref="AD57:AD59"/>
    <mergeCell ref="AD64:AD67"/>
    <mergeCell ref="AD69:AD72"/>
    <mergeCell ref="AE57:AE59"/>
    <mergeCell ref="AE64:AE67"/>
    <mergeCell ref="AE69:AE72"/>
    <mergeCell ref="AG32:AG35"/>
    <mergeCell ref="AG57:AG59"/>
    <mergeCell ref="AG64:AG67"/>
    <mergeCell ref="AG69:AG72"/>
    <mergeCell ref="AH9:AH10"/>
    <mergeCell ref="AH32:AH35"/>
    <mergeCell ref="AH57:AH59"/>
    <mergeCell ref="AH64:AH67"/>
    <mergeCell ref="AH69:AH72"/>
    <mergeCell ref="AI9:AI10"/>
    <mergeCell ref="AI32:AI35"/>
    <mergeCell ref="AI57:AI59"/>
    <mergeCell ref="AI64:AI67"/>
    <mergeCell ref="AI69:AI72"/>
    <mergeCell ref="AJ9:AJ10"/>
    <mergeCell ref="AJ32:AJ35"/>
    <mergeCell ref="AJ57:AJ59"/>
    <mergeCell ref="AJ64:AJ67"/>
    <mergeCell ref="AJ69:AJ72"/>
    <mergeCell ref="AK57:AK59"/>
    <mergeCell ref="AK64:AK67"/>
    <mergeCell ref="AK69:AK72"/>
    <mergeCell ref="AM32:AM35"/>
    <mergeCell ref="AM57:AM59"/>
    <mergeCell ref="AM64:AM67"/>
    <mergeCell ref="AM69:AM72"/>
    <mergeCell ref="AN57:AN59"/>
    <mergeCell ref="AN64:AN67"/>
    <mergeCell ref="AN69:AN72"/>
    <mergeCell ref="AP32:AP35"/>
    <mergeCell ref="AP57:AP59"/>
    <mergeCell ref="AP64:AP67"/>
    <mergeCell ref="AP69:AP72"/>
    <mergeCell ref="AQ57:AQ59"/>
    <mergeCell ref="AQ64:AQ67"/>
    <mergeCell ref="AQ69:AQ72"/>
    <mergeCell ref="AS32:AS35"/>
    <mergeCell ref="AS57:AS59"/>
    <mergeCell ref="AS64:AS67"/>
    <mergeCell ref="AS69:AS72"/>
    <mergeCell ref="AT57:AT59"/>
    <mergeCell ref="AT64:AT67"/>
    <mergeCell ref="AT69:AT72"/>
    <mergeCell ref="AV32:AV35"/>
    <mergeCell ref="AV57:AV59"/>
    <mergeCell ref="AV64:AV67"/>
    <mergeCell ref="AV69:AV72"/>
    <mergeCell ref="AW8:AW10"/>
    <mergeCell ref="AW26:AW29"/>
    <mergeCell ref="AW38:AW41"/>
    <mergeCell ref="AW42:AW43"/>
    <mergeCell ref="AW52:AW53"/>
    <mergeCell ref="AW56:AW60"/>
    <mergeCell ref="AW63:AW67"/>
  </mergeCells>
  <pageMargins left="0.708661417322835" right="0.708661417322835" top="0.748031496062992" bottom="0.748031496062992" header="0.31496062992126" footer="0.31496062992126"/>
  <pageSetup paperSize="9" scale="97" fitToHeight="0" orientation="landscape" horizontalDpi="600" verticalDpi="600"/>
  <headerFooter/>
  <rowBreaks count="2" manualBreakCount="2">
    <brk id="6" max="48" man="1"/>
    <brk id="59" max="48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81"/>
  <sheetViews>
    <sheetView view="pageBreakPreview" zoomScaleNormal="100" workbookViewId="0">
      <selection activeCell="I13" sqref="I13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hidden="1" customWidth="1" outlineLevel="1"/>
    <col min="8" max="8" width="3.28571428571429" style="37" hidden="1" customWidth="1" outlineLevel="1"/>
    <col min="9" max="9" width="3.28571428571429" style="38" customWidth="1" collapsed="1"/>
    <col min="10" max="10" width="3.71428571428571" style="39" customWidth="1" outlineLevel="1"/>
    <col min="11" max="11" width="3.71428571428571" style="40" customWidth="1" outlineLevel="1"/>
    <col min="12" max="12" width="3.71428571428571" style="39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" style="47" customWidth="1" collapsed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42857142857143" style="51" customWidth="1"/>
    <col min="35" max="36" width="3.71428571428571" style="32" customWidth="1"/>
    <col min="37" max="37" width="3.71428571428571" style="32" hidden="1" customWidth="1" outlineLevel="1"/>
    <col min="38" max="38" width="3.71428571428571" style="52" hidden="1" customWidth="1" outlineLevel="1"/>
    <col min="39" max="39" width="3.71428571428571" style="32" customWidth="1" collapsed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24.2857142857143" style="54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57" customHeight="1" spans="1:4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s="26" customFormat="1" ht="66.75" customHeight="1" spans="1:49">
      <c r="A3" s="1018" t="s">
        <v>296</v>
      </c>
      <c r="B3" s="1018"/>
      <c r="C3" s="1018"/>
      <c r="D3" s="1018"/>
      <c r="E3" s="1018"/>
      <c r="F3" s="1018"/>
      <c r="G3" s="1018"/>
      <c r="H3" s="1018"/>
      <c r="I3" s="1018"/>
      <c r="J3" s="1018"/>
      <c r="K3" s="1018"/>
      <c r="L3" s="1018"/>
      <c r="M3" s="1018"/>
      <c r="N3" s="1018"/>
      <c r="O3" s="1018"/>
      <c r="P3" s="1018"/>
      <c r="Q3" s="1018"/>
      <c r="R3" s="1018"/>
      <c r="S3" s="1018"/>
      <c r="T3" s="1018"/>
      <c r="U3" s="1018"/>
      <c r="V3" s="1018"/>
      <c r="W3" s="1018"/>
      <c r="X3" s="1018"/>
      <c r="Y3" s="1018"/>
      <c r="Z3" s="1018"/>
      <c r="AA3" s="1018"/>
      <c r="AB3" s="1018"/>
      <c r="AC3" s="1018"/>
      <c r="AD3" s="1018"/>
      <c r="AE3" s="1018"/>
      <c r="AF3" s="1018"/>
      <c r="AG3" s="1018"/>
      <c r="AH3" s="1018"/>
      <c r="AI3" s="1018"/>
      <c r="AJ3" s="1018"/>
      <c r="AK3" s="1018"/>
      <c r="AL3" s="1018"/>
      <c r="AM3" s="1018"/>
      <c r="AN3" s="1018"/>
      <c r="AO3" s="1018"/>
      <c r="AP3" s="1018"/>
      <c r="AQ3" s="1018"/>
      <c r="AR3" s="1018"/>
      <c r="AS3" s="1018"/>
      <c r="AT3" s="1018"/>
      <c r="AU3" s="1018"/>
      <c r="AV3" s="1018"/>
      <c r="AW3" s="1018"/>
    </row>
    <row r="4" ht="39" customHeight="1" spans="1:49">
      <c r="A4" s="1018" t="s">
        <v>297</v>
      </c>
      <c r="B4" s="1018"/>
      <c r="C4" s="1018"/>
      <c r="D4" s="101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</row>
    <row r="5" ht="57.75" hidden="1" customHeight="1" spans="1:49">
      <c r="A5" s="1018"/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8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</row>
    <row r="6" ht="57.75" hidden="1" customHeight="1" spans="1:49">
      <c r="A6" s="1018"/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18"/>
      <c r="T6" s="1018"/>
      <c r="U6" s="1018"/>
      <c r="V6" s="1018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8"/>
      <c r="AI6" s="1018"/>
      <c r="AJ6" s="1018"/>
      <c r="AK6" s="1018"/>
      <c r="AL6" s="1018"/>
      <c r="AM6" s="1018"/>
      <c r="AN6" s="1018"/>
      <c r="AO6" s="1018"/>
      <c r="AP6" s="1018"/>
      <c r="AQ6" s="1018"/>
      <c r="AR6" s="1018"/>
      <c r="AS6" s="1018"/>
      <c r="AT6" s="1018"/>
      <c r="AU6" s="1018"/>
      <c r="AV6" s="1018"/>
      <c r="AW6" s="1018"/>
    </row>
    <row r="7" ht="57.75" hidden="1" customHeight="1" spans="1:49">
      <c r="A7" s="1018"/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8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</row>
    <row r="8" s="28" customFormat="1" ht="12.75" spans="1:4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1049" t="s">
        <v>176</v>
      </c>
      <c r="AI8" s="990"/>
      <c r="AJ8" s="990"/>
      <c r="AK8" s="990"/>
      <c r="AL8" s="990"/>
      <c r="AM8" s="990"/>
      <c r="AN8" s="990"/>
      <c r="AO8" s="990"/>
      <c r="AP8" s="990"/>
      <c r="AQ8" s="990"/>
      <c r="AR8" s="990"/>
      <c r="AS8" s="990"/>
      <c r="AT8" s="990"/>
      <c r="AU8" s="990"/>
      <c r="AV8" s="993"/>
      <c r="AW8" s="797" t="s">
        <v>177</v>
      </c>
    </row>
    <row r="9" s="25" customFormat="1" ht="24.75" customHeight="1" spans="1:4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60" t="s">
        <v>141</v>
      </c>
      <c r="K9" s="960"/>
      <c r="L9" s="960"/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971" t="s">
        <v>178</v>
      </c>
      <c r="AI9" s="949">
        <v>2016</v>
      </c>
      <c r="AJ9" s="949">
        <v>2017</v>
      </c>
      <c r="AK9" s="949">
        <v>2018</v>
      </c>
      <c r="AL9" s="949">
        <v>2018</v>
      </c>
      <c r="AM9" s="949">
        <v>2018</v>
      </c>
      <c r="AN9" s="6" t="s">
        <v>141</v>
      </c>
      <c r="AO9" s="6"/>
      <c r="AP9" s="6"/>
      <c r="AQ9" s="6" t="s">
        <v>142</v>
      </c>
      <c r="AR9" s="6"/>
      <c r="AS9" s="6"/>
      <c r="AT9" s="6" t="s">
        <v>143</v>
      </c>
      <c r="AU9" s="6"/>
      <c r="AV9" s="980"/>
      <c r="AW9" s="797"/>
    </row>
    <row r="10" s="25" customFormat="1" ht="51.75" customHeight="1" spans="1:4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61" t="s">
        <v>179</v>
      </c>
      <c r="K10" s="972" t="s">
        <v>180</v>
      </c>
      <c r="L10" s="961" t="s">
        <v>181</v>
      </c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1050" t="s">
        <v>181</v>
      </c>
      <c r="AH10" s="971"/>
      <c r="AI10" s="949"/>
      <c r="AJ10" s="949"/>
      <c r="AK10" s="949"/>
      <c r="AL10" s="949"/>
      <c r="AM10" s="949"/>
      <c r="AN10" s="952" t="s">
        <v>179</v>
      </c>
      <c r="AO10" s="953" t="s">
        <v>180</v>
      </c>
      <c r="AP10" s="952" t="s">
        <v>181</v>
      </c>
      <c r="AQ10" s="952" t="s">
        <v>179</v>
      </c>
      <c r="AR10" s="953" t="s">
        <v>180</v>
      </c>
      <c r="AS10" s="952" t="s">
        <v>181</v>
      </c>
      <c r="AT10" s="952" t="s">
        <v>179</v>
      </c>
      <c r="AU10" s="953" t="s">
        <v>180</v>
      </c>
      <c r="AV10" s="981" t="s">
        <v>181</v>
      </c>
      <c r="AW10" s="797"/>
    </row>
    <row r="11" spans="1:4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94"/>
      <c r="AH11" s="956">
        <v>18</v>
      </c>
      <c r="AI11" s="4">
        <v>19</v>
      </c>
      <c r="AJ11" s="4">
        <v>20</v>
      </c>
      <c r="AK11" s="4">
        <v>21</v>
      </c>
      <c r="AL11" s="4"/>
      <c r="AM11" s="4"/>
      <c r="AN11" s="4">
        <v>22</v>
      </c>
      <c r="AO11" s="4"/>
      <c r="AP11" s="4"/>
      <c r="AQ11" s="4">
        <v>23</v>
      </c>
      <c r="AR11" s="4"/>
      <c r="AS11" s="4"/>
      <c r="AT11" s="4">
        <v>24</v>
      </c>
      <c r="AU11" s="4"/>
      <c r="AV11" s="994"/>
      <c r="AW11" s="995">
        <v>25</v>
      </c>
    </row>
    <row r="12" spans="1:4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803"/>
    </row>
    <row r="13" ht="79.5" customHeight="1" spans="1:49">
      <c r="A13" s="6" t="s">
        <v>11</v>
      </c>
      <c r="B13" s="606" t="s">
        <v>97</v>
      </c>
      <c r="C13" s="607" t="s">
        <v>13</v>
      </c>
      <c r="D13" s="608">
        <f>E13+F13+I13+L13+O13+R13</f>
        <v>10603.50122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'28'!L13</f>
        <v>2865.47631</v>
      </c>
      <c r="K13" s="687">
        <f>K14+K15+K16+K17</f>
        <v>0</v>
      </c>
      <c r="L13" s="686">
        <f>J13+K13</f>
        <v>2865.47631</v>
      </c>
      <c r="M13" s="686">
        <f>'28'!O14</f>
        <v>0</v>
      </c>
      <c r="N13" s="687">
        <v>0</v>
      </c>
      <c r="O13" s="686">
        <f>M13+N13</f>
        <v>0</v>
      </c>
      <c r="P13" s="686">
        <f>'28'!R13</f>
        <v>0</v>
      </c>
      <c r="Q13" s="687"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'28'!AA13</f>
        <v>0</v>
      </c>
      <c r="Z13" s="609"/>
      <c r="AA13" s="11">
        <f>Y13+Z13</f>
        <v>0</v>
      </c>
      <c r="AB13" s="11">
        <f>'28'!AD13</f>
        <v>0</v>
      </c>
      <c r="AC13" s="609"/>
      <c r="AD13" s="11">
        <f>AB13+AC13</f>
        <v>0</v>
      </c>
      <c r="AE13" s="11">
        <f>'28'!AG13</f>
        <v>0</v>
      </c>
      <c r="AF13" s="609"/>
      <c r="AG13" s="787">
        <f>AE13+AF13</f>
        <v>0</v>
      </c>
      <c r="AH13" s="608">
        <f>AI13+AJ13+AM13+AP13+AS13+AV13</f>
        <v>10603.50122</v>
      </c>
      <c r="AI13" s="11">
        <f>E13+T13</f>
        <v>2471.01488</v>
      </c>
      <c r="AJ13" s="11">
        <f>F13+U13</f>
        <v>2404.56093</v>
      </c>
      <c r="AK13" s="11">
        <f>G13+V13</f>
        <v>2862.4491</v>
      </c>
      <c r="AL13" s="609">
        <f>H13+W13</f>
        <v>0</v>
      </c>
      <c r="AM13" s="11">
        <f>AK13+AL13</f>
        <v>2862.4491</v>
      </c>
      <c r="AN13" s="11">
        <f>J13+Y13</f>
        <v>2865.47631</v>
      </c>
      <c r="AO13" s="609">
        <f>K13+Z13</f>
        <v>0</v>
      </c>
      <c r="AP13" s="11">
        <f>AN13+AO13</f>
        <v>2865.47631</v>
      </c>
      <c r="AQ13" s="11">
        <f>M13+AB13</f>
        <v>0</v>
      </c>
      <c r="AR13" s="609">
        <f>N13+AC13</f>
        <v>0</v>
      </c>
      <c r="AS13" s="11">
        <f>AQ13+AR13</f>
        <v>0</v>
      </c>
      <c r="AT13" s="11">
        <f>P13+AE13</f>
        <v>0</v>
      </c>
      <c r="AU13" s="609">
        <f>Q13+AF13</f>
        <v>0</v>
      </c>
      <c r="AV13" s="745">
        <f>AT13+AU13</f>
        <v>0</v>
      </c>
      <c r="AW13" s="996"/>
    </row>
    <row r="14" ht="35.25" customHeight="1" outlineLevel="1" spans="1:4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87"/>
      <c r="AH14" s="608"/>
      <c r="AI14" s="11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745"/>
      <c r="AW14" s="1003"/>
    </row>
    <row r="15" ht="27" customHeight="1" outlineLevel="1" spans="1:4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03"/>
    </row>
    <row r="16" ht="34.5" customHeight="1" outlineLevel="1" spans="1:4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87"/>
      <c r="AH16" s="608"/>
      <c r="AI16" s="11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745"/>
      <c r="AW16" s="1003"/>
    </row>
    <row r="17" ht="36.75" customHeight="1" spans="1:49">
      <c r="A17" s="6"/>
      <c r="B17" s="606"/>
      <c r="C17" s="607" t="s">
        <v>146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87"/>
      <c r="AH17" s="608"/>
      <c r="AI17" s="11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745"/>
      <c r="AW17" s="996"/>
    </row>
    <row r="18" ht="24.75" hidden="1" customHeight="1" spans="1:4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87"/>
      <c r="AH18" s="608"/>
      <c r="AI18" s="11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787"/>
      <c r="AW18" s="378"/>
    </row>
    <row r="19" ht="69" customHeight="1" spans="1:4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'28'!L19</f>
        <v>0</v>
      </c>
      <c r="K19" s="687"/>
      <c r="L19" s="686">
        <f>J19+K19</f>
        <v>0</v>
      </c>
      <c r="M19" s="686">
        <f>'28'!O19</f>
        <v>0</v>
      </c>
      <c r="N19" s="687"/>
      <c r="O19" s="686">
        <f>M19+N19</f>
        <v>0</v>
      </c>
      <c r="P19" s="686">
        <f>'28'!R19</f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87">
        <f>AE19+AF19</f>
        <v>0</v>
      </c>
      <c r="AH19" s="608">
        <f>AI19+AJ19+AM19+AP19+AS19+AV19</f>
        <v>4339.6625</v>
      </c>
      <c r="AI19" s="11">
        <f>E19+T19</f>
        <v>1678.7525</v>
      </c>
      <c r="AJ19" s="11">
        <f>F19+U19</f>
        <v>1552.56</v>
      </c>
      <c r="AK19" s="11">
        <f>G19+V19</f>
        <v>1108.35</v>
      </c>
      <c r="AL19" s="609">
        <f>H19+W19</f>
        <v>0</v>
      </c>
      <c r="AM19" s="11">
        <f>AK19+AL19</f>
        <v>1108.35</v>
      </c>
      <c r="AN19" s="11">
        <f>J19+Y19</f>
        <v>0</v>
      </c>
      <c r="AO19" s="609">
        <f>K19+Z19</f>
        <v>0</v>
      </c>
      <c r="AP19" s="11">
        <f>AN19+AO19</f>
        <v>0</v>
      </c>
      <c r="AQ19" s="11">
        <f>M19+AB19</f>
        <v>0</v>
      </c>
      <c r="AR19" s="609">
        <f>N19+AC19</f>
        <v>0</v>
      </c>
      <c r="AS19" s="11">
        <f>AQ19+AR19</f>
        <v>0</v>
      </c>
      <c r="AT19" s="11">
        <f>P19+AE19</f>
        <v>0</v>
      </c>
      <c r="AU19" s="609">
        <f>Q19+AF19</f>
        <v>0</v>
      </c>
      <c r="AV19" s="745">
        <f>AT19+AU19</f>
        <v>0</v>
      </c>
      <c r="AW19" s="803"/>
    </row>
    <row r="20" spans="1:4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38"/>
      <c r="AH20" s="608"/>
      <c r="AI20" s="10"/>
      <c r="AJ20" s="10"/>
      <c r="AK20" s="10"/>
      <c r="AL20" s="676"/>
      <c r="AM20" s="10"/>
      <c r="AN20" s="24"/>
      <c r="AO20" s="676"/>
      <c r="AP20" s="24"/>
      <c r="AQ20" s="24"/>
      <c r="AR20" s="792"/>
      <c r="AS20" s="24"/>
      <c r="AT20" s="24"/>
      <c r="AU20" s="792"/>
      <c r="AV20" s="805"/>
      <c r="AW20" s="803"/>
    </row>
    <row r="21" ht="38.25" customHeight="1" spans="1:4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38"/>
      <c r="AH21" s="608"/>
      <c r="AI21" s="10"/>
      <c r="AJ21" s="10"/>
      <c r="AK21" s="10"/>
      <c r="AL21" s="676"/>
      <c r="AM21" s="10"/>
      <c r="AN21" s="24"/>
      <c r="AO21" s="676"/>
      <c r="AP21" s="24"/>
      <c r="AQ21" s="24"/>
      <c r="AR21" s="792"/>
      <c r="AS21" s="24"/>
      <c r="AT21" s="24"/>
      <c r="AU21" s="792"/>
      <c r="AV21" s="805"/>
      <c r="AW21" s="803"/>
    </row>
    <row r="22" ht="67.5" customHeight="1" spans="1:4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'28'!L22</f>
        <v>0</v>
      </c>
      <c r="K22" s="687"/>
      <c r="L22" s="686">
        <v>0</v>
      </c>
      <c r="M22" s="686">
        <f>'28'!O22</f>
        <v>0</v>
      </c>
      <c r="N22" s="687"/>
      <c r="O22" s="686">
        <v>0</v>
      </c>
      <c r="P22" s="686">
        <f>'28'!R22</f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87">
        <f>AE22+AF22</f>
        <v>0</v>
      </c>
      <c r="AH22" s="608">
        <f>AI22+AJ22+AM22+AP22+AS22+AV22</f>
        <v>1073.8</v>
      </c>
      <c r="AI22" s="11">
        <f>E22+T22</f>
        <v>1073.8</v>
      </c>
      <c r="AJ22" s="11">
        <f>F22+U22</f>
        <v>0</v>
      </c>
      <c r="AK22" s="11">
        <f>G22+V22</f>
        <v>0</v>
      </c>
      <c r="AL22" s="609">
        <f>H22+W22</f>
        <v>0</v>
      </c>
      <c r="AM22" s="11">
        <f>AK22+AL22</f>
        <v>0</v>
      </c>
      <c r="AN22" s="11">
        <f>J22+Y22</f>
        <v>0</v>
      </c>
      <c r="AO22" s="609">
        <f>K22+Z22</f>
        <v>0</v>
      </c>
      <c r="AP22" s="11">
        <f>AN22+AO22</f>
        <v>0</v>
      </c>
      <c r="AQ22" s="11">
        <f>M22+AB22</f>
        <v>0</v>
      </c>
      <c r="AR22" s="609">
        <f>N22+AC22</f>
        <v>0</v>
      </c>
      <c r="AS22" s="11">
        <f>AQ22+AR22</f>
        <v>0</v>
      </c>
      <c r="AT22" s="11">
        <f>P22+AE22</f>
        <v>0</v>
      </c>
      <c r="AU22" s="609">
        <f>Q22+AF22</f>
        <v>0</v>
      </c>
      <c r="AV22" s="745">
        <f>AT22+AU22</f>
        <v>0</v>
      </c>
      <c r="AW22" s="803"/>
    </row>
    <row r="23" ht="22.5" spans="1:4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87"/>
      <c r="AH23" s="608"/>
      <c r="AI23" s="11"/>
      <c r="AJ23" s="11"/>
      <c r="AK23" s="11"/>
      <c r="AL23" s="609"/>
      <c r="AM23" s="11"/>
      <c r="AN23" s="24"/>
      <c r="AO23" s="609"/>
      <c r="AP23" s="24"/>
      <c r="AQ23" s="24"/>
      <c r="AR23" s="792"/>
      <c r="AS23" s="24"/>
      <c r="AT23" s="24"/>
      <c r="AU23" s="792"/>
      <c r="AV23" s="805"/>
      <c r="AW23" s="803"/>
    </row>
    <row r="24" ht="33.75" spans="1:4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87"/>
      <c r="AH24" s="608"/>
      <c r="AI24" s="11"/>
      <c r="AJ24" s="11"/>
      <c r="AK24" s="11"/>
      <c r="AL24" s="609"/>
      <c r="AM24" s="11"/>
      <c r="AN24" s="24"/>
      <c r="AO24" s="609"/>
      <c r="AP24" s="24"/>
      <c r="AQ24" s="24"/>
      <c r="AR24" s="792"/>
      <c r="AS24" s="24"/>
      <c r="AT24" s="24"/>
      <c r="AU24" s="792"/>
      <c r="AV24" s="805"/>
      <c r="AW24" s="803"/>
    </row>
    <row r="25" ht="90" hidden="1" outlineLevel="1" spans="1:4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87">
        <f>AE25+AF25</f>
        <v>0</v>
      </c>
      <c r="AH25" s="608">
        <f>AI25+AJ25+AM25+AP25+AS25+AV25</f>
        <v>0</v>
      </c>
      <c r="AI25" s="11">
        <f t="shared" ref="AI25:AL26" si="0">E25+T25</f>
        <v>0</v>
      </c>
      <c r="AJ25" s="11">
        <f t="shared" si="0"/>
        <v>0</v>
      </c>
      <c r="AK25" s="11">
        <f t="shared" si="0"/>
        <v>0</v>
      </c>
      <c r="AL25" s="609">
        <f t="shared" si="0"/>
        <v>0</v>
      </c>
      <c r="AM25" s="11">
        <f>AK25+AL25</f>
        <v>0</v>
      </c>
      <c r="AN25" s="11">
        <f>J25+Y25</f>
        <v>0</v>
      </c>
      <c r="AO25" s="609">
        <f>K25+Z25</f>
        <v>0</v>
      </c>
      <c r="AP25" s="11">
        <f>AN25+AO25</f>
        <v>0</v>
      </c>
      <c r="AQ25" s="11">
        <f>M25+AB25</f>
        <v>0</v>
      </c>
      <c r="AR25" s="609">
        <f>N25+AC25</f>
        <v>0</v>
      </c>
      <c r="AS25" s="11">
        <f>AQ25+AR25</f>
        <v>0</v>
      </c>
      <c r="AT25" s="11">
        <f>P25+AE25</f>
        <v>0</v>
      </c>
      <c r="AU25" s="609">
        <f>Q25+AF25</f>
        <v>0</v>
      </c>
      <c r="AV25" s="745">
        <f>AT25+AU25</f>
        <v>0</v>
      </c>
      <c r="AW25" s="803"/>
    </row>
    <row r="26" ht="53.25" customHeight="1" collapsed="1" spans="1:4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'28'!L26</f>
        <v>0</v>
      </c>
      <c r="K26" s="966"/>
      <c r="L26" s="967">
        <f>J26+K26</f>
        <v>0</v>
      </c>
      <c r="M26" s="686">
        <f>'28'!O26</f>
        <v>0</v>
      </c>
      <c r="N26" s="966"/>
      <c r="O26" s="967">
        <f>M26+N26</f>
        <v>0</v>
      </c>
      <c r="P26" s="686">
        <f>'28'!R26</f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1051">
        <f>AE26+AF26</f>
        <v>0</v>
      </c>
      <c r="AH26" s="957">
        <f>AI26+AJ26+AM26+AP26+AS26+AV26</f>
        <v>6500</v>
      </c>
      <c r="AI26" s="749">
        <f t="shared" si="0"/>
        <v>1500</v>
      </c>
      <c r="AJ26" s="749">
        <f t="shared" si="0"/>
        <v>0</v>
      </c>
      <c r="AK26" s="749">
        <f t="shared" si="0"/>
        <v>5000</v>
      </c>
      <c r="AL26" s="610">
        <f t="shared" si="0"/>
        <v>0</v>
      </c>
      <c r="AM26" s="749">
        <f>AK26+AL26</f>
        <v>5000</v>
      </c>
      <c r="AN26" s="749">
        <f>J26+Y26</f>
        <v>0</v>
      </c>
      <c r="AO26" s="610">
        <f>K26+Z26</f>
        <v>0</v>
      </c>
      <c r="AP26" s="749">
        <f>AN26+AO26</f>
        <v>0</v>
      </c>
      <c r="AQ26" s="749">
        <f>M26+AB26</f>
        <v>0</v>
      </c>
      <c r="AR26" s="610">
        <f>N26+AC26</f>
        <v>0</v>
      </c>
      <c r="AS26" s="749">
        <f>AQ26+AR26</f>
        <v>0</v>
      </c>
      <c r="AT26" s="749">
        <f>P26+AE26</f>
        <v>0</v>
      </c>
      <c r="AU26" s="610">
        <f>Q26+AF26</f>
        <v>0</v>
      </c>
      <c r="AV26" s="984">
        <f>AT26+AU26</f>
        <v>0</v>
      </c>
      <c r="AW26" s="997"/>
    </row>
    <row r="27" ht="33.75" spans="1:4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38"/>
      <c r="AH27" s="608"/>
      <c r="AI27" s="10"/>
      <c r="AJ27" s="10"/>
      <c r="AK27" s="10"/>
      <c r="AL27" s="676"/>
      <c r="AM27" s="10"/>
      <c r="AN27" s="24"/>
      <c r="AO27" s="676"/>
      <c r="AP27" s="24"/>
      <c r="AQ27" s="24"/>
      <c r="AR27" s="792"/>
      <c r="AS27" s="24"/>
      <c r="AT27" s="24"/>
      <c r="AU27" s="792"/>
      <c r="AV27" s="805"/>
      <c r="AW27" s="998"/>
    </row>
    <row r="28" ht="33.75" spans="1:4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38"/>
      <c r="AH28" s="608"/>
      <c r="AI28" s="10"/>
      <c r="AJ28" s="10"/>
      <c r="AK28" s="10"/>
      <c r="AL28" s="676"/>
      <c r="AM28" s="10"/>
      <c r="AN28" s="24"/>
      <c r="AO28" s="676"/>
      <c r="AP28" s="24"/>
      <c r="AQ28" s="24"/>
      <c r="AR28" s="792"/>
      <c r="AS28" s="24"/>
      <c r="AT28" s="24"/>
      <c r="AU28" s="792"/>
      <c r="AV28" s="805"/>
      <c r="AW28" s="998"/>
    </row>
    <row r="29" ht="33" customHeight="1" spans="1:4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38"/>
      <c r="AH29" s="608"/>
      <c r="AI29" s="10"/>
      <c r="AJ29" s="10"/>
      <c r="AK29" s="10"/>
      <c r="AL29" s="676"/>
      <c r="AM29" s="10"/>
      <c r="AN29" s="24"/>
      <c r="AO29" s="676"/>
      <c r="AP29" s="24"/>
      <c r="AQ29" s="24"/>
      <c r="AR29" s="792"/>
      <c r="AS29" s="24"/>
      <c r="AT29" s="24"/>
      <c r="AU29" s="792"/>
      <c r="AV29" s="805"/>
      <c r="AW29" s="999"/>
    </row>
    <row r="30" ht="72.8" spans="1:49">
      <c r="A30" s="629" t="s">
        <v>104</v>
      </c>
      <c r="B30" s="606" t="s">
        <v>30</v>
      </c>
      <c r="C30" s="607" t="s">
        <v>13</v>
      </c>
      <c r="D30" s="608">
        <f>E30+F30+I30+L30+O30+R30</f>
        <v>338099.374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 t="shared" ref="I30:AV30" si="1">I31+I36+I38</f>
        <v>55638.85574</v>
      </c>
      <c r="J30" s="686">
        <f>'28'!L30</f>
        <v>54657.1285</v>
      </c>
      <c r="K30" s="687">
        <f t="shared" si="1"/>
        <v>0</v>
      </c>
      <c r="L30" s="686">
        <f t="shared" si="1"/>
        <v>54657.1285</v>
      </c>
      <c r="M30" s="686">
        <f>'28'!O30</f>
        <v>54076.17851</v>
      </c>
      <c r="N30" s="687">
        <f t="shared" si="1"/>
        <v>0</v>
      </c>
      <c r="O30" s="686">
        <f t="shared" si="1"/>
        <v>54076.17851</v>
      </c>
      <c r="P30" s="686">
        <f>'28'!R30</f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11779.51695</v>
      </c>
      <c r="T30" s="11">
        <f t="shared" si="1"/>
        <v>4170.09794</v>
      </c>
      <c r="U30" s="11">
        <f t="shared" si="1"/>
        <v>0</v>
      </c>
      <c r="V30" s="11">
        <f>'25'!X28</f>
        <v>2878.24959</v>
      </c>
      <c r="W30" s="609">
        <f t="shared" si="1"/>
        <v>0</v>
      </c>
      <c r="X30" s="358">
        <f t="shared" si="1"/>
        <v>2878.24959</v>
      </c>
      <c r="Y30" s="11">
        <v>0</v>
      </c>
      <c r="Z30" s="609">
        <f t="shared" si="1"/>
        <v>4731.16942</v>
      </c>
      <c r="AA30" s="11">
        <f t="shared" si="1"/>
        <v>4731.16942</v>
      </c>
      <c r="AB30" s="11">
        <f t="shared" si="1"/>
        <v>0</v>
      </c>
      <c r="AC30" s="609">
        <f t="shared" si="1"/>
        <v>0</v>
      </c>
      <c r="AD30" s="11">
        <f t="shared" si="1"/>
        <v>0</v>
      </c>
      <c r="AE30" s="11">
        <f t="shared" si="1"/>
        <v>0</v>
      </c>
      <c r="AF30" s="609">
        <f t="shared" si="1"/>
        <v>0</v>
      </c>
      <c r="AG30" s="787">
        <f t="shared" si="1"/>
        <v>0</v>
      </c>
      <c r="AH30" s="608">
        <f t="shared" si="1"/>
        <v>349878.89095</v>
      </c>
      <c r="AI30" s="11">
        <f t="shared" si="1"/>
        <v>66300.88356</v>
      </c>
      <c r="AJ30" s="11">
        <f t="shared" si="1"/>
        <v>58712.83911</v>
      </c>
      <c r="AK30" s="11">
        <f t="shared" si="1"/>
        <v>58517.10533</v>
      </c>
      <c r="AL30" s="609">
        <f t="shared" si="1"/>
        <v>0</v>
      </c>
      <c r="AM30" s="11">
        <f t="shared" si="1"/>
        <v>58517.10533</v>
      </c>
      <c r="AN30" s="11">
        <f t="shared" si="1"/>
        <v>54657.1285</v>
      </c>
      <c r="AO30" s="676">
        <f t="shared" si="1"/>
        <v>4731.16942</v>
      </c>
      <c r="AP30" s="11">
        <f t="shared" si="1"/>
        <v>59388.29792</v>
      </c>
      <c r="AQ30" s="11">
        <f t="shared" si="1"/>
        <v>54076.17851</v>
      </c>
      <c r="AR30" s="609">
        <f t="shared" si="1"/>
        <v>0</v>
      </c>
      <c r="AS30" s="11">
        <f t="shared" si="1"/>
        <v>54076.17851</v>
      </c>
      <c r="AT30" s="11">
        <f t="shared" si="1"/>
        <v>52883.58652</v>
      </c>
      <c r="AU30" s="609">
        <f t="shared" si="1"/>
        <v>0</v>
      </c>
      <c r="AV30" s="745">
        <f t="shared" si="1"/>
        <v>52883.58652</v>
      </c>
      <c r="AW30" s="803"/>
    </row>
    <row r="31" ht="72.8" spans="1:49">
      <c r="A31" s="629"/>
      <c r="B31" s="606" t="s">
        <v>106</v>
      </c>
      <c r="C31" s="607" t="s">
        <v>13</v>
      </c>
      <c r="D31" s="608">
        <f>E31+F31+I31+L31+O31+R31</f>
        <v>234684.96464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'28'!L31</f>
        <v>35999.88573</v>
      </c>
      <c r="K31" s="687">
        <f>K32+K34</f>
        <v>0</v>
      </c>
      <c r="L31" s="686">
        <f>J31+K31</f>
        <v>35999.88573</v>
      </c>
      <c r="M31" s="686">
        <f>'28'!O31</f>
        <v>35714.16234</v>
      </c>
      <c r="N31" s="687">
        <f>N32+N34</f>
        <v>0</v>
      </c>
      <c r="O31" s="686">
        <f>M31+N31</f>
        <v>35714.16234</v>
      </c>
      <c r="P31" s="686">
        <f>'28'!R31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4237.4597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v>0</v>
      </c>
      <c r="Z31" s="609"/>
      <c r="AA31" s="11">
        <v>0</v>
      </c>
      <c r="AB31" s="11">
        <v>0</v>
      </c>
      <c r="AC31" s="609"/>
      <c r="AD31" s="11">
        <v>0</v>
      </c>
      <c r="AE31" s="11">
        <v>0</v>
      </c>
      <c r="AF31" s="609"/>
      <c r="AG31" s="787">
        <v>0</v>
      </c>
      <c r="AH31" s="608">
        <f>AI31+AJ31+AM31+AP31+AS31+AV31</f>
        <v>238922.42434</v>
      </c>
      <c r="AI31" s="11">
        <f>E31+T31</f>
        <v>51047.20929</v>
      </c>
      <c r="AJ31" s="11">
        <f>F31+U31</f>
        <v>43579.97183</v>
      </c>
      <c r="AK31" s="11">
        <f>G31+V31</f>
        <v>38059.62479</v>
      </c>
      <c r="AL31" s="609">
        <f>H31+W31</f>
        <v>0</v>
      </c>
      <c r="AM31" s="11">
        <f>AK31+AL31</f>
        <v>38059.62479</v>
      </c>
      <c r="AN31" s="11">
        <f>J31+Y31</f>
        <v>35999.88573</v>
      </c>
      <c r="AO31" s="609">
        <f>K31+Z31</f>
        <v>0</v>
      </c>
      <c r="AP31" s="11">
        <f>AN31+AO31</f>
        <v>35999.88573</v>
      </c>
      <c r="AQ31" s="11">
        <f>M31+AB31</f>
        <v>35714.16234</v>
      </c>
      <c r="AR31" s="609">
        <f>N31+AC31</f>
        <v>0</v>
      </c>
      <c r="AS31" s="11">
        <f>AQ31+AR31</f>
        <v>35714.16234</v>
      </c>
      <c r="AT31" s="11">
        <f>P31+AE31</f>
        <v>34521.57036</v>
      </c>
      <c r="AU31" s="609">
        <f>Q31+AF31</f>
        <v>0</v>
      </c>
      <c r="AV31" s="745">
        <f>AT31+AU31</f>
        <v>34521.57036</v>
      </c>
      <c r="AW31" s="804"/>
    </row>
    <row r="32" ht="30" customHeight="1" spans="1:49">
      <c r="A32" s="629"/>
      <c r="B32" s="606"/>
      <c r="C32" s="607" t="s">
        <v>91</v>
      </c>
      <c r="D32" s="640"/>
      <c r="E32" s="760"/>
      <c r="F32" s="641"/>
      <c r="G32" s="11"/>
      <c r="H32" s="618"/>
      <c r="I32" s="760"/>
      <c r="J32" s="686"/>
      <c r="K32" s="688"/>
      <c r="L32" s="708"/>
      <c r="M32" s="686"/>
      <c r="N32" s="688"/>
      <c r="O32" s="708"/>
      <c r="P32" s="686"/>
      <c r="Q32" s="688"/>
      <c r="R32" s="1030"/>
      <c r="S32" s="640"/>
      <c r="T32" s="760"/>
      <c r="U32" s="760"/>
      <c r="V32" s="11"/>
      <c r="W32" s="618"/>
      <c r="X32" s="435"/>
      <c r="Y32" s="616"/>
      <c r="Z32" s="618"/>
      <c r="AA32" s="760"/>
      <c r="AB32" s="616"/>
      <c r="AC32" s="676"/>
      <c r="AD32" s="760"/>
      <c r="AE32" s="616"/>
      <c r="AF32" s="676"/>
      <c r="AG32" s="760"/>
      <c r="AH32" s="760"/>
      <c r="AI32" s="760"/>
      <c r="AJ32" s="760"/>
      <c r="AK32" s="617"/>
      <c r="AL32" s="609"/>
      <c r="AM32" s="760"/>
      <c r="AN32" s="616"/>
      <c r="AO32" s="676"/>
      <c r="AP32" s="760"/>
      <c r="AQ32" s="616"/>
      <c r="AR32" s="676"/>
      <c r="AS32" s="760"/>
      <c r="AT32" s="616"/>
      <c r="AU32" s="676"/>
      <c r="AV32" s="760"/>
      <c r="AW32" s="806"/>
    </row>
    <row r="33" ht="24.75" customHeight="1" spans="1:49">
      <c r="A33" s="629"/>
      <c r="B33" s="606"/>
      <c r="C33" s="607" t="s">
        <v>186</v>
      </c>
      <c r="D33" s="766"/>
      <c r="E33" s="767"/>
      <c r="F33" s="842"/>
      <c r="G33" s="11"/>
      <c r="H33" s="618"/>
      <c r="I33" s="767"/>
      <c r="J33" s="686"/>
      <c r="K33" s="688"/>
      <c r="L33" s="710"/>
      <c r="M33" s="686"/>
      <c r="N33" s="688"/>
      <c r="O33" s="710"/>
      <c r="P33" s="686"/>
      <c r="Q33" s="688"/>
      <c r="R33" s="1031"/>
      <c r="S33" s="766"/>
      <c r="T33" s="767"/>
      <c r="U33" s="767"/>
      <c r="V33" s="11"/>
      <c r="W33" s="618"/>
      <c r="X33" s="437"/>
      <c r="Y33" s="616"/>
      <c r="Z33" s="618"/>
      <c r="AA33" s="767"/>
      <c r="AB33" s="616"/>
      <c r="AC33" s="676"/>
      <c r="AD33" s="767"/>
      <c r="AE33" s="616"/>
      <c r="AF33" s="676"/>
      <c r="AG33" s="767"/>
      <c r="AH33" s="767"/>
      <c r="AI33" s="767"/>
      <c r="AJ33" s="767"/>
      <c r="AK33" s="617"/>
      <c r="AL33" s="609"/>
      <c r="AM33" s="767"/>
      <c r="AN33" s="616"/>
      <c r="AO33" s="676"/>
      <c r="AP33" s="767"/>
      <c r="AQ33" s="616"/>
      <c r="AR33" s="676"/>
      <c r="AS33" s="767"/>
      <c r="AT33" s="616"/>
      <c r="AU33" s="676"/>
      <c r="AV33" s="767"/>
      <c r="AW33" s="806"/>
    </row>
    <row r="34" ht="31.5" customHeight="1" spans="1:49">
      <c r="A34" s="629"/>
      <c r="B34" s="606"/>
      <c r="C34" s="607" t="s">
        <v>146</v>
      </c>
      <c r="D34" s="766"/>
      <c r="E34" s="767"/>
      <c r="F34" s="842"/>
      <c r="G34" s="11"/>
      <c r="H34" s="618"/>
      <c r="I34" s="767"/>
      <c r="J34" s="686"/>
      <c r="K34" s="687"/>
      <c r="L34" s="710"/>
      <c r="M34" s="686"/>
      <c r="N34" s="688"/>
      <c r="O34" s="710"/>
      <c r="P34" s="686"/>
      <c r="Q34" s="688"/>
      <c r="R34" s="1031"/>
      <c r="S34" s="766"/>
      <c r="T34" s="767"/>
      <c r="U34" s="767"/>
      <c r="V34" s="11"/>
      <c r="W34" s="618"/>
      <c r="X34" s="437"/>
      <c r="Y34" s="616"/>
      <c r="Z34" s="618"/>
      <c r="AA34" s="767"/>
      <c r="AB34" s="616"/>
      <c r="AC34" s="676"/>
      <c r="AD34" s="767"/>
      <c r="AE34" s="616"/>
      <c r="AF34" s="676"/>
      <c r="AG34" s="767"/>
      <c r="AH34" s="767"/>
      <c r="AI34" s="767"/>
      <c r="AJ34" s="767"/>
      <c r="AK34" s="617"/>
      <c r="AL34" s="609"/>
      <c r="AM34" s="767"/>
      <c r="AN34" s="616"/>
      <c r="AO34" s="609">
        <f>K34</f>
        <v>0</v>
      </c>
      <c r="AP34" s="767"/>
      <c r="AQ34" s="616"/>
      <c r="AR34" s="676"/>
      <c r="AS34" s="767"/>
      <c r="AT34" s="616"/>
      <c r="AU34" s="676"/>
      <c r="AV34" s="767"/>
      <c r="AW34" s="806"/>
    </row>
    <row r="35" ht="24" hidden="1" customHeight="1" outlineLevel="1" spans="1:49">
      <c r="A35" s="629"/>
      <c r="B35" s="606"/>
      <c r="C35" s="607" t="s">
        <v>22</v>
      </c>
      <c r="D35" s="675"/>
      <c r="E35" s="770"/>
      <c r="F35" s="622"/>
      <c r="G35" s="11">
        <f>'26'!I34</f>
        <v>0</v>
      </c>
      <c r="H35" s="618"/>
      <c r="I35" s="770"/>
      <c r="J35" s="686"/>
      <c r="K35" s="688"/>
      <c r="L35" s="968"/>
      <c r="M35" s="686"/>
      <c r="N35" s="688"/>
      <c r="O35" s="968"/>
      <c r="P35" s="686"/>
      <c r="Q35" s="688"/>
      <c r="R35" s="1032"/>
      <c r="S35" s="675"/>
      <c r="T35" s="770"/>
      <c r="U35" s="770"/>
      <c r="V35" s="11"/>
      <c r="W35" s="609"/>
      <c r="X35" s="482"/>
      <c r="Y35" s="616"/>
      <c r="Z35" s="676"/>
      <c r="AA35" s="770"/>
      <c r="AB35" s="616"/>
      <c r="AC35" s="676"/>
      <c r="AD35" s="770"/>
      <c r="AE35" s="616"/>
      <c r="AF35" s="676"/>
      <c r="AG35" s="770"/>
      <c r="AH35" s="770"/>
      <c r="AI35" s="770"/>
      <c r="AJ35" s="770"/>
      <c r="AK35" s="616"/>
      <c r="AL35" s="676"/>
      <c r="AM35" s="770"/>
      <c r="AN35" s="616"/>
      <c r="AO35" s="676"/>
      <c r="AP35" s="770"/>
      <c r="AQ35" s="616"/>
      <c r="AR35" s="676"/>
      <c r="AS35" s="770"/>
      <c r="AT35" s="616"/>
      <c r="AU35" s="676"/>
      <c r="AV35" s="770"/>
      <c r="AW35" s="1020"/>
    </row>
    <row r="36" ht="79.5" customHeight="1" collapsed="1" spans="1:49">
      <c r="A36" s="629"/>
      <c r="B36" s="606" t="s">
        <v>111</v>
      </c>
      <c r="C36" s="607" t="s">
        <v>13</v>
      </c>
      <c r="D36" s="608">
        <f>E36+F36+I36+L36+O36+R36</f>
        <v>101415.20066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'28'!L36</f>
        <v>18657.24277</v>
      </c>
      <c r="K36" s="687">
        <f>K37</f>
        <v>0</v>
      </c>
      <c r="L36" s="686">
        <f>J36+K36</f>
        <v>18657.24277</v>
      </c>
      <c r="M36" s="686">
        <f>'28'!O36</f>
        <v>18362.01617</v>
      </c>
      <c r="N36" s="687"/>
      <c r="O36" s="686">
        <f>M36+N36</f>
        <v>18362.01617</v>
      </c>
      <c r="P36" s="686">
        <f>'28'!R36</f>
        <v>18362.01616</v>
      </c>
      <c r="Q36" s="687"/>
      <c r="R36" s="717">
        <f>P36+Q36</f>
        <v>18362.01616</v>
      </c>
      <c r="S36" s="608">
        <f>T36+U36+X36+AA36+AD36+AG36</f>
        <v>2810.88783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v>0</v>
      </c>
      <c r="Z36" s="609"/>
      <c r="AA36" s="11">
        <v>0</v>
      </c>
      <c r="AB36" s="11">
        <v>0</v>
      </c>
      <c r="AC36" s="609"/>
      <c r="AD36" s="11">
        <v>0</v>
      </c>
      <c r="AE36" s="11">
        <v>0</v>
      </c>
      <c r="AF36" s="609"/>
      <c r="AG36" s="787">
        <v>0</v>
      </c>
      <c r="AH36" s="608">
        <f>AI36+AJ36+AM36+AP36+AS36+AV36</f>
        <v>104226.08849</v>
      </c>
      <c r="AI36" s="11">
        <f>E36+T36</f>
        <v>15253.67427</v>
      </c>
      <c r="AJ36" s="11">
        <f>F36+U36</f>
        <v>15132.86728</v>
      </c>
      <c r="AK36" s="11">
        <f>G36+V36</f>
        <v>18458.27184</v>
      </c>
      <c r="AL36" s="609">
        <f>H36+W36</f>
        <v>0</v>
      </c>
      <c r="AM36" s="11">
        <f>AK36+AL36</f>
        <v>18458.27184</v>
      </c>
      <c r="AN36" s="11">
        <f>J36+Y36</f>
        <v>18657.24277</v>
      </c>
      <c r="AO36" s="609">
        <f>K36+Z36</f>
        <v>0</v>
      </c>
      <c r="AP36" s="11">
        <f>AN36+AO36</f>
        <v>18657.24277</v>
      </c>
      <c r="AQ36" s="11">
        <f>M36+AB36</f>
        <v>18362.01617</v>
      </c>
      <c r="AR36" s="609">
        <f>N36+AC36</f>
        <v>0</v>
      </c>
      <c r="AS36" s="11">
        <f>AQ36+AR36</f>
        <v>18362.01617</v>
      </c>
      <c r="AT36" s="11">
        <f>P36+AE36</f>
        <v>18362.01616</v>
      </c>
      <c r="AU36" s="609">
        <f>Q36+AF36</f>
        <v>0</v>
      </c>
      <c r="AV36" s="745">
        <f>AT36+AU36</f>
        <v>18362.01616</v>
      </c>
      <c r="AW36" s="1002"/>
    </row>
    <row r="37" ht="53.25" customHeight="1" spans="1:4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87"/>
      <c r="AH37" s="608"/>
      <c r="AI37" s="11"/>
      <c r="AJ37" s="11"/>
      <c r="AK37" s="11"/>
      <c r="AL37" s="609"/>
      <c r="AM37" s="11"/>
      <c r="AN37" s="24"/>
      <c r="AO37" s="609">
        <f>K37</f>
        <v>0</v>
      </c>
      <c r="AP37" s="24"/>
      <c r="AQ37" s="24"/>
      <c r="AR37" s="792"/>
      <c r="AS37" s="24"/>
      <c r="AT37" s="24"/>
      <c r="AU37" s="792"/>
      <c r="AV37" s="805"/>
      <c r="AW37" s="1034"/>
    </row>
    <row r="38" ht="66" customHeight="1" spans="1:4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'28'!L38</f>
        <v>0</v>
      </c>
      <c r="K38" s="687">
        <f>K39+K40+K41</f>
        <v>0</v>
      </c>
      <c r="L38" s="686">
        <f>J38+K38</f>
        <v>0</v>
      </c>
      <c r="M38" s="686">
        <f>'28'!O38</f>
        <v>0</v>
      </c>
      <c r="N38" s="687">
        <f>N39</f>
        <v>0</v>
      </c>
      <c r="O38" s="686">
        <f>O39</f>
        <v>0</v>
      </c>
      <c r="P38" s="686">
        <f>'28'!R38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2">T39</f>
        <v>0</v>
      </c>
      <c r="U38" s="11">
        <f t="shared" si="2"/>
        <v>0</v>
      </c>
      <c r="V38" s="11">
        <f>'25'!X36</f>
        <v>0</v>
      </c>
      <c r="W38" s="609">
        <f t="shared" si="2"/>
        <v>0</v>
      </c>
      <c r="X38" s="358">
        <f t="shared" si="2"/>
        <v>0</v>
      </c>
      <c r="Y38" s="11">
        <f t="shared" si="2"/>
        <v>0</v>
      </c>
      <c r="Z38" s="609">
        <f>Z39+Z40+Z41</f>
        <v>4731.16942</v>
      </c>
      <c r="AA38" s="11">
        <f>Y38+Z38</f>
        <v>4731.16942</v>
      </c>
      <c r="AB38" s="11">
        <f t="shared" si="2"/>
        <v>0</v>
      </c>
      <c r="AC38" s="609">
        <f t="shared" si="2"/>
        <v>0</v>
      </c>
      <c r="AD38" s="11">
        <f t="shared" si="2"/>
        <v>0</v>
      </c>
      <c r="AE38" s="11">
        <f t="shared" si="2"/>
        <v>0</v>
      </c>
      <c r="AF38" s="609">
        <f t="shared" si="2"/>
        <v>0</v>
      </c>
      <c r="AG38" s="787">
        <f t="shared" si="2"/>
        <v>0</v>
      </c>
      <c r="AH38" s="608">
        <f>AI38+AJ38+AM38+AP38+AS38+AV38</f>
        <v>6730.37812</v>
      </c>
      <c r="AI38" s="11">
        <f>E38+T38</f>
        <v>0</v>
      </c>
      <c r="AJ38" s="11">
        <f>F38+U38</f>
        <v>0</v>
      </c>
      <c r="AK38" s="11">
        <f>G38+V38</f>
        <v>1999.2087</v>
      </c>
      <c r="AL38" s="609">
        <f>H38+W38</f>
        <v>0</v>
      </c>
      <c r="AM38" s="11">
        <f>AK38+AL38</f>
        <v>1999.2087</v>
      </c>
      <c r="AN38" s="11">
        <f>J38+Y38</f>
        <v>0</v>
      </c>
      <c r="AO38" s="609">
        <f>K38+Z38</f>
        <v>4731.16942</v>
      </c>
      <c r="AP38" s="11">
        <f>AN38+AO38</f>
        <v>4731.16942</v>
      </c>
      <c r="AQ38" s="11">
        <f>M38+AB38</f>
        <v>0</v>
      </c>
      <c r="AR38" s="609">
        <f>N38+AC38</f>
        <v>0</v>
      </c>
      <c r="AS38" s="11">
        <f>AQ38+AR38</f>
        <v>0</v>
      </c>
      <c r="AT38" s="11">
        <f>P38+AE38</f>
        <v>0</v>
      </c>
      <c r="AU38" s="609">
        <f>Q38+AF38</f>
        <v>0</v>
      </c>
      <c r="AV38" s="745">
        <f>AT38+AU38</f>
        <v>0</v>
      </c>
      <c r="AW38" s="1002"/>
    </row>
    <row r="39" ht="85.5" customHeight="1" spans="1:4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>
        <v>2501.85953</v>
      </c>
      <c r="AA39" s="11"/>
      <c r="AB39" s="11"/>
      <c r="AC39" s="609"/>
      <c r="AD39" s="11"/>
      <c r="AE39" s="11"/>
      <c r="AF39" s="609"/>
      <c r="AG39" s="787"/>
      <c r="AH39" s="608"/>
      <c r="AI39" s="11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745"/>
      <c r="AW39" s="1002" t="s">
        <v>298</v>
      </c>
    </row>
    <row r="40" ht="87" customHeight="1" spans="1:49">
      <c r="A40" s="629"/>
      <c r="B40" s="634"/>
      <c r="C40" s="607" t="s">
        <v>146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>
        <v>1517.83118</v>
      </c>
      <c r="AA40" s="11"/>
      <c r="AB40" s="11"/>
      <c r="AC40" s="609"/>
      <c r="AD40" s="11"/>
      <c r="AE40" s="11"/>
      <c r="AF40" s="609"/>
      <c r="AG40" s="787"/>
      <c r="AH40" s="608"/>
      <c r="AI40" s="11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745"/>
      <c r="AW40" s="1002" t="s">
        <v>299</v>
      </c>
    </row>
    <row r="41" ht="89.25" customHeight="1" spans="1:4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>
        <v>711.47871</v>
      </c>
      <c r="AA41" s="11"/>
      <c r="AB41" s="11"/>
      <c r="AC41" s="609"/>
      <c r="AD41" s="11"/>
      <c r="AE41" s="11"/>
      <c r="AF41" s="609"/>
      <c r="AG41" s="787"/>
      <c r="AH41" s="608"/>
      <c r="AI41" s="11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745"/>
      <c r="AW41" s="1002" t="s">
        <v>300</v>
      </c>
    </row>
    <row r="42" ht="76.5" customHeight="1" spans="1:49">
      <c r="A42" s="16" t="s">
        <v>105</v>
      </c>
      <c r="B42" s="606" t="s">
        <v>188</v>
      </c>
      <c r="C42" s="607" t="s">
        <v>13</v>
      </c>
      <c r="D42" s="608">
        <f>E42+F42+I42+L42+O42+R42</f>
        <v>37876.20217</v>
      </c>
      <c r="E42" s="11">
        <v>0</v>
      </c>
      <c r="F42" s="11">
        <v>0</v>
      </c>
      <c r="G42" s="11">
        <f>'27'!I43</f>
        <v>6912.74881</v>
      </c>
      <c r="H42" s="609">
        <f>H43</f>
        <v>0</v>
      </c>
      <c r="I42" s="11">
        <f>G42+H42</f>
        <v>6912.74881</v>
      </c>
      <c r="J42" s="686">
        <f>'28'!L42</f>
        <v>10320.22046</v>
      </c>
      <c r="K42" s="687">
        <f>K43</f>
        <v>0</v>
      </c>
      <c r="L42" s="686">
        <f>J42+K42</f>
        <v>10320.22046</v>
      </c>
      <c r="M42" s="686">
        <f>'28'!O42</f>
        <v>10321.17046</v>
      </c>
      <c r="N42" s="687"/>
      <c r="O42" s="686">
        <f>M42+N42</f>
        <v>10321.17046</v>
      </c>
      <c r="P42" s="686">
        <f>'28'!R42</f>
        <v>10322.06244</v>
      </c>
      <c r="Q42" s="687"/>
      <c r="R42" s="717">
        <f>P42+Q42</f>
        <v>10322.06244</v>
      </c>
      <c r="S42" s="608">
        <f>T42+U42+X42+AA42+AD42+AG42</f>
        <v>2285.46214</v>
      </c>
      <c r="T42" s="11">
        <v>0</v>
      </c>
      <c r="U42" s="11">
        <v>0</v>
      </c>
      <c r="V42" s="11">
        <f>'25'!X39</f>
        <v>819.76205</v>
      </c>
      <c r="W42" s="609">
        <f>W43</f>
        <v>0</v>
      </c>
      <c r="X42" s="358">
        <f>V42+W42</f>
        <v>819.76205</v>
      </c>
      <c r="Y42" s="11">
        <v>0</v>
      </c>
      <c r="Z42" s="609">
        <f>Z43</f>
        <v>1465.70009</v>
      </c>
      <c r="AA42" s="11">
        <f>Y42+Z42</f>
        <v>1465.70009</v>
      </c>
      <c r="AB42" s="11">
        <v>0</v>
      </c>
      <c r="AC42" s="609"/>
      <c r="AD42" s="11">
        <v>0</v>
      </c>
      <c r="AE42" s="11">
        <v>0</v>
      </c>
      <c r="AF42" s="609"/>
      <c r="AG42" s="787">
        <v>0</v>
      </c>
      <c r="AH42" s="608">
        <f>AI42+AJ42+AM42+AP42+AS42+AV42</f>
        <v>40161.66431</v>
      </c>
      <c r="AI42" s="11">
        <f>E42+T42</f>
        <v>0</v>
      </c>
      <c r="AJ42" s="11">
        <f>F42+U42</f>
        <v>0</v>
      </c>
      <c r="AK42" s="11">
        <f>G42+V42</f>
        <v>7732.51086</v>
      </c>
      <c r="AL42" s="609">
        <f>H42+W42</f>
        <v>0</v>
      </c>
      <c r="AM42" s="11">
        <f>AK42+AL42</f>
        <v>7732.51086</v>
      </c>
      <c r="AN42" s="11">
        <f>J42+Y42</f>
        <v>10320.22046</v>
      </c>
      <c r="AO42" s="609">
        <f>K42+Z42</f>
        <v>1465.70009</v>
      </c>
      <c r="AP42" s="11">
        <f>AN42+AO42</f>
        <v>11785.92055</v>
      </c>
      <c r="AQ42" s="11">
        <f>M42+AB42</f>
        <v>10321.17046</v>
      </c>
      <c r="AR42" s="609">
        <f>N42+AC42</f>
        <v>0</v>
      </c>
      <c r="AS42" s="11">
        <f>AQ42+AR42</f>
        <v>10321.17046</v>
      </c>
      <c r="AT42" s="11">
        <f>P42+AE42</f>
        <v>10322.06244</v>
      </c>
      <c r="AU42" s="609">
        <f>Q42+AF42</f>
        <v>0</v>
      </c>
      <c r="AV42" s="745">
        <f>AT42+AU42</f>
        <v>10322.06244</v>
      </c>
      <c r="AW42" s="1002"/>
    </row>
    <row r="43" ht="87.75" customHeight="1" spans="1:49">
      <c r="A43" s="16"/>
      <c r="B43" s="606"/>
      <c r="C43" s="607" t="s">
        <v>157</v>
      </c>
      <c r="D43" s="608"/>
      <c r="E43" s="11"/>
      <c r="F43" s="11"/>
      <c r="G43" s="11"/>
      <c r="H43" s="609"/>
      <c r="I43" s="11"/>
      <c r="J43" s="686"/>
      <c r="K43" s="696"/>
      <c r="L43" s="686"/>
      <c r="M43" s="686"/>
      <c r="N43" s="687"/>
      <c r="O43" s="686"/>
      <c r="P43" s="686"/>
      <c r="Q43" s="687"/>
      <c r="R43" s="717"/>
      <c r="S43" s="608"/>
      <c r="T43" s="11"/>
      <c r="U43" s="11"/>
      <c r="V43" s="11"/>
      <c r="W43" s="609"/>
      <c r="X43" s="358"/>
      <c r="Y43" s="11"/>
      <c r="Z43" s="696">
        <v>1465.70009</v>
      </c>
      <c r="AA43" s="11"/>
      <c r="AB43" s="11"/>
      <c r="AC43" s="609"/>
      <c r="AD43" s="11"/>
      <c r="AE43" s="11"/>
      <c r="AF43" s="609"/>
      <c r="AG43" s="787"/>
      <c r="AH43" s="608"/>
      <c r="AI43" s="11"/>
      <c r="AJ43" s="11"/>
      <c r="AK43" s="11"/>
      <c r="AL43" s="609"/>
      <c r="AM43" s="11"/>
      <c r="AN43" s="11"/>
      <c r="AO43" s="609"/>
      <c r="AP43" s="11"/>
      <c r="AQ43" s="11"/>
      <c r="AR43" s="609"/>
      <c r="AS43" s="11"/>
      <c r="AT43" s="11"/>
      <c r="AU43" s="609"/>
      <c r="AV43" s="745"/>
      <c r="AW43" s="1002" t="s">
        <v>301</v>
      </c>
    </row>
    <row r="44" s="27" customFormat="1" ht="72.8" spans="1:49">
      <c r="A44" s="19"/>
      <c r="B44" s="832" t="s">
        <v>189</v>
      </c>
      <c r="C44" s="958"/>
      <c r="D44" s="608">
        <f>E44+F44+I44+L44+O44+R44</f>
        <v>398492.53989</v>
      </c>
      <c r="E44" s="10">
        <f t="shared" ref="E44:R44" si="3">E42+E30+E26+E25+E22+E19+E13</f>
        <v>68854.353</v>
      </c>
      <c r="F44" s="10">
        <f t="shared" si="3"/>
        <v>62669.96004</v>
      </c>
      <c r="G44" s="10">
        <f t="shared" si="3"/>
        <v>71522.40365</v>
      </c>
      <c r="H44" s="676">
        <f t="shared" si="3"/>
        <v>0</v>
      </c>
      <c r="I44" s="10">
        <f t="shared" si="3"/>
        <v>71522.40365</v>
      </c>
      <c r="J44" s="689">
        <f t="shared" si="3"/>
        <v>67842.82527</v>
      </c>
      <c r="K44" s="689">
        <f t="shared" si="3"/>
        <v>0</v>
      </c>
      <c r="L44" s="689">
        <f t="shared" si="3"/>
        <v>67842.82527</v>
      </c>
      <c r="M44" s="689">
        <f t="shared" si="3"/>
        <v>64397.34897</v>
      </c>
      <c r="N44" s="689">
        <f t="shared" si="3"/>
        <v>0</v>
      </c>
      <c r="O44" s="689">
        <f t="shared" si="3"/>
        <v>64397.34897</v>
      </c>
      <c r="P44" s="689">
        <f t="shared" si="3"/>
        <v>63205.64896</v>
      </c>
      <c r="Q44" s="689">
        <f t="shared" si="3"/>
        <v>0</v>
      </c>
      <c r="R44" s="704">
        <f t="shared" si="3"/>
        <v>63205.64896</v>
      </c>
      <c r="S44" s="608">
        <f>T44+U44+X44+AA44+AD44+AG44</f>
        <v>14064.97909</v>
      </c>
      <c r="T44" s="10">
        <f t="shared" ref="T44:AG44" si="4">T42+T30+T26+T25+T22+T19+T13</f>
        <v>4170.09794</v>
      </c>
      <c r="U44" s="10">
        <f t="shared" si="4"/>
        <v>0</v>
      </c>
      <c r="V44" s="10">
        <f t="shared" si="4"/>
        <v>3698.01164</v>
      </c>
      <c r="W44" s="676">
        <f t="shared" si="4"/>
        <v>0</v>
      </c>
      <c r="X44" s="361">
        <f t="shared" si="4"/>
        <v>3698.01164</v>
      </c>
      <c r="Y44" s="10">
        <f t="shared" si="4"/>
        <v>0</v>
      </c>
      <c r="Z44" s="10">
        <f t="shared" si="4"/>
        <v>6196.86951</v>
      </c>
      <c r="AA44" s="10">
        <f t="shared" si="4"/>
        <v>6196.86951</v>
      </c>
      <c r="AB44" s="10">
        <f t="shared" si="4"/>
        <v>0</v>
      </c>
      <c r="AC44" s="10">
        <f t="shared" si="4"/>
        <v>0</v>
      </c>
      <c r="AD44" s="10">
        <f t="shared" si="4"/>
        <v>0</v>
      </c>
      <c r="AE44" s="10">
        <f t="shared" si="4"/>
        <v>0</v>
      </c>
      <c r="AF44" s="10">
        <f t="shared" si="4"/>
        <v>0</v>
      </c>
      <c r="AG44" s="738">
        <f t="shared" si="4"/>
        <v>0</v>
      </c>
      <c r="AH44" s="608">
        <f>AI44+AJ44+AM44+AP44+AS44+AV44</f>
        <v>412557.51898</v>
      </c>
      <c r="AI44" s="11">
        <f>E44+T44</f>
        <v>73024.45094</v>
      </c>
      <c r="AJ44" s="11">
        <f>F44+U44</f>
        <v>62669.96004</v>
      </c>
      <c r="AK44" s="11">
        <f>G44+V44</f>
        <v>75220.41529</v>
      </c>
      <c r="AL44" s="609">
        <f>H44+W44</f>
        <v>0</v>
      </c>
      <c r="AM44" s="11">
        <f>AK44+AL44</f>
        <v>75220.41529</v>
      </c>
      <c r="AN44" s="11">
        <f>J44+Y44</f>
        <v>67842.82527</v>
      </c>
      <c r="AO44" s="11">
        <f>K44+Z44</f>
        <v>6196.86951</v>
      </c>
      <c r="AP44" s="11">
        <f>AN44+AO44</f>
        <v>74039.69478</v>
      </c>
      <c r="AQ44" s="11">
        <f>M44+AB44</f>
        <v>64397.34897</v>
      </c>
      <c r="AR44" s="11">
        <f>N44+AC44</f>
        <v>0</v>
      </c>
      <c r="AS44" s="11">
        <f>AQ44+AR44</f>
        <v>64397.34897</v>
      </c>
      <c r="AT44" s="11">
        <f>P44+AE44</f>
        <v>63205.64896</v>
      </c>
      <c r="AU44" s="11">
        <f>Q44+AF44</f>
        <v>0</v>
      </c>
      <c r="AV44" s="745">
        <f>AT44+AU44</f>
        <v>63205.64896</v>
      </c>
      <c r="AW44" s="814"/>
    </row>
    <row r="45" s="27" customFormat="1" ht="35.25" customHeight="1" spans="1:49">
      <c r="A45" s="7" t="s">
        <v>286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814"/>
    </row>
    <row r="46" s="27" customFormat="1" ht="92.25" customHeight="1" spans="1:49">
      <c r="A46" s="15" t="s">
        <v>44</v>
      </c>
      <c r="B46" s="606" t="s">
        <v>287</v>
      </c>
      <c r="C46" s="607" t="s">
        <v>13</v>
      </c>
      <c r="D46" s="608">
        <f>E46+F46+I46+L46+O46+R46</f>
        <v>52.632</v>
      </c>
      <c r="E46" s="11">
        <v>0</v>
      </c>
      <c r="F46" s="11">
        <v>0</v>
      </c>
      <c r="G46" s="11">
        <v>0</v>
      </c>
      <c r="H46" s="609"/>
      <c r="I46" s="11">
        <f>G46+H46</f>
        <v>0</v>
      </c>
      <c r="J46" s="686">
        <f>'28'!L46</f>
        <v>52.632</v>
      </c>
      <c r="K46" s="609"/>
      <c r="L46" s="686">
        <f>J46+K46</f>
        <v>52.632</v>
      </c>
      <c r="M46" s="686">
        <f>'28'!O46</f>
        <v>0</v>
      </c>
      <c r="N46" s="609"/>
      <c r="O46" s="686">
        <f>M46+N46</f>
        <v>0</v>
      </c>
      <c r="P46" s="686">
        <f>'28'!R46</f>
        <v>0</v>
      </c>
      <c r="Q46" s="609"/>
      <c r="R46" s="717">
        <f>P46+Q46</f>
        <v>0</v>
      </c>
      <c r="S46" s="608">
        <f>T46+U46+X46+AA46+AD46+AG46</f>
        <v>3000</v>
      </c>
      <c r="T46" s="11">
        <v>0</v>
      </c>
      <c r="U46" s="11">
        <v>0</v>
      </c>
      <c r="V46" s="11">
        <v>0</v>
      </c>
      <c r="W46" s="609"/>
      <c r="X46" s="358">
        <f>V46+W46</f>
        <v>0</v>
      </c>
      <c r="Y46" s="11">
        <f>'28'!AA46</f>
        <v>1000</v>
      </c>
      <c r="Z46" s="609"/>
      <c r="AA46" s="11">
        <f>Y46+Z46</f>
        <v>1000</v>
      </c>
      <c r="AB46" s="11">
        <f>'28'!AD46</f>
        <v>1000</v>
      </c>
      <c r="AC46" s="609"/>
      <c r="AD46" s="11">
        <f>AB46+AC46</f>
        <v>1000</v>
      </c>
      <c r="AE46" s="11">
        <f>'28'!AG46</f>
        <v>1000</v>
      </c>
      <c r="AF46" s="609"/>
      <c r="AG46" s="787">
        <f>AE46+AF46</f>
        <v>1000</v>
      </c>
      <c r="AH46" s="608">
        <f>AI46+AJ46+AM46+AP46+AS46+AV46</f>
        <v>3052.632</v>
      </c>
      <c r="AI46" s="11">
        <f t="shared" ref="AI46:AL47" si="5">E46+T46</f>
        <v>0</v>
      </c>
      <c r="AJ46" s="11">
        <f t="shared" si="5"/>
        <v>0</v>
      </c>
      <c r="AK46" s="11">
        <f t="shared" si="5"/>
        <v>0</v>
      </c>
      <c r="AL46" s="609">
        <f t="shared" si="5"/>
        <v>0</v>
      </c>
      <c r="AM46" s="11">
        <f>AK46+AL46</f>
        <v>0</v>
      </c>
      <c r="AN46" s="11">
        <f>J46+Y46</f>
        <v>1052.632</v>
      </c>
      <c r="AO46" s="676">
        <f>K46+Z46</f>
        <v>0</v>
      </c>
      <c r="AP46" s="11">
        <f>AN46+AO46</f>
        <v>1052.632</v>
      </c>
      <c r="AQ46" s="11">
        <f>M46+AB46</f>
        <v>1000</v>
      </c>
      <c r="AR46" s="676">
        <f>N46+AC46</f>
        <v>0</v>
      </c>
      <c r="AS46" s="11">
        <f>AQ46+AR46</f>
        <v>1000</v>
      </c>
      <c r="AT46" s="11">
        <f>P46+AE46</f>
        <v>1000</v>
      </c>
      <c r="AU46" s="676">
        <f>Q46+AF46</f>
        <v>0</v>
      </c>
      <c r="AV46" s="745">
        <f>AT46+AU46</f>
        <v>1000</v>
      </c>
      <c r="AW46" s="1003"/>
    </row>
    <row r="47" s="27" customFormat="1" ht="67.5" customHeight="1" spans="1:49">
      <c r="A47" s="15" t="s">
        <v>289</v>
      </c>
      <c r="B47" s="606" t="s">
        <v>290</v>
      </c>
      <c r="C47" s="607" t="s">
        <v>13</v>
      </c>
      <c r="D47" s="608">
        <f>E47+F47+I47+L47+O47+R47</f>
        <v>0</v>
      </c>
      <c r="E47" s="11">
        <v>0</v>
      </c>
      <c r="F47" s="11">
        <v>0</v>
      </c>
      <c r="G47" s="11">
        <f>'27'!I71</f>
        <v>0</v>
      </c>
      <c r="H47" s="609"/>
      <c r="I47" s="11">
        <f>G47+H47</f>
        <v>0</v>
      </c>
      <c r="J47" s="686">
        <f>'28'!L47</f>
        <v>0</v>
      </c>
      <c r="K47" s="609"/>
      <c r="L47" s="686">
        <f>J47+K47</f>
        <v>0</v>
      </c>
      <c r="M47" s="686">
        <f>'28'!O47</f>
        <v>0</v>
      </c>
      <c r="N47" s="609"/>
      <c r="O47" s="686">
        <f>M47+N47</f>
        <v>0</v>
      </c>
      <c r="P47" s="686">
        <f>'28'!R47</f>
        <v>0</v>
      </c>
      <c r="Q47" s="609"/>
      <c r="R47" s="717">
        <f>P47+Q47</f>
        <v>0</v>
      </c>
      <c r="S47" s="608">
        <f>T47+U47+X47+AA47+AD47+AG47</f>
        <v>2970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v>0</v>
      </c>
      <c r="Z47" s="609"/>
      <c r="AA47" s="11">
        <v>0</v>
      </c>
      <c r="AB47" s="11">
        <f>'28'!AD47</f>
        <v>2970</v>
      </c>
      <c r="AC47" s="609"/>
      <c r="AD47" s="11">
        <f>AB47+AC47</f>
        <v>2970</v>
      </c>
      <c r="AE47" s="11">
        <v>0</v>
      </c>
      <c r="AF47" s="609"/>
      <c r="AG47" s="787">
        <v>0</v>
      </c>
      <c r="AH47" s="608">
        <f>AI47+AJ47+AM47+AP47+AS47+AV47</f>
        <v>2970</v>
      </c>
      <c r="AI47" s="11">
        <f t="shared" si="5"/>
        <v>0</v>
      </c>
      <c r="AJ47" s="11">
        <f t="shared" si="5"/>
        <v>0</v>
      </c>
      <c r="AK47" s="11">
        <f t="shared" si="5"/>
        <v>0</v>
      </c>
      <c r="AL47" s="609">
        <f t="shared" si="5"/>
        <v>0</v>
      </c>
      <c r="AM47" s="11">
        <f>AK47+AL47</f>
        <v>0</v>
      </c>
      <c r="AN47" s="11">
        <f>J47+Y47</f>
        <v>0</v>
      </c>
      <c r="AO47" s="676">
        <f>K47+Z47</f>
        <v>0</v>
      </c>
      <c r="AP47" s="11">
        <f>AN47+AO47</f>
        <v>0</v>
      </c>
      <c r="AQ47" s="11">
        <f>M47+AB47</f>
        <v>2970</v>
      </c>
      <c r="AR47" s="676">
        <f>N47+AC47</f>
        <v>0</v>
      </c>
      <c r="AS47" s="11">
        <f>AQ47+AR47</f>
        <v>2970</v>
      </c>
      <c r="AT47" s="11">
        <f>P47+AE47</f>
        <v>0</v>
      </c>
      <c r="AU47" s="676">
        <f>Q47+AF47</f>
        <v>0</v>
      </c>
      <c r="AV47" s="745">
        <f>AT47+AU47</f>
        <v>0</v>
      </c>
      <c r="AW47" s="1003"/>
    </row>
    <row r="48" s="27" customFormat="1" ht="63.75" customHeight="1" spans="1:49">
      <c r="A48" s="19"/>
      <c r="B48" s="832" t="s">
        <v>189</v>
      </c>
      <c r="C48" s="958"/>
      <c r="D48" s="608">
        <f>E48+F48+I48+L48+O48+R48</f>
        <v>52.632</v>
      </c>
      <c r="E48" s="10">
        <f t="shared" ref="E48:R48" si="6">E47+E46</f>
        <v>0</v>
      </c>
      <c r="F48" s="10">
        <f t="shared" si="6"/>
        <v>0</v>
      </c>
      <c r="G48" s="10">
        <f t="shared" si="6"/>
        <v>0</v>
      </c>
      <c r="H48" s="676">
        <f t="shared" si="6"/>
        <v>0</v>
      </c>
      <c r="I48" s="10">
        <f t="shared" si="6"/>
        <v>0</v>
      </c>
      <c r="J48" s="689">
        <f t="shared" si="6"/>
        <v>52.632</v>
      </c>
      <c r="K48" s="609">
        <f t="shared" si="6"/>
        <v>0</v>
      </c>
      <c r="L48" s="689">
        <f t="shared" si="6"/>
        <v>52.632</v>
      </c>
      <c r="M48" s="689">
        <f t="shared" si="6"/>
        <v>0</v>
      </c>
      <c r="N48" s="609">
        <f t="shared" si="6"/>
        <v>0</v>
      </c>
      <c r="O48" s="689">
        <f t="shared" si="6"/>
        <v>0</v>
      </c>
      <c r="P48" s="689">
        <f t="shared" si="6"/>
        <v>0</v>
      </c>
      <c r="Q48" s="609">
        <f t="shared" si="6"/>
        <v>0</v>
      </c>
      <c r="R48" s="704">
        <f t="shared" si="6"/>
        <v>0</v>
      </c>
      <c r="S48" s="608">
        <f>T48+U48+X48+AA48+AD48+AG48</f>
        <v>5970</v>
      </c>
      <c r="T48" s="10">
        <f t="shared" ref="T48:AG48" si="7">T47+T46</f>
        <v>0</v>
      </c>
      <c r="U48" s="10">
        <f t="shared" si="7"/>
        <v>0</v>
      </c>
      <c r="V48" s="10">
        <f t="shared" si="7"/>
        <v>0</v>
      </c>
      <c r="W48" s="676">
        <f t="shared" si="7"/>
        <v>0</v>
      </c>
      <c r="X48" s="361">
        <f t="shared" si="7"/>
        <v>0</v>
      </c>
      <c r="Y48" s="10">
        <f t="shared" si="7"/>
        <v>1000</v>
      </c>
      <c r="Z48" s="609">
        <f t="shared" si="7"/>
        <v>0</v>
      </c>
      <c r="AA48" s="10">
        <f t="shared" si="7"/>
        <v>1000</v>
      </c>
      <c r="AB48" s="10">
        <f t="shared" si="7"/>
        <v>3970</v>
      </c>
      <c r="AC48" s="609">
        <f t="shared" si="7"/>
        <v>0</v>
      </c>
      <c r="AD48" s="10">
        <f t="shared" si="7"/>
        <v>3970</v>
      </c>
      <c r="AE48" s="10">
        <f t="shared" si="7"/>
        <v>1000</v>
      </c>
      <c r="AF48" s="609">
        <f t="shared" si="7"/>
        <v>0</v>
      </c>
      <c r="AG48" s="10">
        <f t="shared" si="7"/>
        <v>1000</v>
      </c>
      <c r="AH48" s="608">
        <f>AI48+AJ48+AM48+AP48+AS48+AV48</f>
        <v>6022.632</v>
      </c>
      <c r="AI48" s="11">
        <f t="shared" ref="AI48:AV48" si="8">AI47+AI46</f>
        <v>0</v>
      </c>
      <c r="AJ48" s="11">
        <f t="shared" si="8"/>
        <v>0</v>
      </c>
      <c r="AK48" s="11">
        <f t="shared" si="8"/>
        <v>0</v>
      </c>
      <c r="AL48" s="609">
        <f t="shared" si="8"/>
        <v>0</v>
      </c>
      <c r="AM48" s="11">
        <f t="shared" si="8"/>
        <v>0</v>
      </c>
      <c r="AN48" s="11">
        <f t="shared" si="8"/>
        <v>1052.632</v>
      </c>
      <c r="AO48" s="676">
        <f t="shared" si="8"/>
        <v>0</v>
      </c>
      <c r="AP48" s="11">
        <f t="shared" si="8"/>
        <v>1052.632</v>
      </c>
      <c r="AQ48" s="11">
        <f t="shared" si="8"/>
        <v>3970</v>
      </c>
      <c r="AR48" s="676">
        <f t="shared" si="8"/>
        <v>0</v>
      </c>
      <c r="AS48" s="11">
        <f t="shared" si="8"/>
        <v>3970</v>
      </c>
      <c r="AT48" s="11">
        <f t="shared" si="8"/>
        <v>1000</v>
      </c>
      <c r="AU48" s="676">
        <f t="shared" si="8"/>
        <v>0</v>
      </c>
      <c r="AV48" s="11">
        <f t="shared" si="8"/>
        <v>1000</v>
      </c>
      <c r="AW48" s="814"/>
    </row>
    <row r="49" s="27" customFormat="1" spans="1:49">
      <c r="A49" s="7" t="s">
        <v>302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814"/>
    </row>
    <row r="50" s="27" customFormat="1" spans="1:49">
      <c r="A50" s="7" t="s">
        <v>303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814"/>
    </row>
    <row r="51" s="27" customFormat="1" ht="71.25" customHeight="1" spans="1:49">
      <c r="A51" s="15" t="s">
        <v>118</v>
      </c>
      <c r="B51" s="606" t="s">
        <v>158</v>
      </c>
      <c r="C51" s="607" t="s">
        <v>13</v>
      </c>
      <c r="D51" s="608">
        <f>E51+F51+I51+L51+O51+R51</f>
        <v>37099.894</v>
      </c>
      <c r="E51" s="11">
        <v>4728.52027</v>
      </c>
      <c r="F51" s="11">
        <v>5368.03887</v>
      </c>
      <c r="G51" s="11">
        <f>'27'!I48</f>
        <v>6595.98174</v>
      </c>
      <c r="H51" s="609"/>
      <c r="I51" s="11">
        <f>G51+H51</f>
        <v>6595.98174</v>
      </c>
      <c r="J51" s="686">
        <f>'28'!L52</f>
        <v>6802.65104</v>
      </c>
      <c r="K51" s="609"/>
      <c r="L51" s="686">
        <f>J51+K51</f>
        <v>6802.65104</v>
      </c>
      <c r="M51" s="686">
        <f>'28'!O52</f>
        <v>6802.65104</v>
      </c>
      <c r="N51" s="609"/>
      <c r="O51" s="686">
        <f>M51+N51</f>
        <v>6802.65104</v>
      </c>
      <c r="P51" s="686">
        <f>'28'!R52</f>
        <v>6802.05104</v>
      </c>
      <c r="Q51" s="609"/>
      <c r="R51" s="717">
        <f>P51+Q51</f>
        <v>6802.05104</v>
      </c>
      <c r="S51" s="608">
        <f>T51+U51+X51+AA51+AD51+AG51</f>
        <v>95.44194</v>
      </c>
      <c r="T51" s="11">
        <v>0</v>
      </c>
      <c r="U51" s="11">
        <v>0</v>
      </c>
      <c r="V51" s="11">
        <f>'27'!X48</f>
        <v>95.44194</v>
      </c>
      <c r="W51" s="609"/>
      <c r="X51" s="358">
        <f>V51+W51</f>
        <v>95.44194</v>
      </c>
      <c r="Y51" s="11">
        <v>0</v>
      </c>
      <c r="Z51" s="609"/>
      <c r="AA51" s="11">
        <v>0</v>
      </c>
      <c r="AB51" s="11">
        <v>0</v>
      </c>
      <c r="AC51" s="609"/>
      <c r="AD51" s="11">
        <v>0</v>
      </c>
      <c r="AE51" s="11">
        <v>0</v>
      </c>
      <c r="AF51" s="609"/>
      <c r="AG51" s="787">
        <v>0</v>
      </c>
      <c r="AH51" s="608">
        <f>AI51+AJ51+AM51+AP51+AS51+AV51</f>
        <v>37195.33594</v>
      </c>
      <c r="AI51" s="11">
        <f>E51+T51</f>
        <v>4728.52027</v>
      </c>
      <c r="AJ51" s="11">
        <f>F51+U51</f>
        <v>5368.03887</v>
      </c>
      <c r="AK51" s="11">
        <f>G51+V51</f>
        <v>6691.42368</v>
      </c>
      <c r="AL51" s="609">
        <f>H51+W51</f>
        <v>0</v>
      </c>
      <c r="AM51" s="11">
        <f>AK51+AL51</f>
        <v>6691.42368</v>
      </c>
      <c r="AN51" s="11">
        <f>J51+Y51</f>
        <v>6802.65104</v>
      </c>
      <c r="AO51" s="11">
        <f>K51+Z51</f>
        <v>0</v>
      </c>
      <c r="AP51" s="11">
        <f>AN51+AO51</f>
        <v>6802.65104</v>
      </c>
      <c r="AQ51" s="11">
        <f>M51+AB51</f>
        <v>6802.65104</v>
      </c>
      <c r="AR51" s="11">
        <f>N51+AC51</f>
        <v>0</v>
      </c>
      <c r="AS51" s="11">
        <f>AQ51+AR51</f>
        <v>6802.65104</v>
      </c>
      <c r="AT51" s="11">
        <f>P51+AE51</f>
        <v>6802.05104</v>
      </c>
      <c r="AU51" s="11">
        <f>Q51+AF51</f>
        <v>0</v>
      </c>
      <c r="AV51" s="745">
        <f>AT51+AU51</f>
        <v>6802.05104</v>
      </c>
      <c r="AW51" s="939"/>
    </row>
    <row r="52" s="27" customFormat="1" ht="66.8" spans="1:49">
      <c r="A52" s="19"/>
      <c r="B52" s="832" t="s">
        <v>159</v>
      </c>
      <c r="C52" s="959"/>
      <c r="D52" s="608">
        <f>E52+F52+I52+L52+O52+R52</f>
        <v>37099.894</v>
      </c>
      <c r="E52" s="10">
        <f>E51</f>
        <v>4728.52027</v>
      </c>
      <c r="F52" s="10">
        <f t="shared" ref="F52:AV52" si="9">F51</f>
        <v>5368.03887</v>
      </c>
      <c r="G52" s="10">
        <f t="shared" si="9"/>
        <v>6595.98174</v>
      </c>
      <c r="H52" s="676">
        <f t="shared" si="9"/>
        <v>0</v>
      </c>
      <c r="I52" s="10">
        <f t="shared" si="9"/>
        <v>6595.98174</v>
      </c>
      <c r="J52" s="689">
        <f t="shared" si="9"/>
        <v>6802.65104</v>
      </c>
      <c r="K52" s="689">
        <f t="shared" si="9"/>
        <v>0</v>
      </c>
      <c r="L52" s="689">
        <f t="shared" si="9"/>
        <v>6802.65104</v>
      </c>
      <c r="M52" s="689">
        <f t="shared" si="9"/>
        <v>6802.65104</v>
      </c>
      <c r="N52" s="689">
        <f t="shared" si="9"/>
        <v>0</v>
      </c>
      <c r="O52" s="689">
        <f t="shared" si="9"/>
        <v>6802.65104</v>
      </c>
      <c r="P52" s="689">
        <f t="shared" si="9"/>
        <v>6802.05104</v>
      </c>
      <c r="Q52" s="689">
        <f t="shared" si="9"/>
        <v>0</v>
      </c>
      <c r="R52" s="704">
        <f t="shared" si="9"/>
        <v>6802.05104</v>
      </c>
      <c r="S52" s="608">
        <f t="shared" si="9"/>
        <v>95.44194</v>
      </c>
      <c r="T52" s="10">
        <f t="shared" si="9"/>
        <v>0</v>
      </c>
      <c r="U52" s="10">
        <f t="shared" si="9"/>
        <v>0</v>
      </c>
      <c r="V52" s="10">
        <f t="shared" si="9"/>
        <v>95.44194</v>
      </c>
      <c r="W52" s="676">
        <f t="shared" si="9"/>
        <v>0</v>
      </c>
      <c r="X52" s="361">
        <f t="shared" si="9"/>
        <v>95.44194</v>
      </c>
      <c r="Y52" s="10">
        <f t="shared" si="9"/>
        <v>0</v>
      </c>
      <c r="Z52" s="10">
        <f t="shared" si="9"/>
        <v>0</v>
      </c>
      <c r="AA52" s="10">
        <f t="shared" si="9"/>
        <v>0</v>
      </c>
      <c r="AB52" s="10">
        <f t="shared" si="9"/>
        <v>0</v>
      </c>
      <c r="AC52" s="10">
        <f t="shared" si="9"/>
        <v>0</v>
      </c>
      <c r="AD52" s="10">
        <f t="shared" si="9"/>
        <v>0</v>
      </c>
      <c r="AE52" s="10">
        <f t="shared" si="9"/>
        <v>0</v>
      </c>
      <c r="AF52" s="10">
        <f t="shared" si="9"/>
        <v>0</v>
      </c>
      <c r="AG52" s="738">
        <f t="shared" si="9"/>
        <v>0</v>
      </c>
      <c r="AH52" s="608">
        <f t="shared" si="9"/>
        <v>37195.33594</v>
      </c>
      <c r="AI52" s="10">
        <f t="shared" si="9"/>
        <v>4728.52027</v>
      </c>
      <c r="AJ52" s="10">
        <f t="shared" si="9"/>
        <v>5368.03887</v>
      </c>
      <c r="AK52" s="10">
        <f t="shared" si="9"/>
        <v>6691.42368</v>
      </c>
      <c r="AL52" s="676">
        <f t="shared" si="9"/>
        <v>0</v>
      </c>
      <c r="AM52" s="10">
        <f t="shared" si="9"/>
        <v>6691.42368</v>
      </c>
      <c r="AN52" s="10">
        <f t="shared" si="9"/>
        <v>6802.65104</v>
      </c>
      <c r="AO52" s="10">
        <f t="shared" si="9"/>
        <v>0</v>
      </c>
      <c r="AP52" s="10">
        <f t="shared" si="9"/>
        <v>6802.65104</v>
      </c>
      <c r="AQ52" s="10">
        <f t="shared" si="9"/>
        <v>6802.65104</v>
      </c>
      <c r="AR52" s="10">
        <f t="shared" si="9"/>
        <v>0</v>
      </c>
      <c r="AS52" s="10">
        <f t="shared" si="9"/>
        <v>6802.65104</v>
      </c>
      <c r="AT52" s="10">
        <f t="shared" si="9"/>
        <v>6802.05104</v>
      </c>
      <c r="AU52" s="10">
        <f t="shared" si="9"/>
        <v>0</v>
      </c>
      <c r="AV52" s="748">
        <f t="shared" si="9"/>
        <v>6802.05104</v>
      </c>
      <c r="AW52" s="942"/>
    </row>
    <row r="53" s="27" customFormat="1" ht="30.75" customHeight="1" spans="1:49">
      <c r="A53" s="7" t="s">
        <v>304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814"/>
    </row>
    <row r="54" s="27" customFormat="1" ht="30" customHeight="1" spans="1:49">
      <c r="A54" s="7" t="s">
        <v>305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814"/>
    </row>
    <row r="55" ht="75" customHeight="1" spans="1:49">
      <c r="A55" s="15" t="s">
        <v>122</v>
      </c>
      <c r="B55" s="606" t="s">
        <v>160</v>
      </c>
      <c r="C55" s="607" t="s">
        <v>13</v>
      </c>
      <c r="D55" s="608">
        <f>E55+F55+I55+L55+O55+R55</f>
        <v>1488.35017</v>
      </c>
      <c r="E55" s="11">
        <v>0</v>
      </c>
      <c r="F55" s="11">
        <v>0</v>
      </c>
      <c r="G55" s="11">
        <f>'26'!I50</f>
        <v>1488.35017</v>
      </c>
      <c r="H55" s="609">
        <f>H56+H57+H58</f>
        <v>0</v>
      </c>
      <c r="I55" s="11">
        <f>G55+H55</f>
        <v>1488.35017</v>
      </c>
      <c r="J55" s="686">
        <v>0</v>
      </c>
      <c r="K55" s="687"/>
      <c r="L55" s="686">
        <v>0</v>
      </c>
      <c r="M55" s="686">
        <v>0</v>
      </c>
      <c r="N55" s="687"/>
      <c r="O55" s="686">
        <v>0</v>
      </c>
      <c r="P55" s="686">
        <v>0</v>
      </c>
      <c r="Q55" s="687">
        <f>Q56</f>
        <v>0</v>
      </c>
      <c r="R55" s="717">
        <f>P55+Q55</f>
        <v>0</v>
      </c>
      <c r="S55" s="608">
        <f>T55+U55+X55+AA55+AD55+AG55</f>
        <v>0</v>
      </c>
      <c r="T55" s="11">
        <v>0</v>
      </c>
      <c r="U55" s="11">
        <v>0</v>
      </c>
      <c r="V55" s="11">
        <v>0</v>
      </c>
      <c r="W55" s="609"/>
      <c r="X55" s="358">
        <v>0</v>
      </c>
      <c r="Y55" s="11">
        <v>0</v>
      </c>
      <c r="Z55" s="609"/>
      <c r="AA55" s="11">
        <v>0</v>
      </c>
      <c r="AB55" s="11">
        <v>0</v>
      </c>
      <c r="AC55" s="609"/>
      <c r="AD55" s="11">
        <v>0</v>
      </c>
      <c r="AE55" s="11">
        <v>0</v>
      </c>
      <c r="AF55" s="609"/>
      <c r="AG55" s="787">
        <v>0</v>
      </c>
      <c r="AH55" s="608">
        <f>AI55+AJ55+AM55+AP55+AS55+AV55</f>
        <v>1488.35017</v>
      </c>
      <c r="AI55" s="11">
        <f>E55+T55</f>
        <v>0</v>
      </c>
      <c r="AJ55" s="11">
        <f>F55+U55</f>
        <v>0</v>
      </c>
      <c r="AK55" s="11">
        <f>G55+V55</f>
        <v>1488.35017</v>
      </c>
      <c r="AL55" s="609">
        <f>H55+W55</f>
        <v>0</v>
      </c>
      <c r="AM55" s="11">
        <f>AK55+AL55</f>
        <v>1488.35017</v>
      </c>
      <c r="AN55" s="11">
        <f>J55+Y55</f>
        <v>0</v>
      </c>
      <c r="AO55" s="609">
        <f>K55+Z55</f>
        <v>0</v>
      </c>
      <c r="AP55" s="11">
        <f>AN55+AO55</f>
        <v>0</v>
      </c>
      <c r="AQ55" s="11">
        <f>M55+AB55</f>
        <v>0</v>
      </c>
      <c r="AR55" s="609">
        <f>N55+AC55</f>
        <v>0</v>
      </c>
      <c r="AS55" s="11">
        <f>AQ55+AR55</f>
        <v>0</v>
      </c>
      <c r="AT55" s="11">
        <f>P55+AE55</f>
        <v>0</v>
      </c>
      <c r="AU55" s="609">
        <f>Q55+AF55</f>
        <v>0</v>
      </c>
      <c r="AV55" s="745">
        <f>AT55+AU55</f>
        <v>0</v>
      </c>
      <c r="AW55" s="939"/>
    </row>
    <row r="56" spans="1:49">
      <c r="A56" s="15"/>
      <c r="B56" s="606"/>
      <c r="C56" s="607" t="s">
        <v>91</v>
      </c>
      <c r="D56" s="608"/>
      <c r="E56" s="10"/>
      <c r="F56" s="10"/>
      <c r="G56" s="10"/>
      <c r="H56" s="676"/>
      <c r="I56" s="10"/>
      <c r="J56" s="689"/>
      <c r="K56" s="688"/>
      <c r="L56" s="689"/>
      <c r="M56" s="689"/>
      <c r="N56" s="688"/>
      <c r="O56" s="689"/>
      <c r="P56" s="689"/>
      <c r="Q56" s="705"/>
      <c r="R56" s="704"/>
      <c r="S56" s="608"/>
      <c r="T56" s="10"/>
      <c r="U56" s="10"/>
      <c r="V56" s="10"/>
      <c r="W56" s="676"/>
      <c r="X56" s="361"/>
      <c r="Y56" s="10"/>
      <c r="Z56" s="676"/>
      <c r="AA56" s="10"/>
      <c r="AB56" s="10"/>
      <c r="AC56" s="676"/>
      <c r="AD56" s="10"/>
      <c r="AE56" s="10"/>
      <c r="AF56" s="676"/>
      <c r="AG56" s="738"/>
      <c r="AH56" s="608"/>
      <c r="AI56" s="10"/>
      <c r="AJ56" s="10"/>
      <c r="AK56" s="10"/>
      <c r="AL56" s="676"/>
      <c r="AM56" s="10"/>
      <c r="AN56" s="10"/>
      <c r="AO56" s="676"/>
      <c r="AP56" s="10"/>
      <c r="AQ56" s="10"/>
      <c r="AR56" s="676"/>
      <c r="AS56" s="10"/>
      <c r="AT56" s="10"/>
      <c r="AU56" s="676"/>
      <c r="AV56" s="748"/>
      <c r="AW56" s="941"/>
    </row>
    <row r="57" ht="33.75" spans="1:49">
      <c r="A57" s="15"/>
      <c r="B57" s="606"/>
      <c r="C57" s="607" t="s">
        <v>146</v>
      </c>
      <c r="D57" s="608"/>
      <c r="E57" s="10"/>
      <c r="F57" s="10"/>
      <c r="G57" s="10"/>
      <c r="H57" s="676"/>
      <c r="I57" s="10"/>
      <c r="J57" s="689"/>
      <c r="K57" s="688"/>
      <c r="L57" s="689"/>
      <c r="M57" s="689"/>
      <c r="N57" s="688"/>
      <c r="O57" s="689"/>
      <c r="P57" s="689"/>
      <c r="Q57" s="709"/>
      <c r="R57" s="704"/>
      <c r="S57" s="608"/>
      <c r="T57" s="10"/>
      <c r="U57" s="10"/>
      <c r="V57" s="10"/>
      <c r="W57" s="676"/>
      <c r="X57" s="361"/>
      <c r="Y57" s="10"/>
      <c r="Z57" s="676"/>
      <c r="AA57" s="10"/>
      <c r="AB57" s="10"/>
      <c r="AC57" s="676"/>
      <c r="AD57" s="10"/>
      <c r="AE57" s="10"/>
      <c r="AF57" s="676"/>
      <c r="AG57" s="738"/>
      <c r="AH57" s="608"/>
      <c r="AI57" s="10"/>
      <c r="AJ57" s="10"/>
      <c r="AK57" s="10"/>
      <c r="AL57" s="676"/>
      <c r="AM57" s="10"/>
      <c r="AN57" s="10"/>
      <c r="AO57" s="676"/>
      <c r="AP57" s="10"/>
      <c r="AQ57" s="10"/>
      <c r="AR57" s="676"/>
      <c r="AS57" s="10"/>
      <c r="AT57" s="10"/>
      <c r="AU57" s="676"/>
      <c r="AV57" s="748"/>
      <c r="AW57" s="941"/>
    </row>
    <row r="58" ht="22.5" spans="1:49">
      <c r="A58" s="15"/>
      <c r="B58" s="606"/>
      <c r="C58" s="607" t="s">
        <v>39</v>
      </c>
      <c r="D58" s="608"/>
      <c r="E58" s="10"/>
      <c r="F58" s="10"/>
      <c r="G58" s="10"/>
      <c r="H58" s="676"/>
      <c r="I58" s="10"/>
      <c r="J58" s="689"/>
      <c r="K58" s="688"/>
      <c r="L58" s="689"/>
      <c r="M58" s="689"/>
      <c r="N58" s="688"/>
      <c r="O58" s="689"/>
      <c r="P58" s="689"/>
      <c r="Q58" s="720"/>
      <c r="R58" s="704"/>
      <c r="S58" s="608"/>
      <c r="T58" s="10"/>
      <c r="U58" s="10"/>
      <c r="V58" s="10"/>
      <c r="W58" s="676"/>
      <c r="X58" s="361"/>
      <c r="Y58" s="10"/>
      <c r="Z58" s="676"/>
      <c r="AA58" s="10"/>
      <c r="AB58" s="10"/>
      <c r="AC58" s="676"/>
      <c r="AD58" s="10"/>
      <c r="AE58" s="10"/>
      <c r="AF58" s="676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941"/>
    </row>
    <row r="59" s="30" customFormat="1" ht="60.8" spans="1:49">
      <c r="A59" s="19"/>
      <c r="B59" s="832" t="s">
        <v>159</v>
      </c>
      <c r="C59" s="959"/>
      <c r="D59" s="608">
        <f>D55</f>
        <v>1488.35017</v>
      </c>
      <c r="E59" s="10">
        <f>E55</f>
        <v>0</v>
      </c>
      <c r="F59" s="10">
        <f t="shared" ref="F59:AG59" si="10">F55</f>
        <v>0</v>
      </c>
      <c r="G59" s="10">
        <f t="shared" si="10"/>
        <v>1488.35017</v>
      </c>
      <c r="H59" s="676">
        <f t="shared" si="10"/>
        <v>0</v>
      </c>
      <c r="I59" s="10">
        <f t="shared" si="10"/>
        <v>1488.35017</v>
      </c>
      <c r="J59" s="689">
        <f t="shared" si="10"/>
        <v>0</v>
      </c>
      <c r="K59" s="689">
        <f t="shared" si="10"/>
        <v>0</v>
      </c>
      <c r="L59" s="689">
        <f t="shared" si="10"/>
        <v>0</v>
      </c>
      <c r="M59" s="689">
        <f t="shared" si="10"/>
        <v>0</v>
      </c>
      <c r="N59" s="689">
        <f t="shared" si="10"/>
        <v>0</v>
      </c>
      <c r="O59" s="689">
        <f t="shared" si="10"/>
        <v>0</v>
      </c>
      <c r="P59" s="689">
        <f t="shared" si="10"/>
        <v>0</v>
      </c>
      <c r="Q59" s="689">
        <f t="shared" si="10"/>
        <v>0</v>
      </c>
      <c r="R59" s="704">
        <f t="shared" si="10"/>
        <v>0</v>
      </c>
      <c r="S59" s="608">
        <f t="shared" si="10"/>
        <v>0</v>
      </c>
      <c r="T59" s="10">
        <f t="shared" si="10"/>
        <v>0</v>
      </c>
      <c r="U59" s="10">
        <f t="shared" si="10"/>
        <v>0</v>
      </c>
      <c r="V59" s="10">
        <f t="shared" si="10"/>
        <v>0</v>
      </c>
      <c r="W59" s="676">
        <f t="shared" si="10"/>
        <v>0</v>
      </c>
      <c r="X59" s="361">
        <f t="shared" si="10"/>
        <v>0</v>
      </c>
      <c r="Y59" s="10">
        <f t="shared" si="10"/>
        <v>0</v>
      </c>
      <c r="Z59" s="10">
        <f t="shared" si="10"/>
        <v>0</v>
      </c>
      <c r="AA59" s="10">
        <f t="shared" si="10"/>
        <v>0</v>
      </c>
      <c r="AB59" s="10">
        <f t="shared" si="10"/>
        <v>0</v>
      </c>
      <c r="AC59" s="10">
        <f t="shared" si="10"/>
        <v>0</v>
      </c>
      <c r="AD59" s="10">
        <f t="shared" si="10"/>
        <v>0</v>
      </c>
      <c r="AE59" s="10">
        <f t="shared" si="10"/>
        <v>0</v>
      </c>
      <c r="AF59" s="10">
        <f t="shared" si="10"/>
        <v>0</v>
      </c>
      <c r="AG59" s="738">
        <f t="shared" si="10"/>
        <v>0</v>
      </c>
      <c r="AH59" s="608">
        <f>AI59+AJ59+AM59+AP59+AS59+AV59</f>
        <v>1488.35017</v>
      </c>
      <c r="AI59" s="10">
        <f>E59+T59</f>
        <v>0</v>
      </c>
      <c r="AJ59" s="10">
        <f>F59+U59</f>
        <v>0</v>
      </c>
      <c r="AK59" s="10">
        <f>G59+V59</f>
        <v>1488.35017</v>
      </c>
      <c r="AL59" s="676">
        <f>H59+W59</f>
        <v>0</v>
      </c>
      <c r="AM59" s="10">
        <f>AK59+AL59</f>
        <v>1488.35017</v>
      </c>
      <c r="AN59" s="10">
        <f>J59+Y59</f>
        <v>0</v>
      </c>
      <c r="AO59" s="10">
        <f>K59+Z59</f>
        <v>0</v>
      </c>
      <c r="AP59" s="10">
        <f>AN59+AO59</f>
        <v>0</v>
      </c>
      <c r="AQ59" s="10">
        <f>M59+AB59</f>
        <v>0</v>
      </c>
      <c r="AR59" s="10">
        <f>N59+AC59</f>
        <v>0</v>
      </c>
      <c r="AS59" s="10">
        <f>AQ59+AR59</f>
        <v>0</v>
      </c>
      <c r="AT59" s="10">
        <f>P59+AE59</f>
        <v>0</v>
      </c>
      <c r="AU59" s="10">
        <f>Q59+AF59</f>
        <v>0</v>
      </c>
      <c r="AV59" s="748">
        <f>AT59+AU59</f>
        <v>0</v>
      </c>
      <c r="AW59" s="942"/>
    </row>
    <row r="60" spans="1:49">
      <c r="A60" s="7" t="s">
        <v>306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803"/>
    </row>
    <row r="61" ht="29.25" customHeight="1" spans="1:49">
      <c r="A61" s="7" t="s">
        <v>307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803"/>
    </row>
    <row r="62" ht="68.25" customHeight="1" spans="1:49">
      <c r="A62" s="15" t="s">
        <v>295</v>
      </c>
      <c r="B62" s="611" t="s">
        <v>123</v>
      </c>
      <c r="C62" s="923" t="s">
        <v>13</v>
      </c>
      <c r="D62" s="608">
        <f>E62+F62+I62+L62+O62+R62</f>
        <v>580</v>
      </c>
      <c r="E62" s="11">
        <v>0</v>
      </c>
      <c r="F62" s="11">
        <v>0</v>
      </c>
      <c r="G62" s="11">
        <v>0</v>
      </c>
      <c r="H62" s="609"/>
      <c r="I62" s="11">
        <v>0</v>
      </c>
      <c r="J62" s="686">
        <v>0</v>
      </c>
      <c r="K62" s="687"/>
      <c r="L62" s="686">
        <v>0</v>
      </c>
      <c r="M62" s="686">
        <v>580</v>
      </c>
      <c r="N62" s="687">
        <f>N63+N64+N65+N66</f>
        <v>0</v>
      </c>
      <c r="O62" s="686">
        <f>M62+N62</f>
        <v>580</v>
      </c>
      <c r="P62" s="686">
        <v>0</v>
      </c>
      <c r="Q62" s="687"/>
      <c r="R62" s="717">
        <f>P62+Q62</f>
        <v>0</v>
      </c>
      <c r="S62" s="608">
        <f>T62+U62+X62+AA62+AD62+AG62</f>
        <v>11000</v>
      </c>
      <c r="T62" s="11">
        <v>0</v>
      </c>
      <c r="U62" s="11">
        <v>0</v>
      </c>
      <c r="V62" s="11">
        <v>0</v>
      </c>
      <c r="W62" s="609"/>
      <c r="X62" s="358">
        <v>0</v>
      </c>
      <c r="Y62" s="11">
        <v>0</v>
      </c>
      <c r="Z62" s="609"/>
      <c r="AA62" s="11">
        <v>0</v>
      </c>
      <c r="AB62" s="11">
        <v>11000</v>
      </c>
      <c r="AC62" s="609">
        <f>AC63+AC64+AC65+AC66</f>
        <v>0</v>
      </c>
      <c r="AD62" s="11">
        <f>AB62+AC62</f>
        <v>11000</v>
      </c>
      <c r="AE62" s="11">
        <v>0</v>
      </c>
      <c r="AF62" s="609"/>
      <c r="AG62" s="787">
        <v>0</v>
      </c>
      <c r="AH62" s="608">
        <f>AI62+AJ62+AM62+AP62+AS62+AV62</f>
        <v>11580</v>
      </c>
      <c r="AI62" s="11">
        <f>E62+T62</f>
        <v>0</v>
      </c>
      <c r="AJ62" s="11">
        <f>F62+U62</f>
        <v>0</v>
      </c>
      <c r="AK62" s="11">
        <f>G62+V62</f>
        <v>0</v>
      </c>
      <c r="AL62" s="609">
        <f>H62+W62</f>
        <v>0</v>
      </c>
      <c r="AM62" s="11">
        <f>AK62+AL62</f>
        <v>0</v>
      </c>
      <c r="AN62" s="11">
        <f>J62+Y62</f>
        <v>0</v>
      </c>
      <c r="AO62" s="609">
        <f>K62+Z62</f>
        <v>0</v>
      </c>
      <c r="AP62" s="11">
        <f>AN62+AO62</f>
        <v>0</v>
      </c>
      <c r="AQ62" s="11">
        <f>M62+AB62</f>
        <v>11580</v>
      </c>
      <c r="AR62" s="609">
        <f>N62+AC62</f>
        <v>0</v>
      </c>
      <c r="AS62" s="11">
        <f>AQ62+AR62</f>
        <v>11580</v>
      </c>
      <c r="AT62" s="11">
        <f>P62+AE62</f>
        <v>0</v>
      </c>
      <c r="AU62" s="609">
        <f>Q62+AF62</f>
        <v>0</v>
      </c>
      <c r="AV62" s="745">
        <f>AT62+AU62</f>
        <v>0</v>
      </c>
      <c r="AW62" s="997"/>
    </row>
    <row r="63" hidden="1" spans="1:49">
      <c r="A63" s="15"/>
      <c r="B63" s="918"/>
      <c r="C63" s="607"/>
      <c r="D63" s="608"/>
      <c r="E63" s="10"/>
      <c r="F63" s="10"/>
      <c r="G63" s="760"/>
      <c r="H63" s="676"/>
      <c r="I63" s="10"/>
      <c r="J63" s="689"/>
      <c r="K63" s="688"/>
      <c r="L63" s="689"/>
      <c r="M63" s="689"/>
      <c r="N63" s="688"/>
      <c r="O63" s="689"/>
      <c r="P63" s="708"/>
      <c r="Q63" s="688"/>
      <c r="R63" s="704"/>
      <c r="S63" s="608"/>
      <c r="T63" s="11"/>
      <c r="U63" s="11"/>
      <c r="V63" s="11"/>
      <c r="W63" s="609"/>
      <c r="X63" s="358"/>
      <c r="Y63" s="11"/>
      <c r="Z63" s="609"/>
      <c r="AA63" s="11"/>
      <c r="AB63" s="641"/>
      <c r="AC63" s="609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998"/>
    </row>
    <row r="64" hidden="1" spans="1:49">
      <c r="A64" s="15"/>
      <c r="B64" s="918"/>
      <c r="C64" s="607"/>
      <c r="D64" s="608"/>
      <c r="E64" s="10"/>
      <c r="F64" s="10"/>
      <c r="G64" s="767"/>
      <c r="H64" s="676"/>
      <c r="I64" s="10"/>
      <c r="J64" s="689"/>
      <c r="K64" s="688"/>
      <c r="L64" s="689"/>
      <c r="M64" s="689"/>
      <c r="N64" s="688"/>
      <c r="O64" s="689"/>
      <c r="P64" s="710"/>
      <c r="Q64" s="688"/>
      <c r="R64" s="704"/>
      <c r="S64" s="608"/>
      <c r="T64" s="11"/>
      <c r="U64" s="11"/>
      <c r="V64" s="11"/>
      <c r="W64" s="609"/>
      <c r="X64" s="358"/>
      <c r="Y64" s="11"/>
      <c r="Z64" s="609"/>
      <c r="AA64" s="11"/>
      <c r="AB64" s="842"/>
      <c r="AC64" s="609"/>
      <c r="AD64" s="11"/>
      <c r="AE64" s="10"/>
      <c r="AF64" s="609"/>
      <c r="AG64" s="738"/>
      <c r="AH64" s="608"/>
      <c r="AI64" s="10"/>
      <c r="AJ64" s="10"/>
      <c r="AK64" s="10"/>
      <c r="AL64" s="676"/>
      <c r="AM64" s="10"/>
      <c r="AN64" s="10"/>
      <c r="AO64" s="676"/>
      <c r="AP64" s="10"/>
      <c r="AQ64" s="10"/>
      <c r="AR64" s="676"/>
      <c r="AS64" s="10"/>
      <c r="AT64" s="10"/>
      <c r="AU64" s="676"/>
      <c r="AV64" s="748"/>
      <c r="AW64" s="998"/>
    </row>
    <row r="65" hidden="1" spans="1:49">
      <c r="A65" s="15"/>
      <c r="B65" s="918"/>
      <c r="C65" s="607"/>
      <c r="D65" s="608"/>
      <c r="E65" s="10"/>
      <c r="F65" s="10"/>
      <c r="G65" s="767"/>
      <c r="H65" s="676"/>
      <c r="I65" s="10"/>
      <c r="J65" s="689"/>
      <c r="K65" s="688"/>
      <c r="L65" s="689"/>
      <c r="M65" s="689"/>
      <c r="N65" s="688"/>
      <c r="O65" s="689"/>
      <c r="P65" s="710"/>
      <c r="Q65" s="688"/>
      <c r="R65" s="704"/>
      <c r="S65" s="608"/>
      <c r="T65" s="11"/>
      <c r="U65" s="11"/>
      <c r="V65" s="11"/>
      <c r="W65" s="609"/>
      <c r="X65" s="358"/>
      <c r="Y65" s="11"/>
      <c r="Z65" s="609"/>
      <c r="AA65" s="11"/>
      <c r="AB65" s="842"/>
      <c r="AC65" s="609"/>
      <c r="AD65" s="11"/>
      <c r="AE65" s="10"/>
      <c r="AF65" s="609"/>
      <c r="AG65" s="738"/>
      <c r="AH65" s="608"/>
      <c r="AI65" s="10"/>
      <c r="AJ65" s="10"/>
      <c r="AK65" s="10"/>
      <c r="AL65" s="676"/>
      <c r="AM65" s="10"/>
      <c r="AN65" s="10"/>
      <c r="AO65" s="676"/>
      <c r="AP65" s="10"/>
      <c r="AQ65" s="10"/>
      <c r="AR65" s="676"/>
      <c r="AS65" s="10"/>
      <c r="AT65" s="10"/>
      <c r="AU65" s="676"/>
      <c r="AV65" s="748"/>
      <c r="AW65" s="998"/>
    </row>
    <row r="66" ht="22.5" spans="1:49">
      <c r="A66" s="15"/>
      <c r="B66" s="918"/>
      <c r="C66" s="607" t="s">
        <v>39</v>
      </c>
      <c r="D66" s="608"/>
      <c r="E66" s="10"/>
      <c r="F66" s="10"/>
      <c r="G66" s="770"/>
      <c r="H66" s="676"/>
      <c r="I66" s="10"/>
      <c r="J66" s="689"/>
      <c r="K66" s="688"/>
      <c r="L66" s="689"/>
      <c r="M66" s="689"/>
      <c r="N66" s="867"/>
      <c r="O66" s="689"/>
      <c r="P66" s="968"/>
      <c r="Q66" s="688"/>
      <c r="R66" s="704"/>
      <c r="S66" s="608"/>
      <c r="T66" s="11"/>
      <c r="U66" s="11"/>
      <c r="V66" s="11"/>
      <c r="W66" s="609"/>
      <c r="X66" s="358"/>
      <c r="Y66" s="11"/>
      <c r="Z66" s="609"/>
      <c r="AA66" s="11"/>
      <c r="AB66" s="622"/>
      <c r="AC66" s="867"/>
      <c r="AD66" s="11"/>
      <c r="AE66" s="10"/>
      <c r="AF66" s="609"/>
      <c r="AG66" s="738"/>
      <c r="AH66" s="608"/>
      <c r="AI66" s="10"/>
      <c r="AJ66" s="10"/>
      <c r="AK66" s="10"/>
      <c r="AL66" s="676"/>
      <c r="AM66" s="10"/>
      <c r="AN66" s="10"/>
      <c r="AO66" s="676"/>
      <c r="AP66" s="10"/>
      <c r="AQ66" s="10"/>
      <c r="AR66" s="676"/>
      <c r="AS66" s="10"/>
      <c r="AT66" s="10"/>
      <c r="AU66" s="676"/>
      <c r="AV66" s="748"/>
      <c r="AW66" s="999"/>
    </row>
    <row r="67" ht="45" hidden="1" customHeight="1" outlineLevel="1" spans="1:49">
      <c r="A67" s="15" t="s">
        <v>125</v>
      </c>
      <c r="B67" s="611" t="s">
        <v>126</v>
      </c>
      <c r="C67" s="607" t="s">
        <v>13</v>
      </c>
      <c r="D67" s="608">
        <f>E67+F67+I67+L67+O67+R67</f>
        <v>0</v>
      </c>
      <c r="E67" s="11">
        <v>0</v>
      </c>
      <c r="F67" s="11">
        <v>0</v>
      </c>
      <c r="G67" s="11">
        <v>0</v>
      </c>
      <c r="H67" s="609"/>
      <c r="I67" s="11">
        <v>0</v>
      </c>
      <c r="J67" s="686">
        <v>0</v>
      </c>
      <c r="K67" s="687"/>
      <c r="L67" s="686">
        <v>0</v>
      </c>
      <c r="M67" s="686">
        <v>0</v>
      </c>
      <c r="N67" s="687"/>
      <c r="O67" s="686">
        <v>0</v>
      </c>
      <c r="P67" s="686">
        <v>0</v>
      </c>
      <c r="Q67" s="687"/>
      <c r="R67" s="717">
        <f>P67+Q67</f>
        <v>0</v>
      </c>
      <c r="S67" s="608">
        <f>T67+U67+X67+AA67+AD67+AG67</f>
        <v>0</v>
      </c>
      <c r="T67" s="11">
        <v>0</v>
      </c>
      <c r="U67" s="11">
        <v>0</v>
      </c>
      <c r="V67" s="11">
        <v>0</v>
      </c>
      <c r="W67" s="609"/>
      <c r="X67" s="358">
        <v>0</v>
      </c>
      <c r="Y67" s="11">
        <v>0</v>
      </c>
      <c r="Z67" s="609"/>
      <c r="AA67" s="11">
        <v>0</v>
      </c>
      <c r="AB67" s="11">
        <v>0</v>
      </c>
      <c r="AC67" s="867"/>
      <c r="AD67" s="11">
        <v>0</v>
      </c>
      <c r="AE67" s="11">
        <v>0</v>
      </c>
      <c r="AF67" s="609"/>
      <c r="AG67" s="787">
        <v>0</v>
      </c>
      <c r="AH67" s="608">
        <f>AI67+AJ67+AM67+AP67+AS67+AV67</f>
        <v>0</v>
      </c>
      <c r="AI67" s="11">
        <f>E67+T67</f>
        <v>0</v>
      </c>
      <c r="AJ67" s="11">
        <f>F67+U67</f>
        <v>0</v>
      </c>
      <c r="AK67" s="11">
        <f>G67+V67</f>
        <v>0</v>
      </c>
      <c r="AL67" s="609">
        <f>H67+W67</f>
        <v>0</v>
      </c>
      <c r="AM67" s="11">
        <f>AK67+AL67</f>
        <v>0</v>
      </c>
      <c r="AN67" s="11">
        <f>J67+Y67</f>
        <v>0</v>
      </c>
      <c r="AO67" s="609">
        <f>K67+Z67</f>
        <v>0</v>
      </c>
      <c r="AP67" s="11">
        <f>AN67+AO67</f>
        <v>0</v>
      </c>
      <c r="AQ67" s="11">
        <f>M67+AB67</f>
        <v>0</v>
      </c>
      <c r="AR67" s="609">
        <f>N67+AC67</f>
        <v>0</v>
      </c>
      <c r="AS67" s="11">
        <f>AQ67+AR67</f>
        <v>0</v>
      </c>
      <c r="AT67" s="11">
        <f>P67+AE67</f>
        <v>0</v>
      </c>
      <c r="AU67" s="609">
        <f>Q67+AF67</f>
        <v>0</v>
      </c>
      <c r="AV67" s="745">
        <f>AT67+AU67</f>
        <v>0</v>
      </c>
      <c r="AW67" s="803"/>
    </row>
    <row r="68" hidden="1" customHeight="1" outlineLevel="1" spans="1:49">
      <c r="A68" s="825"/>
      <c r="B68" s="839"/>
      <c r="C68" s="607" t="s">
        <v>91</v>
      </c>
      <c r="D68" s="640"/>
      <c r="E68" s="641"/>
      <c r="F68" s="641"/>
      <c r="G68" s="641"/>
      <c r="H68" s="609"/>
      <c r="I68" s="641"/>
      <c r="J68" s="699"/>
      <c r="K68" s="687"/>
      <c r="L68" s="699"/>
      <c r="M68" s="699"/>
      <c r="N68" s="687"/>
      <c r="O68" s="699"/>
      <c r="P68" s="699"/>
      <c r="Q68" s="687"/>
      <c r="R68" s="861"/>
      <c r="S68" s="640"/>
      <c r="T68" s="641"/>
      <c r="U68" s="641"/>
      <c r="V68" s="641"/>
      <c r="W68" s="609"/>
      <c r="X68" s="392"/>
      <c r="Y68" s="641"/>
      <c r="Z68" s="609"/>
      <c r="AA68" s="641"/>
      <c r="AB68" s="641"/>
      <c r="AC68" s="867"/>
      <c r="AD68" s="641"/>
      <c r="AE68" s="760"/>
      <c r="AF68" s="609"/>
      <c r="AG68" s="783"/>
      <c r="AH68" s="640"/>
      <c r="AI68" s="760"/>
      <c r="AJ68" s="760"/>
      <c r="AK68" s="760"/>
      <c r="AL68" s="676"/>
      <c r="AM68" s="760"/>
      <c r="AN68" s="760"/>
      <c r="AO68" s="676"/>
      <c r="AP68" s="760"/>
      <c r="AQ68" s="760"/>
      <c r="AR68" s="676"/>
      <c r="AS68" s="760"/>
      <c r="AT68" s="760"/>
      <c r="AU68" s="676"/>
      <c r="AV68" s="783"/>
      <c r="AW68" s="803"/>
    </row>
    <row r="69" ht="33.75" hidden="1" customHeight="1" outlineLevel="1" spans="1:49">
      <c r="A69" s="840"/>
      <c r="B69" s="841"/>
      <c r="C69" s="607" t="s">
        <v>146</v>
      </c>
      <c r="D69" s="766"/>
      <c r="E69" s="842"/>
      <c r="F69" s="842"/>
      <c r="G69" s="842"/>
      <c r="H69" s="609"/>
      <c r="I69" s="842"/>
      <c r="J69" s="854"/>
      <c r="K69" s="687"/>
      <c r="L69" s="854"/>
      <c r="M69" s="854"/>
      <c r="N69" s="687"/>
      <c r="O69" s="854"/>
      <c r="P69" s="854"/>
      <c r="Q69" s="687"/>
      <c r="R69" s="862"/>
      <c r="S69" s="766"/>
      <c r="T69" s="842"/>
      <c r="U69" s="842"/>
      <c r="V69" s="842"/>
      <c r="W69" s="609"/>
      <c r="X69" s="536"/>
      <c r="Y69" s="842"/>
      <c r="Z69" s="609"/>
      <c r="AA69" s="842"/>
      <c r="AB69" s="842"/>
      <c r="AC69" s="867"/>
      <c r="AD69" s="842"/>
      <c r="AE69" s="767"/>
      <c r="AF69" s="609"/>
      <c r="AG69" s="789"/>
      <c r="AH69" s="766"/>
      <c r="AI69" s="767"/>
      <c r="AJ69" s="767"/>
      <c r="AK69" s="767"/>
      <c r="AL69" s="676"/>
      <c r="AM69" s="767"/>
      <c r="AN69" s="767"/>
      <c r="AO69" s="676"/>
      <c r="AP69" s="767"/>
      <c r="AQ69" s="767"/>
      <c r="AR69" s="676"/>
      <c r="AS69" s="767"/>
      <c r="AT69" s="767"/>
      <c r="AU69" s="676"/>
      <c r="AV69" s="789"/>
      <c r="AW69" s="803"/>
    </row>
    <row r="70" ht="22.5" hidden="1" outlineLevel="1" spans="1:49">
      <c r="A70" s="840"/>
      <c r="B70" s="841"/>
      <c r="C70" s="607" t="s">
        <v>161</v>
      </c>
      <c r="D70" s="766"/>
      <c r="E70" s="842"/>
      <c r="F70" s="842"/>
      <c r="G70" s="842"/>
      <c r="H70" s="609"/>
      <c r="I70" s="842"/>
      <c r="J70" s="854"/>
      <c r="K70" s="687"/>
      <c r="L70" s="854"/>
      <c r="M70" s="854"/>
      <c r="N70" s="687"/>
      <c r="O70" s="854"/>
      <c r="P70" s="854"/>
      <c r="Q70" s="687"/>
      <c r="R70" s="862"/>
      <c r="S70" s="766"/>
      <c r="T70" s="842"/>
      <c r="U70" s="842"/>
      <c r="V70" s="842"/>
      <c r="W70" s="609"/>
      <c r="X70" s="536"/>
      <c r="Y70" s="842"/>
      <c r="Z70" s="609"/>
      <c r="AA70" s="842"/>
      <c r="AB70" s="842"/>
      <c r="AC70" s="609"/>
      <c r="AD70" s="842"/>
      <c r="AE70" s="767"/>
      <c r="AF70" s="609"/>
      <c r="AG70" s="789"/>
      <c r="AH70" s="766"/>
      <c r="AI70" s="767"/>
      <c r="AJ70" s="767"/>
      <c r="AK70" s="767"/>
      <c r="AL70" s="676"/>
      <c r="AM70" s="767"/>
      <c r="AN70" s="767"/>
      <c r="AO70" s="676"/>
      <c r="AP70" s="767"/>
      <c r="AQ70" s="767"/>
      <c r="AR70" s="676"/>
      <c r="AS70" s="767"/>
      <c r="AT70" s="767"/>
      <c r="AU70" s="676"/>
      <c r="AV70" s="789"/>
      <c r="AW70" s="803"/>
    </row>
    <row r="71" ht="22.5" hidden="1" outlineLevel="1" spans="1:49">
      <c r="A71" s="836"/>
      <c r="B71" s="843"/>
      <c r="C71" s="607" t="s">
        <v>39</v>
      </c>
      <c r="D71" s="675"/>
      <c r="E71" s="622"/>
      <c r="F71" s="622"/>
      <c r="G71" s="622"/>
      <c r="H71" s="609"/>
      <c r="I71" s="622"/>
      <c r="J71" s="691"/>
      <c r="K71" s="687"/>
      <c r="L71" s="691"/>
      <c r="M71" s="691"/>
      <c r="N71" s="687"/>
      <c r="O71" s="691"/>
      <c r="P71" s="691"/>
      <c r="Q71" s="687"/>
      <c r="R71" s="858"/>
      <c r="S71" s="675"/>
      <c r="T71" s="622"/>
      <c r="U71" s="622"/>
      <c r="V71" s="622"/>
      <c r="W71" s="609"/>
      <c r="X71" s="373"/>
      <c r="Y71" s="622"/>
      <c r="Z71" s="609"/>
      <c r="AA71" s="622"/>
      <c r="AB71" s="622"/>
      <c r="AC71" s="609"/>
      <c r="AD71" s="622"/>
      <c r="AE71" s="770"/>
      <c r="AF71" s="609"/>
      <c r="AG71" s="782"/>
      <c r="AH71" s="675"/>
      <c r="AI71" s="770"/>
      <c r="AJ71" s="770"/>
      <c r="AK71" s="770"/>
      <c r="AL71" s="676"/>
      <c r="AM71" s="770"/>
      <c r="AN71" s="770"/>
      <c r="AO71" s="676"/>
      <c r="AP71" s="770"/>
      <c r="AQ71" s="770"/>
      <c r="AR71" s="676"/>
      <c r="AS71" s="770"/>
      <c r="AT71" s="770"/>
      <c r="AU71" s="676"/>
      <c r="AV71" s="782"/>
      <c r="AW71" s="803"/>
    </row>
    <row r="72" s="27" customFormat="1" ht="75.75" customHeight="1" collapsed="1" spans="1:49">
      <c r="A72" s="19"/>
      <c r="B72" s="832" t="s">
        <v>159</v>
      </c>
      <c r="C72" s="923"/>
      <c r="D72" s="608">
        <f>E72+F72+I72+L72+O72+R72</f>
        <v>580</v>
      </c>
      <c r="E72" s="10">
        <f t="shared" ref="E72:R72" si="11">E67+E62</f>
        <v>0</v>
      </c>
      <c r="F72" s="10">
        <f t="shared" si="11"/>
        <v>0</v>
      </c>
      <c r="G72" s="10">
        <f t="shared" si="11"/>
        <v>0</v>
      </c>
      <c r="H72" s="676">
        <f t="shared" si="11"/>
        <v>0</v>
      </c>
      <c r="I72" s="10">
        <f t="shared" si="11"/>
        <v>0</v>
      </c>
      <c r="J72" s="689">
        <f t="shared" si="11"/>
        <v>0</v>
      </c>
      <c r="K72" s="739">
        <f t="shared" si="11"/>
        <v>0</v>
      </c>
      <c r="L72" s="689">
        <f t="shared" si="11"/>
        <v>0</v>
      </c>
      <c r="M72" s="689">
        <f t="shared" si="11"/>
        <v>580</v>
      </c>
      <c r="N72" s="739">
        <f t="shared" si="11"/>
        <v>0</v>
      </c>
      <c r="O72" s="689">
        <f t="shared" si="11"/>
        <v>580</v>
      </c>
      <c r="P72" s="689">
        <f t="shared" si="11"/>
        <v>0</v>
      </c>
      <c r="Q72" s="739">
        <f t="shared" si="11"/>
        <v>0</v>
      </c>
      <c r="R72" s="704">
        <f t="shared" si="11"/>
        <v>0</v>
      </c>
      <c r="S72" s="608">
        <f>T72+U72+X72+AA72+AD72+AG72</f>
        <v>11000</v>
      </c>
      <c r="T72" s="10">
        <f t="shared" ref="T72:AG72" si="12">T67+T62</f>
        <v>0</v>
      </c>
      <c r="U72" s="10">
        <f t="shared" si="12"/>
        <v>0</v>
      </c>
      <c r="V72" s="10">
        <f t="shared" si="12"/>
        <v>0</v>
      </c>
      <c r="W72" s="676">
        <f t="shared" si="12"/>
        <v>0</v>
      </c>
      <c r="X72" s="361">
        <f t="shared" si="12"/>
        <v>0</v>
      </c>
      <c r="Y72" s="10">
        <f t="shared" si="12"/>
        <v>0</v>
      </c>
      <c r="Z72" s="609">
        <f t="shared" si="12"/>
        <v>0</v>
      </c>
      <c r="AA72" s="10">
        <f t="shared" si="12"/>
        <v>0</v>
      </c>
      <c r="AB72" s="10">
        <f t="shared" si="12"/>
        <v>11000</v>
      </c>
      <c r="AC72" s="867">
        <f t="shared" si="12"/>
        <v>0</v>
      </c>
      <c r="AD72" s="10">
        <f t="shared" si="12"/>
        <v>11000</v>
      </c>
      <c r="AE72" s="10">
        <f t="shared" si="12"/>
        <v>0</v>
      </c>
      <c r="AF72" s="609">
        <f t="shared" si="12"/>
        <v>0</v>
      </c>
      <c r="AG72" s="738">
        <f t="shared" si="12"/>
        <v>0</v>
      </c>
      <c r="AH72" s="608">
        <f>AI72+AJ72+AM72+AP72+AS72+AV72</f>
        <v>11580</v>
      </c>
      <c r="AI72" s="10">
        <f t="shared" ref="AI72:AL73" si="13">E72+T72</f>
        <v>0</v>
      </c>
      <c r="AJ72" s="10">
        <f t="shared" si="13"/>
        <v>0</v>
      </c>
      <c r="AK72" s="10">
        <f t="shared" si="13"/>
        <v>0</v>
      </c>
      <c r="AL72" s="676">
        <f t="shared" si="13"/>
        <v>0</v>
      </c>
      <c r="AM72" s="10">
        <f>AK72+AL72</f>
        <v>0</v>
      </c>
      <c r="AN72" s="10">
        <f>J72+Y72</f>
        <v>0</v>
      </c>
      <c r="AO72" s="676">
        <f>K72+Z72</f>
        <v>0</v>
      </c>
      <c r="AP72" s="10">
        <f>AN72+AO72</f>
        <v>0</v>
      </c>
      <c r="AQ72" s="10">
        <f>M72+AB72</f>
        <v>11580</v>
      </c>
      <c r="AR72" s="676">
        <f>N72+AC72</f>
        <v>0</v>
      </c>
      <c r="AS72" s="10">
        <f>AQ72+AR72</f>
        <v>11580</v>
      </c>
      <c r="AT72" s="10">
        <f>P72+AE72</f>
        <v>0</v>
      </c>
      <c r="AU72" s="676">
        <f>Q72+AF72</f>
        <v>0</v>
      </c>
      <c r="AV72" s="748">
        <f>AT72+AU72</f>
        <v>0</v>
      </c>
      <c r="AW72" s="814"/>
    </row>
    <row r="73" s="27" customFormat="1" ht="72.8" spans="1:49">
      <c r="A73" s="19"/>
      <c r="B73" s="832" t="s">
        <v>162</v>
      </c>
      <c r="C73" s="1004"/>
      <c r="D73" s="608">
        <f>E73+F73+I73+L73+O73+R73</f>
        <v>437713.41606</v>
      </c>
      <c r="E73" s="10">
        <f t="shared" ref="E73:R73" si="14">E72+E59+E52+E44+E48</f>
        <v>73582.87327</v>
      </c>
      <c r="F73" s="10">
        <f t="shared" si="14"/>
        <v>68037.99891</v>
      </c>
      <c r="G73" s="10">
        <f t="shared" si="14"/>
        <v>79606.73556</v>
      </c>
      <c r="H73" s="676">
        <f t="shared" si="14"/>
        <v>0</v>
      </c>
      <c r="I73" s="10">
        <f t="shared" si="14"/>
        <v>79606.73556</v>
      </c>
      <c r="J73" s="10">
        <f t="shared" si="14"/>
        <v>74698.10831</v>
      </c>
      <c r="K73" s="609">
        <f t="shared" si="14"/>
        <v>0</v>
      </c>
      <c r="L73" s="10">
        <f t="shared" si="14"/>
        <v>74698.10831</v>
      </c>
      <c r="M73" s="10">
        <f t="shared" si="14"/>
        <v>71780.00001</v>
      </c>
      <c r="N73" s="609">
        <f t="shared" si="14"/>
        <v>0</v>
      </c>
      <c r="O73" s="10">
        <f t="shared" si="14"/>
        <v>71780.00001</v>
      </c>
      <c r="P73" s="10">
        <f t="shared" si="14"/>
        <v>70007.7</v>
      </c>
      <c r="Q73" s="609">
        <f t="shared" si="14"/>
        <v>0</v>
      </c>
      <c r="R73" s="10">
        <f t="shared" si="14"/>
        <v>70007.7</v>
      </c>
      <c r="S73" s="608">
        <f>T73+U73+X73+AA73+AD73+AG73</f>
        <v>31130.42103</v>
      </c>
      <c r="T73" s="10">
        <f t="shared" ref="T73:AG73" si="15">T72+T59+T52+T44+T48</f>
        <v>4170.09794</v>
      </c>
      <c r="U73" s="10">
        <f t="shared" si="15"/>
        <v>0</v>
      </c>
      <c r="V73" s="10">
        <f t="shared" si="15"/>
        <v>3793.45358</v>
      </c>
      <c r="W73" s="676">
        <f t="shared" si="15"/>
        <v>0</v>
      </c>
      <c r="X73" s="10">
        <f t="shared" si="15"/>
        <v>3793.45358</v>
      </c>
      <c r="Y73" s="10">
        <f t="shared" si="15"/>
        <v>1000</v>
      </c>
      <c r="Z73" s="609">
        <f t="shared" si="15"/>
        <v>6196.86951</v>
      </c>
      <c r="AA73" s="10">
        <f t="shared" si="15"/>
        <v>7196.86951</v>
      </c>
      <c r="AB73" s="10">
        <f t="shared" si="15"/>
        <v>14970</v>
      </c>
      <c r="AC73" s="609">
        <f t="shared" si="15"/>
        <v>0</v>
      </c>
      <c r="AD73" s="10">
        <f t="shared" si="15"/>
        <v>14970</v>
      </c>
      <c r="AE73" s="10">
        <f t="shared" si="15"/>
        <v>1000</v>
      </c>
      <c r="AF73" s="609">
        <f t="shared" si="15"/>
        <v>0</v>
      </c>
      <c r="AG73" s="10">
        <f t="shared" si="15"/>
        <v>1000</v>
      </c>
      <c r="AH73" s="608">
        <f>AI73+AJ73+AM73+AP73+AS73+AV73</f>
        <v>468843.83709</v>
      </c>
      <c r="AI73" s="10">
        <f t="shared" si="13"/>
        <v>77752.97121</v>
      </c>
      <c r="AJ73" s="10">
        <f t="shared" si="13"/>
        <v>68037.99891</v>
      </c>
      <c r="AK73" s="10">
        <f t="shared" si="13"/>
        <v>83400.18914</v>
      </c>
      <c r="AL73" s="676">
        <f t="shared" si="13"/>
        <v>0</v>
      </c>
      <c r="AM73" s="10">
        <f>AK73+AL73</f>
        <v>83400.18914</v>
      </c>
      <c r="AN73" s="10">
        <f>J73+Y73</f>
        <v>75698.10831</v>
      </c>
      <c r="AO73" s="676">
        <f>K73+Z73</f>
        <v>6196.86951</v>
      </c>
      <c r="AP73" s="10">
        <f>AN73+AO73</f>
        <v>81894.97782</v>
      </c>
      <c r="AQ73" s="10">
        <f>M73+AB73</f>
        <v>86750.00001</v>
      </c>
      <c r="AR73" s="676">
        <f>N73+AC73</f>
        <v>0</v>
      </c>
      <c r="AS73" s="10">
        <f>AQ73+AR73</f>
        <v>86750.00001</v>
      </c>
      <c r="AT73" s="10">
        <f>P73+AE73</f>
        <v>71007.7</v>
      </c>
      <c r="AU73" s="676">
        <f>Q73+AF73</f>
        <v>0</v>
      </c>
      <c r="AV73" s="748">
        <f>AT73+AU73</f>
        <v>71007.7</v>
      </c>
      <c r="AW73" s="814"/>
    </row>
    <row r="74" s="1029" customFormat="1" ht="78.75" hidden="1" customHeight="1" outlineLevel="1" spans="1:49">
      <c r="A74" s="1035"/>
      <c r="B74" s="1036"/>
      <c r="C74" s="1036"/>
      <c r="D74" s="1037">
        <f>D73-'27'!D70</f>
        <v>52.6319999999832</v>
      </c>
      <c r="E74" s="1038"/>
      <c r="F74" s="1037"/>
      <c r="G74" s="1037">
        <f>G73-'27'!I70</f>
        <v>0</v>
      </c>
      <c r="H74" s="1037"/>
      <c r="I74" s="1037"/>
      <c r="J74" s="1044">
        <f>J73-'27'!L70</f>
        <v>52.6319999999978</v>
      </c>
      <c r="K74" s="1044"/>
      <c r="L74" s="1044"/>
      <c r="M74" s="1044">
        <f>M73-'27'!O70</f>
        <v>0</v>
      </c>
      <c r="N74" s="1044"/>
      <c r="O74" s="1044"/>
      <c r="P74" s="1044">
        <f>P73-'27'!R70</f>
        <v>0</v>
      </c>
      <c r="Q74" s="1044"/>
      <c r="R74" s="1044"/>
      <c r="S74" s="1037">
        <f>S73-'27'!S70</f>
        <v>12166.86951</v>
      </c>
      <c r="T74" s="1037"/>
      <c r="U74" s="1037"/>
      <c r="V74" s="1037"/>
      <c r="W74" s="1037"/>
      <c r="X74" s="1037"/>
      <c r="Y74" s="1037"/>
      <c r="Z74" s="1037"/>
      <c r="AA74" s="1037"/>
      <c r="AB74" s="1037"/>
      <c r="AC74" s="1037"/>
      <c r="AD74" s="1037"/>
      <c r="AE74" s="1037"/>
      <c r="AF74" s="1037"/>
      <c r="AG74" s="1037"/>
      <c r="AH74" s="1037">
        <f>AH73-'27'!AH70</f>
        <v>12219.50151</v>
      </c>
      <c r="AI74" s="1037"/>
      <c r="AJ74" s="1037"/>
      <c r="AK74" s="1037"/>
      <c r="AL74" s="1037"/>
      <c r="AM74" s="1037"/>
      <c r="AN74" s="1037"/>
      <c r="AO74" s="1037">
        <f>AO73-K73</f>
        <v>6196.86951</v>
      </c>
      <c r="AP74" s="1037">
        <f t="shared" ref="AP74:AV74" si="16">AP73-L73</f>
        <v>7196.86951</v>
      </c>
      <c r="AQ74" s="1037">
        <f t="shared" si="16"/>
        <v>14970</v>
      </c>
      <c r="AR74" s="1037">
        <f t="shared" si="16"/>
        <v>0</v>
      </c>
      <c r="AS74" s="1037">
        <f t="shared" si="16"/>
        <v>14970</v>
      </c>
      <c r="AT74" s="1037">
        <f t="shared" si="16"/>
        <v>1000</v>
      </c>
      <c r="AU74" s="1037">
        <f t="shared" si="16"/>
        <v>0</v>
      </c>
      <c r="AV74" s="1037">
        <f t="shared" si="16"/>
        <v>1000</v>
      </c>
      <c r="AW74" s="1048"/>
    </row>
    <row r="75" ht="25.5" hidden="1" customHeight="1" outlineLevel="1" spans="1:49">
      <c r="A75" s="1039"/>
      <c r="B75" s="1040"/>
      <c r="C75" s="1040"/>
      <c r="D75" s="38"/>
      <c r="E75" s="1041"/>
      <c r="F75" s="38"/>
      <c r="I75" s="1045"/>
      <c r="K75" s="41"/>
      <c r="N75" s="39"/>
      <c r="Q75" s="41"/>
      <c r="S75" s="298"/>
      <c r="T75" s="299"/>
      <c r="U75" s="38"/>
      <c r="V75" s="1041"/>
      <c r="X75" s="298"/>
      <c r="Y75" s="1041"/>
      <c r="Z75" s="1041"/>
      <c r="AA75" s="1041"/>
      <c r="AB75" s="1046"/>
      <c r="AC75" s="38"/>
      <c r="AD75" s="1046"/>
      <c r="AE75" s="868"/>
      <c r="AF75" s="1046"/>
      <c r="AG75" s="868"/>
      <c r="AH75" s="868"/>
      <c r="AI75" s="868"/>
      <c r="AJ75" s="868"/>
      <c r="AK75" s="868"/>
      <c r="AM75" s="868"/>
      <c r="AN75" s="868"/>
      <c r="AO75" s="868"/>
      <c r="AP75" s="868"/>
      <c r="AQ75" s="868"/>
      <c r="AR75" s="868"/>
      <c r="AS75" s="868"/>
      <c r="AT75" s="868"/>
      <c r="AU75" s="868"/>
      <c r="AV75" s="868"/>
      <c r="AW75" s="894"/>
    </row>
    <row r="76" ht="17.25" hidden="1" customHeight="1" outlineLevel="1" spans="1:49">
      <c r="A76" s="1042" t="s">
        <v>163</v>
      </c>
      <c r="B76" s="1042"/>
      <c r="C76" s="1042"/>
      <c r="D76" s="1042"/>
      <c r="E76" s="1042"/>
      <c r="F76" s="1042"/>
      <c r="G76" s="1042"/>
      <c r="H76" s="1042"/>
      <c r="I76" s="1042"/>
      <c r="J76" s="1042"/>
      <c r="K76" s="1042"/>
      <c r="L76" s="1042"/>
      <c r="M76" s="1042"/>
      <c r="N76" s="1042"/>
      <c r="O76" s="1042"/>
      <c r="P76" s="1042"/>
      <c r="Q76" s="1042"/>
      <c r="R76" s="1042"/>
      <c r="S76" s="1042"/>
      <c r="T76" s="1042"/>
      <c r="U76" s="1042"/>
      <c r="V76" s="1042"/>
      <c r="W76" s="1042"/>
      <c r="X76" s="1042"/>
      <c r="Y76" s="1042"/>
      <c r="Z76" s="1042"/>
      <c r="AA76" s="1042"/>
      <c r="AB76" s="1042"/>
      <c r="AC76" s="1042"/>
      <c r="AD76" s="1042"/>
      <c r="AE76" s="1042"/>
      <c r="AF76" s="1042"/>
      <c r="AG76" s="1042"/>
      <c r="AH76" s="1042"/>
      <c r="AI76" s="1042"/>
      <c r="AJ76" s="1042"/>
      <c r="AK76" s="1042"/>
      <c r="AL76" s="1042"/>
      <c r="AM76" s="1042"/>
      <c r="AN76" s="1042"/>
      <c r="AO76" s="1042"/>
      <c r="AP76" s="1042"/>
      <c r="AQ76" s="1042"/>
      <c r="AR76" s="1042"/>
      <c r="AS76" s="1042"/>
      <c r="AT76" s="1042"/>
      <c r="AU76" s="1042"/>
      <c r="AV76" s="1042"/>
      <c r="AW76" s="894"/>
    </row>
    <row r="77" ht="4.5" customHeight="1" collapsed="1" spans="1:49">
      <c r="A77" s="1043"/>
      <c r="B77" s="544"/>
      <c r="C77" s="544"/>
      <c r="D77" s="299"/>
      <c r="E77" s="298"/>
      <c r="F77" s="38"/>
      <c r="I77" s="299"/>
      <c r="K77" s="41"/>
      <c r="N77" s="39"/>
      <c r="Q77" s="41"/>
      <c r="S77" s="298"/>
      <c r="T77" s="299"/>
      <c r="U77" s="299"/>
      <c r="V77" s="298"/>
      <c r="W77" s="546"/>
      <c r="X77" s="298"/>
      <c r="Y77" s="298"/>
      <c r="Z77" s="298"/>
      <c r="AA77" s="298"/>
      <c r="AB77" s="1046"/>
      <c r="AC77" s="38"/>
      <c r="AD77" s="1046"/>
      <c r="AE77" s="868"/>
      <c r="AF77" s="1046"/>
      <c r="AG77" s="868"/>
      <c r="AH77" s="868"/>
      <c r="AI77" s="868"/>
      <c r="AJ77" s="868"/>
      <c r="AK77" s="868"/>
      <c r="AM77" s="868"/>
      <c r="AN77" s="868"/>
      <c r="AO77" s="868"/>
      <c r="AP77" s="868"/>
      <c r="AQ77" s="868"/>
      <c r="AR77" s="868"/>
      <c r="AS77" s="868"/>
      <c r="AT77" s="868"/>
      <c r="AU77" s="868"/>
      <c r="AV77" s="868"/>
      <c r="AW77" s="894"/>
    </row>
    <row r="78" ht="8.25" hidden="1" customHeight="1" spans="1:49">
      <c r="A78" s="1043"/>
      <c r="B78" s="544"/>
      <c r="C78" s="544"/>
      <c r="D78" s="299"/>
      <c r="E78" s="298"/>
      <c r="F78" s="38"/>
      <c r="I78" s="299"/>
      <c r="K78" s="41"/>
      <c r="N78" s="39"/>
      <c r="Q78" s="41"/>
      <c r="S78" s="298"/>
      <c r="T78" s="299"/>
      <c r="U78" s="299"/>
      <c r="V78" s="298"/>
      <c r="W78" s="546"/>
      <c r="X78" s="298"/>
      <c r="Y78" s="298"/>
      <c r="Z78" s="298"/>
      <c r="AA78" s="298"/>
      <c r="AB78" s="1046"/>
      <c r="AC78" s="38"/>
      <c r="AD78" s="1046"/>
      <c r="AE78" s="868"/>
      <c r="AF78" s="1046"/>
      <c r="AG78" s="868"/>
      <c r="AH78" s="868"/>
      <c r="AI78" s="868"/>
      <c r="AJ78" s="868"/>
      <c r="AK78" s="868"/>
      <c r="AM78" s="868"/>
      <c r="AN78" s="868"/>
      <c r="AO78" s="868"/>
      <c r="AP78" s="868"/>
      <c r="AQ78" s="868"/>
      <c r="AR78" s="868"/>
      <c r="AS78" s="868"/>
      <c r="AT78" s="868"/>
      <c r="AU78" s="868"/>
      <c r="AV78" s="868"/>
      <c r="AW78" s="894"/>
    </row>
    <row r="79" ht="24" customHeight="1" spans="1:49">
      <c r="A79" s="543" t="s">
        <v>86</v>
      </c>
      <c r="B79" s="544"/>
      <c r="C79" s="544"/>
      <c r="D79" s="545"/>
      <c r="E79" s="298"/>
      <c r="F79" s="38"/>
      <c r="I79" s="545"/>
      <c r="K79" s="856"/>
      <c r="N79" s="39"/>
      <c r="Q79" s="41"/>
      <c r="R79" s="856"/>
      <c r="S79" s="298"/>
      <c r="T79" s="299"/>
      <c r="U79" s="545"/>
      <c r="V79" s="298"/>
      <c r="W79" s="557"/>
      <c r="X79" s="298"/>
      <c r="Y79" s="298"/>
      <c r="Z79" s="298"/>
      <c r="AA79" s="298"/>
      <c r="AB79" s="543"/>
      <c r="AC79" s="38"/>
      <c r="AD79" s="543" t="s">
        <v>277</v>
      </c>
      <c r="AE79" s="868"/>
      <c r="AF79" s="543"/>
      <c r="AG79" s="868"/>
      <c r="AH79" s="868"/>
      <c r="AI79" s="868"/>
      <c r="AJ79" s="868"/>
      <c r="AK79" s="868"/>
      <c r="AM79" s="868"/>
      <c r="AN79" s="868"/>
      <c r="AO79" s="868"/>
      <c r="AP79" s="868"/>
      <c r="AQ79" s="868"/>
      <c r="AR79" s="868"/>
      <c r="AS79" s="868"/>
      <c r="AT79" s="868"/>
      <c r="AU79" s="868"/>
      <c r="AV79" s="868"/>
      <c r="AW79" s="894"/>
    </row>
    <row r="80" ht="24" customHeight="1"/>
    <row r="81" ht="36" customHeight="1" spans="34:34">
      <c r="AH81" s="1010"/>
    </row>
  </sheetData>
  <mergeCells count="198">
    <mergeCell ref="A1:AW1"/>
    <mergeCell ref="A2:AW2"/>
    <mergeCell ref="A3:AW3"/>
    <mergeCell ref="A4:AW4"/>
    <mergeCell ref="D8:R8"/>
    <mergeCell ref="S8:AG8"/>
    <mergeCell ref="AH8:AV8"/>
    <mergeCell ref="J9:L9"/>
    <mergeCell ref="M9:O9"/>
    <mergeCell ref="P9:R9"/>
    <mergeCell ref="Y9:AA9"/>
    <mergeCell ref="AB9:AD9"/>
    <mergeCell ref="AE9:AG9"/>
    <mergeCell ref="AN9:AP9"/>
    <mergeCell ref="AQ9:AS9"/>
    <mergeCell ref="AT9:AV9"/>
    <mergeCell ref="G11:I11"/>
    <mergeCell ref="M11:O11"/>
    <mergeCell ref="P11:R11"/>
    <mergeCell ref="V11:X11"/>
    <mergeCell ref="Y11:AA11"/>
    <mergeCell ref="AB11:AD11"/>
    <mergeCell ref="AE11:AG11"/>
    <mergeCell ref="AK11:AM11"/>
    <mergeCell ref="AN11:AP11"/>
    <mergeCell ref="AQ11:AS11"/>
    <mergeCell ref="AT11:AV11"/>
    <mergeCell ref="A12:AV12"/>
    <mergeCell ref="A45:AV45"/>
    <mergeCell ref="A49:AV49"/>
    <mergeCell ref="A50:AV50"/>
    <mergeCell ref="A53:AV53"/>
    <mergeCell ref="A54:AV54"/>
    <mergeCell ref="A60:AV60"/>
    <mergeCell ref="A61:AV61"/>
    <mergeCell ref="A76:AV76"/>
    <mergeCell ref="A8:A10"/>
    <mergeCell ref="A13:A18"/>
    <mergeCell ref="A19:A21"/>
    <mergeCell ref="A22:A24"/>
    <mergeCell ref="A26:A29"/>
    <mergeCell ref="A30:A41"/>
    <mergeCell ref="A55:A58"/>
    <mergeCell ref="A63:A66"/>
    <mergeCell ref="A68:A71"/>
    <mergeCell ref="B8:B10"/>
    <mergeCell ref="B13:B18"/>
    <mergeCell ref="B19:B21"/>
    <mergeCell ref="B22:B24"/>
    <mergeCell ref="B26:B29"/>
    <mergeCell ref="B31:B35"/>
    <mergeCell ref="B36:B37"/>
    <mergeCell ref="B39:B41"/>
    <mergeCell ref="B55:B58"/>
    <mergeCell ref="B63:B66"/>
    <mergeCell ref="B68:B71"/>
    <mergeCell ref="C8:C10"/>
    <mergeCell ref="D9:D10"/>
    <mergeCell ref="D32:D35"/>
    <mergeCell ref="D56:D58"/>
    <mergeCell ref="D63:D66"/>
    <mergeCell ref="D68:D71"/>
    <mergeCell ref="E9:E10"/>
    <mergeCell ref="E32:E35"/>
    <mergeCell ref="E56:E58"/>
    <mergeCell ref="E63:E66"/>
    <mergeCell ref="E68:E71"/>
    <mergeCell ref="F9:F10"/>
    <mergeCell ref="F32:F35"/>
    <mergeCell ref="F56:F58"/>
    <mergeCell ref="F63:F66"/>
    <mergeCell ref="F68:F71"/>
    <mergeCell ref="G63:G66"/>
    <mergeCell ref="G68:G71"/>
    <mergeCell ref="I9:I10"/>
    <mergeCell ref="I32:I35"/>
    <mergeCell ref="I56:I58"/>
    <mergeCell ref="I63:I66"/>
    <mergeCell ref="I68:I71"/>
    <mergeCell ref="J56:J58"/>
    <mergeCell ref="J63:J66"/>
    <mergeCell ref="J68:J71"/>
    <mergeCell ref="L32:L35"/>
    <mergeCell ref="L56:L58"/>
    <mergeCell ref="L63:L66"/>
    <mergeCell ref="L68:L71"/>
    <mergeCell ref="M56:M58"/>
    <mergeCell ref="M63:M66"/>
    <mergeCell ref="M68:M71"/>
    <mergeCell ref="O32:O35"/>
    <mergeCell ref="O56:O58"/>
    <mergeCell ref="O63:O66"/>
    <mergeCell ref="O68:O71"/>
    <mergeCell ref="P63:P66"/>
    <mergeCell ref="P68:P71"/>
    <mergeCell ref="Q56:Q58"/>
    <mergeCell ref="R32:R35"/>
    <mergeCell ref="R56:R58"/>
    <mergeCell ref="R63:R66"/>
    <mergeCell ref="R68:R71"/>
    <mergeCell ref="S9:S10"/>
    <mergeCell ref="S32:S35"/>
    <mergeCell ref="S56:S58"/>
    <mergeCell ref="S63:S66"/>
    <mergeCell ref="S68:S71"/>
    <mergeCell ref="T9:T10"/>
    <mergeCell ref="T32:T35"/>
    <mergeCell ref="T56:T58"/>
    <mergeCell ref="T63:T66"/>
    <mergeCell ref="T68:T71"/>
    <mergeCell ref="U9:U10"/>
    <mergeCell ref="U32:U35"/>
    <mergeCell ref="U56:U58"/>
    <mergeCell ref="U63:U66"/>
    <mergeCell ref="U68:U71"/>
    <mergeCell ref="V9:V10"/>
    <mergeCell ref="V56:V58"/>
    <mergeCell ref="V63:V66"/>
    <mergeCell ref="V68:V71"/>
    <mergeCell ref="W9:W10"/>
    <mergeCell ref="X9:X10"/>
    <mergeCell ref="X32:X35"/>
    <mergeCell ref="X56:X58"/>
    <mergeCell ref="X63:X66"/>
    <mergeCell ref="X68:X71"/>
    <mergeCell ref="Y56:Y58"/>
    <mergeCell ref="Y63:Y66"/>
    <mergeCell ref="Y68:Y71"/>
    <mergeCell ref="AA32:AA35"/>
    <mergeCell ref="AA56:AA58"/>
    <mergeCell ref="AA63:AA66"/>
    <mergeCell ref="AA68:AA71"/>
    <mergeCell ref="AB56:AB58"/>
    <mergeCell ref="AB63:AB66"/>
    <mergeCell ref="AB68:AB71"/>
    <mergeCell ref="AD32:AD35"/>
    <mergeCell ref="AD56:AD58"/>
    <mergeCell ref="AD63:AD66"/>
    <mergeCell ref="AD68:AD71"/>
    <mergeCell ref="AE56:AE58"/>
    <mergeCell ref="AE63:AE66"/>
    <mergeCell ref="AE68:AE71"/>
    <mergeCell ref="AG32:AG35"/>
    <mergeCell ref="AG56:AG58"/>
    <mergeCell ref="AG63:AG66"/>
    <mergeCell ref="AG68:AG71"/>
    <mergeCell ref="AH9:AH10"/>
    <mergeCell ref="AH32:AH35"/>
    <mergeCell ref="AH56:AH58"/>
    <mergeCell ref="AH63:AH66"/>
    <mergeCell ref="AH68:AH71"/>
    <mergeCell ref="AI9:AI10"/>
    <mergeCell ref="AI32:AI35"/>
    <mergeCell ref="AI56:AI58"/>
    <mergeCell ref="AI63:AI66"/>
    <mergeCell ref="AI68:AI71"/>
    <mergeCell ref="AJ9:AJ10"/>
    <mergeCell ref="AJ32:AJ35"/>
    <mergeCell ref="AJ56:AJ58"/>
    <mergeCell ref="AJ63:AJ66"/>
    <mergeCell ref="AJ68:AJ71"/>
    <mergeCell ref="AK9:AK10"/>
    <mergeCell ref="AK56:AK58"/>
    <mergeCell ref="AK63:AK66"/>
    <mergeCell ref="AK68:AK71"/>
    <mergeCell ref="AL9:AL10"/>
    <mergeCell ref="AM9:AM10"/>
    <mergeCell ref="AM32:AM35"/>
    <mergeCell ref="AM56:AM58"/>
    <mergeCell ref="AM63:AM66"/>
    <mergeCell ref="AM68:AM71"/>
    <mergeCell ref="AN56:AN58"/>
    <mergeCell ref="AN63:AN66"/>
    <mergeCell ref="AN68:AN71"/>
    <mergeCell ref="AP32:AP35"/>
    <mergeCell ref="AP56:AP58"/>
    <mergeCell ref="AP63:AP66"/>
    <mergeCell ref="AP68:AP71"/>
    <mergeCell ref="AQ56:AQ58"/>
    <mergeCell ref="AQ63:AQ66"/>
    <mergeCell ref="AQ68:AQ71"/>
    <mergeCell ref="AS32:AS35"/>
    <mergeCell ref="AS56:AS58"/>
    <mergeCell ref="AS63:AS66"/>
    <mergeCell ref="AS68:AS71"/>
    <mergeCell ref="AT56:AT58"/>
    <mergeCell ref="AT63:AT66"/>
    <mergeCell ref="AT68:AT71"/>
    <mergeCell ref="AV32:AV35"/>
    <mergeCell ref="AV56:AV58"/>
    <mergeCell ref="AV63:AV66"/>
    <mergeCell ref="AV68:AV71"/>
    <mergeCell ref="AW8:AW10"/>
    <mergeCell ref="AW26:AW29"/>
    <mergeCell ref="AW31:AW34"/>
    <mergeCell ref="AW51:AW52"/>
    <mergeCell ref="AW55:AW59"/>
    <mergeCell ref="AW62:AW66"/>
  </mergeCells>
  <pageMargins left="0.708661417322835" right="0.708661417322835" top="0.748031496062992" bottom="0.748031496062992" header="0.31496062992126" footer="0.31496062992126"/>
  <pageSetup paperSize="9" scale="64" fitToHeight="0" orientation="landscape" horizontalDpi="600" verticalDpi="600"/>
  <headerFooter/>
  <rowBreaks count="3" manualBreakCount="3">
    <brk id="7" max="48" man="1"/>
    <brk id="47" max="48" man="1"/>
    <brk id="58" max="48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81"/>
  <sheetViews>
    <sheetView view="pageBreakPreview" zoomScaleNormal="100" workbookViewId="0">
      <selection activeCell="A4" sqref="$A4:$XFD7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3.71428571428571" style="36"/>
    <col min="6" max="6" width="3.71428571428571" style="37"/>
    <col min="7" max="7" width="3.85714285714286" style="38" hidden="1" customWidth="1" outlineLevel="1"/>
    <col min="8" max="8" width="3.28571428571429" style="37" hidden="1" customWidth="1" outlineLevel="1"/>
    <col min="9" max="9" width="3.28571428571429" style="38" customWidth="1" collapsed="1"/>
    <col min="10" max="10" width="3.71428571428571" style="39" customWidth="1" outlineLevel="1"/>
    <col min="11" max="11" width="3.71428571428571" style="40" customWidth="1" outlineLevel="1"/>
    <col min="12" max="12" width="3.71428571428571" style="39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71428571428571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" style="47" customWidth="1" collapsed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42857142857143" style="51" customWidth="1"/>
    <col min="35" max="36" width="3.71428571428571" style="32" customWidth="1"/>
    <col min="37" max="37" width="3.71428571428571" style="32" hidden="1" customWidth="1" outlineLevel="1"/>
    <col min="38" max="38" width="3.71428571428571" style="52" hidden="1" customWidth="1" outlineLevel="1"/>
    <col min="39" max="39" width="3.71428571428571" style="32" customWidth="1" collapsed="1"/>
    <col min="40" max="40" width="3.71428571428571" style="32" customWidth="1" outlineLevel="1"/>
    <col min="41" max="41" width="3.71428571428571" style="52" customWidth="1" outlineLevel="1"/>
    <col min="42" max="42" width="3.71428571428571" style="32" customWidth="1"/>
    <col min="43" max="43" width="3.71428571428571" style="32" customWidth="1" outlineLevel="1"/>
    <col min="44" max="44" width="3.71428571428571" style="52" customWidth="1" outlineLevel="1"/>
    <col min="45" max="45" width="3.71428571428571" style="32" customWidth="1"/>
    <col min="46" max="46" width="3.71428571428571" style="32" customWidth="1" outlineLevel="1"/>
    <col min="47" max="47" width="3.71428571428571" style="52" customWidth="1" outlineLevel="1"/>
    <col min="48" max="48" width="3.71428571428571" style="53" customWidth="1"/>
    <col min="49" max="49" width="24.2857142857143" style="54" customWidth="1"/>
  </cols>
  <sheetData>
    <row r="1" ht="37.5" customHeight="1" spans="1:4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</row>
    <row r="2" ht="57" customHeight="1" spans="1:4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</row>
    <row r="3" s="26" customFormat="1" ht="66.75" customHeight="1" spans="1:49">
      <c r="A3" s="898" t="s">
        <v>308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</row>
    <row r="4" ht="39" hidden="1" customHeight="1" spans="1:49">
      <c r="A4" s="1018"/>
      <c r="B4" s="1018"/>
      <c r="C4" s="1018"/>
      <c r="D4" s="101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</row>
    <row r="5" ht="57.75" hidden="1" customHeight="1" spans="1:49">
      <c r="A5" s="1018"/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8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</row>
    <row r="6" ht="57.75" hidden="1" customHeight="1" spans="1:49">
      <c r="A6" s="1018"/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18"/>
      <c r="T6" s="1018"/>
      <c r="U6" s="1018"/>
      <c r="V6" s="1018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8"/>
      <c r="AI6" s="1018"/>
      <c r="AJ6" s="1018"/>
      <c r="AK6" s="1018"/>
      <c r="AL6" s="1018"/>
      <c r="AM6" s="1018"/>
      <c r="AN6" s="1018"/>
      <c r="AO6" s="1018"/>
      <c r="AP6" s="1018"/>
      <c r="AQ6" s="1018"/>
      <c r="AR6" s="1018"/>
      <c r="AS6" s="1018"/>
      <c r="AT6" s="1018"/>
      <c r="AU6" s="1018"/>
      <c r="AV6" s="1018"/>
      <c r="AW6" s="1018"/>
    </row>
    <row r="7" ht="57.75" hidden="1" customHeight="1" spans="1:49">
      <c r="A7" s="1018"/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8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</row>
    <row r="8" s="28" customFormat="1" ht="12.75" spans="1:4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1049" t="s">
        <v>176</v>
      </c>
      <c r="AI8" s="990"/>
      <c r="AJ8" s="990"/>
      <c r="AK8" s="990"/>
      <c r="AL8" s="990"/>
      <c r="AM8" s="990"/>
      <c r="AN8" s="990"/>
      <c r="AO8" s="990"/>
      <c r="AP8" s="990"/>
      <c r="AQ8" s="990"/>
      <c r="AR8" s="990"/>
      <c r="AS8" s="990"/>
      <c r="AT8" s="990"/>
      <c r="AU8" s="990"/>
      <c r="AV8" s="993"/>
      <c r="AW8" s="797" t="s">
        <v>177</v>
      </c>
    </row>
    <row r="9" s="25" customFormat="1" ht="24.75" customHeight="1" spans="1:4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60" t="s">
        <v>141</v>
      </c>
      <c r="K9" s="960"/>
      <c r="L9" s="960"/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971" t="s">
        <v>178</v>
      </c>
      <c r="AI9" s="949">
        <v>2016</v>
      </c>
      <c r="AJ9" s="949">
        <v>2017</v>
      </c>
      <c r="AK9" s="949">
        <v>2018</v>
      </c>
      <c r="AL9" s="949">
        <v>2018</v>
      </c>
      <c r="AM9" s="949">
        <v>2018</v>
      </c>
      <c r="AN9" s="6" t="s">
        <v>141</v>
      </c>
      <c r="AO9" s="6"/>
      <c r="AP9" s="6"/>
      <c r="AQ9" s="6" t="s">
        <v>142</v>
      </c>
      <c r="AR9" s="6"/>
      <c r="AS9" s="6"/>
      <c r="AT9" s="6" t="s">
        <v>143</v>
      </c>
      <c r="AU9" s="6"/>
      <c r="AV9" s="980"/>
      <c r="AW9" s="797"/>
    </row>
    <row r="10" s="25" customFormat="1" ht="51.75" customHeight="1" spans="1:4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61" t="s">
        <v>179</v>
      </c>
      <c r="K10" s="972" t="s">
        <v>180</v>
      </c>
      <c r="L10" s="961" t="s">
        <v>181</v>
      </c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1050" t="s">
        <v>181</v>
      </c>
      <c r="AH10" s="971"/>
      <c r="AI10" s="949"/>
      <c r="AJ10" s="949"/>
      <c r="AK10" s="949"/>
      <c r="AL10" s="949"/>
      <c r="AM10" s="949"/>
      <c r="AN10" s="952" t="s">
        <v>179</v>
      </c>
      <c r="AO10" s="953" t="s">
        <v>180</v>
      </c>
      <c r="AP10" s="952" t="s">
        <v>181</v>
      </c>
      <c r="AQ10" s="952" t="s">
        <v>179</v>
      </c>
      <c r="AR10" s="953" t="s">
        <v>180</v>
      </c>
      <c r="AS10" s="952" t="s">
        <v>181</v>
      </c>
      <c r="AT10" s="952" t="s">
        <v>179</v>
      </c>
      <c r="AU10" s="953" t="s">
        <v>180</v>
      </c>
      <c r="AV10" s="981" t="s">
        <v>181</v>
      </c>
      <c r="AW10" s="797"/>
    </row>
    <row r="11" spans="1:4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94"/>
      <c r="AH11" s="956">
        <v>18</v>
      </c>
      <c r="AI11" s="4">
        <v>19</v>
      </c>
      <c r="AJ11" s="4">
        <v>20</v>
      </c>
      <c r="AK11" s="4">
        <v>21</v>
      </c>
      <c r="AL11" s="4"/>
      <c r="AM11" s="4"/>
      <c r="AN11" s="4">
        <v>22</v>
      </c>
      <c r="AO11" s="4"/>
      <c r="AP11" s="4"/>
      <c r="AQ11" s="4">
        <v>23</v>
      </c>
      <c r="AR11" s="4"/>
      <c r="AS11" s="4"/>
      <c r="AT11" s="4">
        <v>24</v>
      </c>
      <c r="AU11" s="4"/>
      <c r="AV11" s="994"/>
      <c r="AW11" s="995">
        <v>25</v>
      </c>
    </row>
    <row r="12" spans="1:4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803"/>
    </row>
    <row r="13" ht="79.5" customHeight="1" spans="1:49">
      <c r="A13" s="6" t="s">
        <v>11</v>
      </c>
      <c r="B13" s="606" t="s">
        <v>97</v>
      </c>
      <c r="C13" s="607" t="s">
        <v>13</v>
      </c>
      <c r="D13" s="608">
        <f>E13+F13+I13+L13+O13+R13</f>
        <v>10603.50122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'29'!L13</f>
        <v>2865.47631</v>
      </c>
      <c r="K13" s="687">
        <f>K14+K15+K16+K17</f>
        <v>0</v>
      </c>
      <c r="L13" s="686">
        <f>J13+K13</f>
        <v>2865.47631</v>
      </c>
      <c r="M13" s="686">
        <f>'29'!O14</f>
        <v>0</v>
      </c>
      <c r="N13" s="687">
        <v>0</v>
      </c>
      <c r="O13" s="686">
        <f>M13+N13</f>
        <v>0</v>
      </c>
      <c r="P13" s="686">
        <f>'29'!R13</f>
        <v>0</v>
      </c>
      <c r="Q13" s="687"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'29'!AA13</f>
        <v>0</v>
      </c>
      <c r="Z13" s="609"/>
      <c r="AA13" s="11">
        <f>Y13+Z13</f>
        <v>0</v>
      </c>
      <c r="AB13" s="11">
        <f>'29'!AD13</f>
        <v>0</v>
      </c>
      <c r="AC13" s="609"/>
      <c r="AD13" s="11">
        <f>AB13+AC13</f>
        <v>0</v>
      </c>
      <c r="AE13" s="11">
        <f>'29'!AG13</f>
        <v>0</v>
      </c>
      <c r="AF13" s="609"/>
      <c r="AG13" s="787">
        <f>AE13+AF13</f>
        <v>0</v>
      </c>
      <c r="AH13" s="608">
        <f>AI13+AJ13+AM13+AP13+AS13+AV13</f>
        <v>10603.50122</v>
      </c>
      <c r="AI13" s="11">
        <f>E13+T13</f>
        <v>2471.01488</v>
      </c>
      <c r="AJ13" s="11">
        <f>F13+U13</f>
        <v>2404.56093</v>
      </c>
      <c r="AK13" s="11">
        <f>G13+V13</f>
        <v>2862.4491</v>
      </c>
      <c r="AL13" s="609">
        <f>H13+W13</f>
        <v>0</v>
      </c>
      <c r="AM13" s="11">
        <f>AK13+AL13</f>
        <v>2862.4491</v>
      </c>
      <c r="AN13" s="11">
        <f>J13+Y13</f>
        <v>2865.47631</v>
      </c>
      <c r="AO13" s="609">
        <f>K13+Z13</f>
        <v>0</v>
      </c>
      <c r="AP13" s="11">
        <f>AN13+AO13</f>
        <v>2865.47631</v>
      </c>
      <c r="AQ13" s="11">
        <f>M13+AB13</f>
        <v>0</v>
      </c>
      <c r="AR13" s="609">
        <f>N13+AC13</f>
        <v>0</v>
      </c>
      <c r="AS13" s="11">
        <f>AQ13+AR13</f>
        <v>0</v>
      </c>
      <c r="AT13" s="11">
        <f>P13+AE13</f>
        <v>0</v>
      </c>
      <c r="AU13" s="609">
        <f>Q13+AF13</f>
        <v>0</v>
      </c>
      <c r="AV13" s="745">
        <f>AT13+AU13</f>
        <v>0</v>
      </c>
      <c r="AW13" s="996"/>
    </row>
    <row r="14" ht="35.25" customHeight="1" outlineLevel="1" spans="1:4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87"/>
      <c r="AH14" s="608"/>
      <c r="AI14" s="11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745"/>
      <c r="AW14" s="1003"/>
    </row>
    <row r="15" ht="27" customHeight="1" outlineLevel="1" spans="1:4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87"/>
      <c r="AH15" s="608"/>
      <c r="AI15" s="11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745"/>
      <c r="AW15" s="1003"/>
    </row>
    <row r="16" ht="34.5" customHeight="1" outlineLevel="1" spans="1:4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87"/>
      <c r="AH16" s="608"/>
      <c r="AI16" s="11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745"/>
      <c r="AW16" s="1003"/>
    </row>
    <row r="17" ht="36.75" customHeight="1" spans="1:49">
      <c r="A17" s="6"/>
      <c r="B17" s="606"/>
      <c r="C17" s="607" t="s">
        <v>146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87"/>
      <c r="AH17" s="608"/>
      <c r="AI17" s="11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745"/>
      <c r="AW17" s="996"/>
    </row>
    <row r="18" ht="24.75" hidden="1" customHeight="1" spans="1:4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87"/>
      <c r="AH18" s="608"/>
      <c r="AI18" s="11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787"/>
      <c r="AW18" s="378"/>
    </row>
    <row r="19" ht="69" customHeight="1" spans="1:4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'29'!L19</f>
        <v>0</v>
      </c>
      <c r="K19" s="687"/>
      <c r="L19" s="686">
        <f>J19+K19</f>
        <v>0</v>
      </c>
      <c r="M19" s="686">
        <f>'29'!O19</f>
        <v>0</v>
      </c>
      <c r="N19" s="687"/>
      <c r="O19" s="686">
        <f>M19+N19</f>
        <v>0</v>
      </c>
      <c r="P19" s="686">
        <f>'29'!R19</f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87">
        <f>AE19+AF19</f>
        <v>0</v>
      </c>
      <c r="AH19" s="608">
        <f>AI19+AJ19+AM19+AP19+AS19+AV19</f>
        <v>4339.6625</v>
      </c>
      <c r="AI19" s="11">
        <f>E19+T19</f>
        <v>1678.7525</v>
      </c>
      <c r="AJ19" s="11">
        <f>F19+U19</f>
        <v>1552.56</v>
      </c>
      <c r="AK19" s="11">
        <f>G19+V19</f>
        <v>1108.35</v>
      </c>
      <c r="AL19" s="609">
        <f>H19+W19</f>
        <v>0</v>
      </c>
      <c r="AM19" s="11">
        <f>AK19+AL19</f>
        <v>1108.35</v>
      </c>
      <c r="AN19" s="11">
        <f>J19+Y19</f>
        <v>0</v>
      </c>
      <c r="AO19" s="609">
        <f>K19+Z19</f>
        <v>0</v>
      </c>
      <c r="AP19" s="11">
        <f>AN19+AO19</f>
        <v>0</v>
      </c>
      <c r="AQ19" s="11">
        <f>M19+AB19</f>
        <v>0</v>
      </c>
      <c r="AR19" s="609">
        <f>N19+AC19</f>
        <v>0</v>
      </c>
      <c r="AS19" s="11">
        <f>AQ19+AR19</f>
        <v>0</v>
      </c>
      <c r="AT19" s="11">
        <f>P19+AE19</f>
        <v>0</v>
      </c>
      <c r="AU19" s="609">
        <f>Q19+AF19</f>
        <v>0</v>
      </c>
      <c r="AV19" s="745">
        <f>AT19+AU19</f>
        <v>0</v>
      </c>
      <c r="AW19" s="803"/>
    </row>
    <row r="20" spans="1:4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38"/>
      <c r="AH20" s="608"/>
      <c r="AI20" s="10"/>
      <c r="AJ20" s="10"/>
      <c r="AK20" s="10"/>
      <c r="AL20" s="676"/>
      <c r="AM20" s="10"/>
      <c r="AN20" s="24"/>
      <c r="AO20" s="676"/>
      <c r="AP20" s="24"/>
      <c r="AQ20" s="24"/>
      <c r="AR20" s="792"/>
      <c r="AS20" s="24"/>
      <c r="AT20" s="24"/>
      <c r="AU20" s="792"/>
      <c r="AV20" s="805"/>
      <c r="AW20" s="803"/>
    </row>
    <row r="21" ht="38.25" customHeight="1" spans="1:4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38"/>
      <c r="AH21" s="608"/>
      <c r="AI21" s="10"/>
      <c r="AJ21" s="10"/>
      <c r="AK21" s="10"/>
      <c r="AL21" s="676"/>
      <c r="AM21" s="10"/>
      <c r="AN21" s="24"/>
      <c r="AO21" s="676"/>
      <c r="AP21" s="24"/>
      <c r="AQ21" s="24"/>
      <c r="AR21" s="792"/>
      <c r="AS21" s="24"/>
      <c r="AT21" s="24"/>
      <c r="AU21" s="792"/>
      <c r="AV21" s="805"/>
      <c r="AW21" s="803"/>
    </row>
    <row r="22" ht="67.5" customHeight="1" spans="1:4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'29'!L22</f>
        <v>0</v>
      </c>
      <c r="K22" s="687"/>
      <c r="L22" s="686">
        <v>0</v>
      </c>
      <c r="M22" s="686">
        <f>'29'!O22</f>
        <v>0</v>
      </c>
      <c r="N22" s="687"/>
      <c r="O22" s="686">
        <v>0</v>
      </c>
      <c r="P22" s="686">
        <f>'29'!R22</f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87">
        <f>AE22+AF22</f>
        <v>0</v>
      </c>
      <c r="AH22" s="608">
        <f>AI22+AJ22+AM22+AP22+AS22+AV22</f>
        <v>1073.8</v>
      </c>
      <c r="AI22" s="11">
        <f>E22+T22</f>
        <v>1073.8</v>
      </c>
      <c r="AJ22" s="11">
        <f>F22+U22</f>
        <v>0</v>
      </c>
      <c r="AK22" s="11">
        <f>G22+V22</f>
        <v>0</v>
      </c>
      <c r="AL22" s="609">
        <f>H22+W22</f>
        <v>0</v>
      </c>
      <c r="AM22" s="11">
        <f>AK22+AL22</f>
        <v>0</v>
      </c>
      <c r="AN22" s="11">
        <f>J22+Y22</f>
        <v>0</v>
      </c>
      <c r="AO22" s="609">
        <f>K22+Z22</f>
        <v>0</v>
      </c>
      <c r="AP22" s="11">
        <f>AN22+AO22</f>
        <v>0</v>
      </c>
      <c r="AQ22" s="11">
        <f>M22+AB22</f>
        <v>0</v>
      </c>
      <c r="AR22" s="609">
        <f>N22+AC22</f>
        <v>0</v>
      </c>
      <c r="AS22" s="11">
        <f>AQ22+AR22</f>
        <v>0</v>
      </c>
      <c r="AT22" s="11">
        <f>P22+AE22</f>
        <v>0</v>
      </c>
      <c r="AU22" s="609">
        <f>Q22+AF22</f>
        <v>0</v>
      </c>
      <c r="AV22" s="745">
        <f>AT22+AU22</f>
        <v>0</v>
      </c>
      <c r="AW22" s="803"/>
    </row>
    <row r="23" ht="22.5" spans="1:4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87"/>
      <c r="AH23" s="608"/>
      <c r="AI23" s="11"/>
      <c r="AJ23" s="11"/>
      <c r="AK23" s="11"/>
      <c r="AL23" s="609"/>
      <c r="AM23" s="11"/>
      <c r="AN23" s="24"/>
      <c r="AO23" s="609"/>
      <c r="AP23" s="24"/>
      <c r="AQ23" s="24"/>
      <c r="AR23" s="792"/>
      <c r="AS23" s="24"/>
      <c r="AT23" s="24"/>
      <c r="AU23" s="792"/>
      <c r="AV23" s="805"/>
      <c r="AW23" s="803"/>
    </row>
    <row r="24" ht="33.75" spans="1:4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87"/>
      <c r="AH24" s="608"/>
      <c r="AI24" s="11"/>
      <c r="AJ24" s="11"/>
      <c r="AK24" s="11"/>
      <c r="AL24" s="609"/>
      <c r="AM24" s="11"/>
      <c r="AN24" s="24"/>
      <c r="AO24" s="609"/>
      <c r="AP24" s="24"/>
      <c r="AQ24" s="24"/>
      <c r="AR24" s="792"/>
      <c r="AS24" s="24"/>
      <c r="AT24" s="24"/>
      <c r="AU24" s="792"/>
      <c r="AV24" s="805"/>
      <c r="AW24" s="803"/>
    </row>
    <row r="25" ht="90" hidden="1" outlineLevel="1" spans="1:4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87">
        <f>AE25+AF25</f>
        <v>0</v>
      </c>
      <c r="AH25" s="608">
        <f>AI25+AJ25+AM25+AP25+AS25+AV25</f>
        <v>0</v>
      </c>
      <c r="AI25" s="11">
        <f t="shared" ref="AI25:AL26" si="0">E25+T25</f>
        <v>0</v>
      </c>
      <c r="AJ25" s="11">
        <f t="shared" si="0"/>
        <v>0</v>
      </c>
      <c r="AK25" s="11">
        <f t="shared" si="0"/>
        <v>0</v>
      </c>
      <c r="AL25" s="609">
        <f t="shared" si="0"/>
        <v>0</v>
      </c>
      <c r="AM25" s="11">
        <f>AK25+AL25</f>
        <v>0</v>
      </c>
      <c r="AN25" s="11">
        <f>J25+Y25</f>
        <v>0</v>
      </c>
      <c r="AO25" s="609">
        <f>K25+Z25</f>
        <v>0</v>
      </c>
      <c r="AP25" s="11">
        <f>AN25+AO25</f>
        <v>0</v>
      </c>
      <c r="AQ25" s="11">
        <f>M25+AB25</f>
        <v>0</v>
      </c>
      <c r="AR25" s="609">
        <f>N25+AC25</f>
        <v>0</v>
      </c>
      <c r="AS25" s="11">
        <f>AQ25+AR25</f>
        <v>0</v>
      </c>
      <c r="AT25" s="11">
        <f>P25+AE25</f>
        <v>0</v>
      </c>
      <c r="AU25" s="609">
        <f>Q25+AF25</f>
        <v>0</v>
      </c>
      <c r="AV25" s="745">
        <f>AT25+AU25</f>
        <v>0</v>
      </c>
      <c r="AW25" s="803"/>
    </row>
    <row r="26" ht="53.25" customHeight="1" collapsed="1" spans="1:4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'29'!L26</f>
        <v>0</v>
      </c>
      <c r="K26" s="966"/>
      <c r="L26" s="967">
        <f>J26+K26</f>
        <v>0</v>
      </c>
      <c r="M26" s="686">
        <f>'29'!O26</f>
        <v>0</v>
      </c>
      <c r="N26" s="966"/>
      <c r="O26" s="967">
        <f>M26+N26</f>
        <v>0</v>
      </c>
      <c r="P26" s="686">
        <f>'29'!R26</f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1051">
        <f>AE26+AF26</f>
        <v>0</v>
      </c>
      <c r="AH26" s="957">
        <f>AI26+AJ26+AM26+AP26+AS26+AV26</f>
        <v>6500</v>
      </c>
      <c r="AI26" s="749">
        <f t="shared" si="0"/>
        <v>1500</v>
      </c>
      <c r="AJ26" s="749">
        <f t="shared" si="0"/>
        <v>0</v>
      </c>
      <c r="AK26" s="749">
        <f t="shared" si="0"/>
        <v>5000</v>
      </c>
      <c r="AL26" s="610">
        <f t="shared" si="0"/>
        <v>0</v>
      </c>
      <c r="AM26" s="749">
        <f>AK26+AL26</f>
        <v>5000</v>
      </c>
      <c r="AN26" s="749">
        <f>J26+Y26</f>
        <v>0</v>
      </c>
      <c r="AO26" s="610">
        <f>K26+Z26</f>
        <v>0</v>
      </c>
      <c r="AP26" s="749">
        <f>AN26+AO26</f>
        <v>0</v>
      </c>
      <c r="AQ26" s="749">
        <f>M26+AB26</f>
        <v>0</v>
      </c>
      <c r="AR26" s="610">
        <f>N26+AC26</f>
        <v>0</v>
      </c>
      <c r="AS26" s="749">
        <f>AQ26+AR26</f>
        <v>0</v>
      </c>
      <c r="AT26" s="749">
        <f>P26+AE26</f>
        <v>0</v>
      </c>
      <c r="AU26" s="610">
        <f>Q26+AF26</f>
        <v>0</v>
      </c>
      <c r="AV26" s="984">
        <f>AT26+AU26</f>
        <v>0</v>
      </c>
      <c r="AW26" s="997"/>
    </row>
    <row r="27" ht="33.75" spans="1:4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38"/>
      <c r="AH27" s="608"/>
      <c r="AI27" s="10"/>
      <c r="AJ27" s="10"/>
      <c r="AK27" s="10"/>
      <c r="AL27" s="676"/>
      <c r="AM27" s="10"/>
      <c r="AN27" s="24"/>
      <c r="AO27" s="676"/>
      <c r="AP27" s="24"/>
      <c r="AQ27" s="24"/>
      <c r="AR27" s="792"/>
      <c r="AS27" s="24"/>
      <c r="AT27" s="24"/>
      <c r="AU27" s="792"/>
      <c r="AV27" s="805"/>
      <c r="AW27" s="998"/>
    </row>
    <row r="28" ht="33.75" spans="1:4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38"/>
      <c r="AH28" s="608"/>
      <c r="AI28" s="10"/>
      <c r="AJ28" s="10"/>
      <c r="AK28" s="10"/>
      <c r="AL28" s="676"/>
      <c r="AM28" s="10"/>
      <c r="AN28" s="24"/>
      <c r="AO28" s="676"/>
      <c r="AP28" s="24"/>
      <c r="AQ28" s="24"/>
      <c r="AR28" s="792"/>
      <c r="AS28" s="24"/>
      <c r="AT28" s="24"/>
      <c r="AU28" s="792"/>
      <c r="AV28" s="805"/>
      <c r="AW28" s="998"/>
    </row>
    <row r="29" ht="33" customHeight="1" spans="1:4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38"/>
      <c r="AH29" s="608"/>
      <c r="AI29" s="10"/>
      <c r="AJ29" s="10"/>
      <c r="AK29" s="10"/>
      <c r="AL29" s="676"/>
      <c r="AM29" s="10"/>
      <c r="AN29" s="24"/>
      <c r="AO29" s="676"/>
      <c r="AP29" s="24"/>
      <c r="AQ29" s="24"/>
      <c r="AR29" s="792"/>
      <c r="AS29" s="24"/>
      <c r="AT29" s="24"/>
      <c r="AU29" s="792"/>
      <c r="AV29" s="805"/>
      <c r="AW29" s="999"/>
    </row>
    <row r="30" ht="72.8" spans="1:49">
      <c r="A30" s="629" t="s">
        <v>104</v>
      </c>
      <c r="B30" s="606" t="s">
        <v>30</v>
      </c>
      <c r="C30" s="607" t="s">
        <v>13</v>
      </c>
      <c r="D30" s="608">
        <f>E30+F30+I30+L30+O30+R30</f>
        <v>338099.374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 t="shared" ref="I30:AV30" si="1">I31+I36+I38</f>
        <v>55638.85574</v>
      </c>
      <c r="J30" s="686">
        <f>'29'!L30</f>
        <v>54657.1285</v>
      </c>
      <c r="K30" s="687">
        <f t="shared" si="1"/>
        <v>0</v>
      </c>
      <c r="L30" s="686">
        <f t="shared" si="1"/>
        <v>54657.1285</v>
      </c>
      <c r="M30" s="686">
        <f>'29'!O30</f>
        <v>54076.17851</v>
      </c>
      <c r="N30" s="687">
        <f t="shared" si="1"/>
        <v>0</v>
      </c>
      <c r="O30" s="686">
        <f t="shared" si="1"/>
        <v>54076.17851</v>
      </c>
      <c r="P30" s="686">
        <f>'29'!R30</f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11779.51695</v>
      </c>
      <c r="T30" s="11">
        <f t="shared" si="1"/>
        <v>4170.09794</v>
      </c>
      <c r="U30" s="11">
        <f t="shared" si="1"/>
        <v>0</v>
      </c>
      <c r="V30" s="11">
        <f>'25'!X28</f>
        <v>2878.24959</v>
      </c>
      <c r="W30" s="609">
        <f t="shared" si="1"/>
        <v>0</v>
      </c>
      <c r="X30" s="358">
        <f t="shared" si="1"/>
        <v>2878.24959</v>
      </c>
      <c r="Y30" s="11">
        <f>'29'!AA30</f>
        <v>4731.16942</v>
      </c>
      <c r="Z30" s="609">
        <f t="shared" si="1"/>
        <v>0</v>
      </c>
      <c r="AA30" s="11">
        <f t="shared" si="1"/>
        <v>4731.16942</v>
      </c>
      <c r="AB30" s="11">
        <f t="shared" si="1"/>
        <v>0</v>
      </c>
      <c r="AC30" s="609">
        <f t="shared" si="1"/>
        <v>0</v>
      </c>
      <c r="AD30" s="11">
        <f t="shared" si="1"/>
        <v>0</v>
      </c>
      <c r="AE30" s="11">
        <f t="shared" si="1"/>
        <v>0</v>
      </c>
      <c r="AF30" s="609">
        <f t="shared" si="1"/>
        <v>0</v>
      </c>
      <c r="AG30" s="787">
        <f t="shared" si="1"/>
        <v>0</v>
      </c>
      <c r="AH30" s="608">
        <f t="shared" si="1"/>
        <v>349878.89095</v>
      </c>
      <c r="AI30" s="11">
        <f t="shared" si="1"/>
        <v>66300.88356</v>
      </c>
      <c r="AJ30" s="11">
        <f t="shared" si="1"/>
        <v>58712.83911</v>
      </c>
      <c r="AK30" s="11">
        <f t="shared" si="1"/>
        <v>58517.10533</v>
      </c>
      <c r="AL30" s="609">
        <f t="shared" si="1"/>
        <v>0</v>
      </c>
      <c r="AM30" s="11">
        <f t="shared" si="1"/>
        <v>58517.10533</v>
      </c>
      <c r="AN30" s="11">
        <f t="shared" si="1"/>
        <v>59388.29792</v>
      </c>
      <c r="AO30" s="676">
        <f t="shared" si="1"/>
        <v>0</v>
      </c>
      <c r="AP30" s="11">
        <f t="shared" si="1"/>
        <v>59388.29792</v>
      </c>
      <c r="AQ30" s="11">
        <f t="shared" si="1"/>
        <v>54076.17851</v>
      </c>
      <c r="AR30" s="609">
        <f t="shared" si="1"/>
        <v>0</v>
      </c>
      <c r="AS30" s="11">
        <f t="shared" si="1"/>
        <v>54076.17851</v>
      </c>
      <c r="AT30" s="11">
        <f t="shared" si="1"/>
        <v>52883.58652</v>
      </c>
      <c r="AU30" s="609">
        <f t="shared" si="1"/>
        <v>0</v>
      </c>
      <c r="AV30" s="745">
        <f t="shared" si="1"/>
        <v>52883.58652</v>
      </c>
      <c r="AW30" s="803"/>
    </row>
    <row r="31" ht="72.8" spans="1:49">
      <c r="A31" s="629"/>
      <c r="B31" s="606" t="s">
        <v>106</v>
      </c>
      <c r="C31" s="607" t="s">
        <v>13</v>
      </c>
      <c r="D31" s="608">
        <f>E31+F31+I31+L31+O31+R31</f>
        <v>234684.96464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'29'!L31</f>
        <v>35999.88573</v>
      </c>
      <c r="K31" s="687">
        <f>K32+K34</f>
        <v>0</v>
      </c>
      <c r="L31" s="686">
        <f>J31+K31</f>
        <v>35999.88573</v>
      </c>
      <c r="M31" s="686">
        <f>'29'!O31</f>
        <v>35714.16234</v>
      </c>
      <c r="N31" s="687">
        <f>N32+N34</f>
        <v>0</v>
      </c>
      <c r="O31" s="686">
        <f>M31+N31</f>
        <v>35714.16234</v>
      </c>
      <c r="P31" s="686">
        <f>'29'!R31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4237.4597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v>0</v>
      </c>
      <c r="Z31" s="609"/>
      <c r="AA31" s="11">
        <v>0</v>
      </c>
      <c r="AB31" s="11">
        <v>0</v>
      </c>
      <c r="AC31" s="609"/>
      <c r="AD31" s="11">
        <v>0</v>
      </c>
      <c r="AE31" s="11">
        <v>0</v>
      </c>
      <c r="AF31" s="609"/>
      <c r="AG31" s="787">
        <v>0</v>
      </c>
      <c r="AH31" s="608">
        <f>AI31+AJ31+AM31+AP31+AS31+AV31</f>
        <v>238922.42434</v>
      </c>
      <c r="AI31" s="11">
        <f>E31+T31</f>
        <v>51047.20929</v>
      </c>
      <c r="AJ31" s="11">
        <f>F31+U31</f>
        <v>43579.97183</v>
      </c>
      <c r="AK31" s="11">
        <f>G31+V31</f>
        <v>38059.62479</v>
      </c>
      <c r="AL31" s="609">
        <f>H31+W31</f>
        <v>0</v>
      </c>
      <c r="AM31" s="11">
        <f>AK31+AL31</f>
        <v>38059.62479</v>
      </c>
      <c r="AN31" s="11">
        <f>J31+Y31</f>
        <v>35999.88573</v>
      </c>
      <c r="AO31" s="609">
        <f>K31+Z31</f>
        <v>0</v>
      </c>
      <c r="AP31" s="11">
        <f>AN31+AO31</f>
        <v>35999.88573</v>
      </c>
      <c r="AQ31" s="11">
        <f>M31+AB31</f>
        <v>35714.16234</v>
      </c>
      <c r="AR31" s="609">
        <f>N31+AC31</f>
        <v>0</v>
      </c>
      <c r="AS31" s="11">
        <f>AQ31+AR31</f>
        <v>35714.16234</v>
      </c>
      <c r="AT31" s="11">
        <f>P31+AE31</f>
        <v>34521.57036</v>
      </c>
      <c r="AU31" s="609">
        <f>Q31+AF31</f>
        <v>0</v>
      </c>
      <c r="AV31" s="745">
        <f>AT31+AU31</f>
        <v>34521.57036</v>
      </c>
      <c r="AW31" s="804"/>
    </row>
    <row r="32" ht="30" customHeight="1" spans="1:49">
      <c r="A32" s="629"/>
      <c r="B32" s="606"/>
      <c r="C32" s="607" t="s">
        <v>91</v>
      </c>
      <c r="D32" s="640"/>
      <c r="E32" s="760"/>
      <c r="F32" s="641"/>
      <c r="G32" s="11"/>
      <c r="H32" s="618"/>
      <c r="I32" s="760"/>
      <c r="J32" s="686"/>
      <c r="K32" s="688"/>
      <c r="L32" s="708"/>
      <c r="M32" s="686"/>
      <c r="N32" s="688"/>
      <c r="O32" s="708"/>
      <c r="P32" s="686"/>
      <c r="Q32" s="688"/>
      <c r="R32" s="1030"/>
      <c r="S32" s="640"/>
      <c r="T32" s="760"/>
      <c r="U32" s="760"/>
      <c r="V32" s="11"/>
      <c r="W32" s="618"/>
      <c r="X32" s="435"/>
      <c r="Y32" s="616"/>
      <c r="Z32" s="618"/>
      <c r="AA32" s="760"/>
      <c r="AB32" s="616"/>
      <c r="AC32" s="676"/>
      <c r="AD32" s="760"/>
      <c r="AE32" s="616"/>
      <c r="AF32" s="676"/>
      <c r="AG32" s="760"/>
      <c r="AH32" s="760"/>
      <c r="AI32" s="760"/>
      <c r="AJ32" s="760"/>
      <c r="AK32" s="617"/>
      <c r="AL32" s="609"/>
      <c r="AM32" s="760"/>
      <c r="AN32" s="616"/>
      <c r="AO32" s="676"/>
      <c r="AP32" s="760"/>
      <c r="AQ32" s="616"/>
      <c r="AR32" s="676"/>
      <c r="AS32" s="760"/>
      <c r="AT32" s="616"/>
      <c r="AU32" s="676"/>
      <c r="AV32" s="760"/>
      <c r="AW32" s="806"/>
    </row>
    <row r="33" ht="24.75" customHeight="1" spans="1:49">
      <c r="A33" s="629"/>
      <c r="B33" s="606"/>
      <c r="C33" s="607" t="s">
        <v>186</v>
      </c>
      <c r="D33" s="766"/>
      <c r="E33" s="767"/>
      <c r="F33" s="842"/>
      <c r="G33" s="11"/>
      <c r="H33" s="618"/>
      <c r="I33" s="767"/>
      <c r="J33" s="686"/>
      <c r="K33" s="688"/>
      <c r="L33" s="710"/>
      <c r="M33" s="686"/>
      <c r="N33" s="688"/>
      <c r="O33" s="710"/>
      <c r="P33" s="686"/>
      <c r="Q33" s="688"/>
      <c r="R33" s="1031"/>
      <c r="S33" s="766"/>
      <c r="T33" s="767"/>
      <c r="U33" s="767"/>
      <c r="V33" s="11"/>
      <c r="W33" s="618"/>
      <c r="X33" s="437"/>
      <c r="Y33" s="616"/>
      <c r="Z33" s="618"/>
      <c r="AA33" s="767"/>
      <c r="AB33" s="616"/>
      <c r="AC33" s="676"/>
      <c r="AD33" s="767"/>
      <c r="AE33" s="616"/>
      <c r="AF33" s="676"/>
      <c r="AG33" s="767"/>
      <c r="AH33" s="767"/>
      <c r="AI33" s="767"/>
      <c r="AJ33" s="767"/>
      <c r="AK33" s="617"/>
      <c r="AL33" s="609"/>
      <c r="AM33" s="767"/>
      <c r="AN33" s="616"/>
      <c r="AO33" s="676"/>
      <c r="AP33" s="767"/>
      <c r="AQ33" s="616"/>
      <c r="AR33" s="676"/>
      <c r="AS33" s="767"/>
      <c r="AT33" s="616"/>
      <c r="AU33" s="676"/>
      <c r="AV33" s="767"/>
      <c r="AW33" s="806"/>
    </row>
    <row r="34" ht="31.5" customHeight="1" spans="1:49">
      <c r="A34" s="629"/>
      <c r="B34" s="606"/>
      <c r="C34" s="607" t="s">
        <v>146</v>
      </c>
      <c r="D34" s="766"/>
      <c r="E34" s="767"/>
      <c r="F34" s="842"/>
      <c r="G34" s="11"/>
      <c r="H34" s="618"/>
      <c r="I34" s="767"/>
      <c r="J34" s="686"/>
      <c r="K34" s="687"/>
      <c r="L34" s="710"/>
      <c r="M34" s="686"/>
      <c r="N34" s="688"/>
      <c r="O34" s="710"/>
      <c r="P34" s="686"/>
      <c r="Q34" s="688"/>
      <c r="R34" s="1031"/>
      <c r="S34" s="766"/>
      <c r="T34" s="767"/>
      <c r="U34" s="767"/>
      <c r="V34" s="11"/>
      <c r="W34" s="618"/>
      <c r="X34" s="437"/>
      <c r="Y34" s="616"/>
      <c r="Z34" s="618"/>
      <c r="AA34" s="767"/>
      <c r="AB34" s="616"/>
      <c r="AC34" s="676"/>
      <c r="AD34" s="767"/>
      <c r="AE34" s="616"/>
      <c r="AF34" s="676"/>
      <c r="AG34" s="767"/>
      <c r="AH34" s="767"/>
      <c r="AI34" s="767"/>
      <c r="AJ34" s="767"/>
      <c r="AK34" s="617"/>
      <c r="AL34" s="609"/>
      <c r="AM34" s="767"/>
      <c r="AN34" s="616"/>
      <c r="AO34" s="609">
        <f>K34</f>
        <v>0</v>
      </c>
      <c r="AP34" s="767"/>
      <c r="AQ34" s="616"/>
      <c r="AR34" s="676"/>
      <c r="AS34" s="767"/>
      <c r="AT34" s="616"/>
      <c r="AU34" s="676"/>
      <c r="AV34" s="767"/>
      <c r="AW34" s="806"/>
    </row>
    <row r="35" ht="24" hidden="1" customHeight="1" outlineLevel="1" spans="1:49">
      <c r="A35" s="629"/>
      <c r="B35" s="606"/>
      <c r="C35" s="607" t="s">
        <v>22</v>
      </c>
      <c r="D35" s="675"/>
      <c r="E35" s="770"/>
      <c r="F35" s="622"/>
      <c r="G35" s="11">
        <f>'26'!I34</f>
        <v>0</v>
      </c>
      <c r="H35" s="618"/>
      <c r="I35" s="770"/>
      <c r="J35" s="686"/>
      <c r="K35" s="688"/>
      <c r="L35" s="968"/>
      <c r="M35" s="686"/>
      <c r="N35" s="688"/>
      <c r="O35" s="968"/>
      <c r="P35" s="686"/>
      <c r="Q35" s="688"/>
      <c r="R35" s="1032"/>
      <c r="S35" s="675"/>
      <c r="T35" s="770"/>
      <c r="U35" s="770"/>
      <c r="V35" s="11"/>
      <c r="W35" s="609"/>
      <c r="X35" s="482"/>
      <c r="Y35" s="616"/>
      <c r="Z35" s="676"/>
      <c r="AA35" s="770"/>
      <c r="AB35" s="616"/>
      <c r="AC35" s="676"/>
      <c r="AD35" s="770"/>
      <c r="AE35" s="616"/>
      <c r="AF35" s="676"/>
      <c r="AG35" s="770"/>
      <c r="AH35" s="770"/>
      <c r="AI35" s="770"/>
      <c r="AJ35" s="770"/>
      <c r="AK35" s="616"/>
      <c r="AL35" s="676"/>
      <c r="AM35" s="770"/>
      <c r="AN35" s="616"/>
      <c r="AO35" s="676"/>
      <c r="AP35" s="770"/>
      <c r="AQ35" s="616"/>
      <c r="AR35" s="676"/>
      <c r="AS35" s="770"/>
      <c r="AT35" s="616"/>
      <c r="AU35" s="676"/>
      <c r="AV35" s="770"/>
      <c r="AW35" s="1020"/>
    </row>
    <row r="36" ht="79.5" customHeight="1" collapsed="1" spans="1:49">
      <c r="A36" s="629"/>
      <c r="B36" s="606" t="s">
        <v>111</v>
      </c>
      <c r="C36" s="607" t="s">
        <v>13</v>
      </c>
      <c r="D36" s="608">
        <f>E36+F36+I36+L36+O36+R36</f>
        <v>101415.20066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'29'!L36</f>
        <v>18657.24277</v>
      </c>
      <c r="K36" s="687">
        <f>K37</f>
        <v>0</v>
      </c>
      <c r="L36" s="686">
        <f>J36+K36</f>
        <v>18657.24277</v>
      </c>
      <c r="M36" s="686">
        <f>'29'!O36</f>
        <v>18362.01617</v>
      </c>
      <c r="N36" s="687"/>
      <c r="O36" s="686">
        <f>M36+N36</f>
        <v>18362.01617</v>
      </c>
      <c r="P36" s="686">
        <f>'29'!R36</f>
        <v>18362.01616</v>
      </c>
      <c r="Q36" s="687"/>
      <c r="R36" s="717">
        <f>P36+Q36</f>
        <v>18362.01616</v>
      </c>
      <c r="S36" s="608">
        <f>T36+U36+X36+AA36+AD36+AG36</f>
        <v>2810.88783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v>0</v>
      </c>
      <c r="Z36" s="609"/>
      <c r="AA36" s="11">
        <v>0</v>
      </c>
      <c r="AB36" s="11">
        <v>0</v>
      </c>
      <c r="AC36" s="609"/>
      <c r="AD36" s="11">
        <v>0</v>
      </c>
      <c r="AE36" s="11">
        <v>0</v>
      </c>
      <c r="AF36" s="609"/>
      <c r="AG36" s="787">
        <v>0</v>
      </c>
      <c r="AH36" s="608">
        <f>AI36+AJ36+AM36+AP36+AS36+AV36</f>
        <v>104226.08849</v>
      </c>
      <c r="AI36" s="11">
        <f>E36+T36</f>
        <v>15253.67427</v>
      </c>
      <c r="AJ36" s="11">
        <f>F36+U36</f>
        <v>15132.86728</v>
      </c>
      <c r="AK36" s="11">
        <f>G36+V36</f>
        <v>18458.27184</v>
      </c>
      <c r="AL36" s="609">
        <f>H36+W36</f>
        <v>0</v>
      </c>
      <c r="AM36" s="11">
        <f>AK36+AL36</f>
        <v>18458.27184</v>
      </c>
      <c r="AN36" s="11">
        <f>J36+Y36</f>
        <v>18657.24277</v>
      </c>
      <c r="AO36" s="609">
        <f>K36+Z36</f>
        <v>0</v>
      </c>
      <c r="AP36" s="11">
        <f>AN36+AO36</f>
        <v>18657.24277</v>
      </c>
      <c r="AQ36" s="11">
        <f>M36+AB36</f>
        <v>18362.01617</v>
      </c>
      <c r="AR36" s="609">
        <f>N36+AC36</f>
        <v>0</v>
      </c>
      <c r="AS36" s="11">
        <f>AQ36+AR36</f>
        <v>18362.01617</v>
      </c>
      <c r="AT36" s="11">
        <f>P36+AE36</f>
        <v>18362.01616</v>
      </c>
      <c r="AU36" s="609">
        <f>Q36+AF36</f>
        <v>0</v>
      </c>
      <c r="AV36" s="745">
        <f>AT36+AU36</f>
        <v>18362.01616</v>
      </c>
      <c r="AW36" s="1002"/>
    </row>
    <row r="37" ht="53.25" customHeight="1" spans="1:4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87"/>
      <c r="AH37" s="608"/>
      <c r="AI37" s="11"/>
      <c r="AJ37" s="11"/>
      <c r="AK37" s="11"/>
      <c r="AL37" s="609"/>
      <c r="AM37" s="11"/>
      <c r="AN37" s="24"/>
      <c r="AO37" s="609">
        <f>K37</f>
        <v>0</v>
      </c>
      <c r="AP37" s="24"/>
      <c r="AQ37" s="24"/>
      <c r="AR37" s="792"/>
      <c r="AS37" s="24"/>
      <c r="AT37" s="24"/>
      <c r="AU37" s="792"/>
      <c r="AV37" s="805"/>
      <c r="AW37" s="1034"/>
    </row>
    <row r="38" ht="66" customHeight="1" spans="1:4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'29'!L38</f>
        <v>0</v>
      </c>
      <c r="K38" s="687">
        <f>K39+K40+K41</f>
        <v>0</v>
      </c>
      <c r="L38" s="686">
        <f>J38+K38</f>
        <v>0</v>
      </c>
      <c r="M38" s="686">
        <f>'29'!O38</f>
        <v>0</v>
      </c>
      <c r="N38" s="687">
        <f>N39</f>
        <v>0</v>
      </c>
      <c r="O38" s="686">
        <f>O39</f>
        <v>0</v>
      </c>
      <c r="P38" s="686">
        <f>'29'!R38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2">T39</f>
        <v>0</v>
      </c>
      <c r="U38" s="11">
        <f t="shared" si="2"/>
        <v>0</v>
      </c>
      <c r="V38" s="11">
        <f>'25'!X36</f>
        <v>0</v>
      </c>
      <c r="W38" s="609">
        <f t="shared" si="2"/>
        <v>0</v>
      </c>
      <c r="X38" s="358">
        <f t="shared" si="2"/>
        <v>0</v>
      </c>
      <c r="Y38" s="11">
        <f>'29'!AA38</f>
        <v>4731.16942</v>
      </c>
      <c r="Z38" s="609">
        <f>Z39+Z40+Z41</f>
        <v>0</v>
      </c>
      <c r="AA38" s="11">
        <f>Y38+Z38</f>
        <v>4731.16942</v>
      </c>
      <c r="AB38" s="11">
        <f t="shared" si="2"/>
        <v>0</v>
      </c>
      <c r="AC38" s="609">
        <f t="shared" si="2"/>
        <v>0</v>
      </c>
      <c r="AD38" s="11">
        <f t="shared" si="2"/>
        <v>0</v>
      </c>
      <c r="AE38" s="11">
        <f t="shared" si="2"/>
        <v>0</v>
      </c>
      <c r="AF38" s="609">
        <f t="shared" si="2"/>
        <v>0</v>
      </c>
      <c r="AG38" s="787">
        <f t="shared" si="2"/>
        <v>0</v>
      </c>
      <c r="AH38" s="608">
        <f>AI38+AJ38+AM38+AP38+AS38+AV38</f>
        <v>6730.37812</v>
      </c>
      <c r="AI38" s="11">
        <f>E38+T38</f>
        <v>0</v>
      </c>
      <c r="AJ38" s="11">
        <f>F38+U38</f>
        <v>0</v>
      </c>
      <c r="AK38" s="11">
        <f>G38+V38</f>
        <v>1999.2087</v>
      </c>
      <c r="AL38" s="609">
        <f>H38+W38</f>
        <v>0</v>
      </c>
      <c r="AM38" s="11">
        <f>AK38+AL38</f>
        <v>1999.2087</v>
      </c>
      <c r="AN38" s="11">
        <f>J38+Y38</f>
        <v>4731.16942</v>
      </c>
      <c r="AO38" s="609">
        <f>K38+Z38</f>
        <v>0</v>
      </c>
      <c r="AP38" s="11">
        <f>AN38+AO38</f>
        <v>4731.16942</v>
      </c>
      <c r="AQ38" s="11">
        <f>M38+AB38</f>
        <v>0</v>
      </c>
      <c r="AR38" s="609">
        <f>N38+AC38</f>
        <v>0</v>
      </c>
      <c r="AS38" s="11">
        <f>AQ38+AR38</f>
        <v>0</v>
      </c>
      <c r="AT38" s="11">
        <f>P38+AE38</f>
        <v>0</v>
      </c>
      <c r="AU38" s="609">
        <f>Q38+AF38</f>
        <v>0</v>
      </c>
      <c r="AV38" s="745">
        <f>AT38+AU38</f>
        <v>0</v>
      </c>
      <c r="AW38" s="1002"/>
    </row>
    <row r="39" ht="20.25" customHeight="1" spans="1:4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87"/>
      <c r="AH39" s="608"/>
      <c r="AI39" s="11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745"/>
      <c r="AW39" s="1002"/>
    </row>
    <row r="40" ht="37.5" customHeight="1" spans="1:49">
      <c r="A40" s="629"/>
      <c r="B40" s="634"/>
      <c r="C40" s="607" t="s">
        <v>146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87"/>
      <c r="AH40" s="608"/>
      <c r="AI40" s="11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745"/>
      <c r="AW40" s="1002"/>
    </row>
    <row r="41" ht="28.5" customHeight="1" spans="1:4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87"/>
      <c r="AH41" s="608"/>
      <c r="AI41" s="11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745"/>
      <c r="AW41" s="1002"/>
    </row>
    <row r="42" ht="76.5" customHeight="1" spans="1:49">
      <c r="A42" s="16" t="s">
        <v>105</v>
      </c>
      <c r="B42" s="606" t="s">
        <v>188</v>
      </c>
      <c r="C42" s="607" t="s">
        <v>13</v>
      </c>
      <c r="D42" s="608">
        <f>E42+F42+I42+L42+O42+R42</f>
        <v>37876.20217</v>
      </c>
      <c r="E42" s="11">
        <v>0</v>
      </c>
      <c r="F42" s="11">
        <v>0</v>
      </c>
      <c r="G42" s="11">
        <f>'27'!I43</f>
        <v>6912.74881</v>
      </c>
      <c r="H42" s="609">
        <f>H43</f>
        <v>0</v>
      </c>
      <c r="I42" s="11">
        <f>G42+H42</f>
        <v>6912.74881</v>
      </c>
      <c r="J42" s="686">
        <f>'29'!L42</f>
        <v>10320.22046</v>
      </c>
      <c r="K42" s="687">
        <f>K43</f>
        <v>0</v>
      </c>
      <c r="L42" s="686">
        <f>J42+K42</f>
        <v>10320.22046</v>
      </c>
      <c r="M42" s="686">
        <f>'29'!O42</f>
        <v>10321.17046</v>
      </c>
      <c r="N42" s="687"/>
      <c r="O42" s="686">
        <f>M42+N42</f>
        <v>10321.17046</v>
      </c>
      <c r="P42" s="686">
        <f>'29'!R42</f>
        <v>10322.06244</v>
      </c>
      <c r="Q42" s="687"/>
      <c r="R42" s="717">
        <f>P42+Q42</f>
        <v>10322.06244</v>
      </c>
      <c r="S42" s="608">
        <f>T42+U42+X42+AA42+AD42+AG42</f>
        <v>2285.46214</v>
      </c>
      <c r="T42" s="11">
        <v>0</v>
      </c>
      <c r="U42" s="11">
        <v>0</v>
      </c>
      <c r="V42" s="11">
        <f>'25'!X39</f>
        <v>819.76205</v>
      </c>
      <c r="W42" s="609">
        <f>W43</f>
        <v>0</v>
      </c>
      <c r="X42" s="358">
        <f>V42+W42</f>
        <v>819.76205</v>
      </c>
      <c r="Y42" s="11">
        <f>'29'!AA42</f>
        <v>1465.70009</v>
      </c>
      <c r="Z42" s="609">
        <f>Z43</f>
        <v>0</v>
      </c>
      <c r="AA42" s="11">
        <f>Y42+Z42</f>
        <v>1465.70009</v>
      </c>
      <c r="AB42" s="11">
        <v>0</v>
      </c>
      <c r="AC42" s="609"/>
      <c r="AD42" s="11">
        <v>0</v>
      </c>
      <c r="AE42" s="11">
        <v>0</v>
      </c>
      <c r="AF42" s="609"/>
      <c r="AG42" s="787">
        <v>0</v>
      </c>
      <c r="AH42" s="608">
        <f>AI42+AJ42+AM42+AP42+AS42+AV42</f>
        <v>40161.66431</v>
      </c>
      <c r="AI42" s="11">
        <f>E42+T42</f>
        <v>0</v>
      </c>
      <c r="AJ42" s="11">
        <f>F42+U42</f>
        <v>0</v>
      </c>
      <c r="AK42" s="11">
        <f>G42+V42</f>
        <v>7732.51086</v>
      </c>
      <c r="AL42" s="609">
        <f>H42+W42</f>
        <v>0</v>
      </c>
      <c r="AM42" s="11">
        <f>AK42+AL42</f>
        <v>7732.51086</v>
      </c>
      <c r="AN42" s="11">
        <f>J42+Y42</f>
        <v>11785.92055</v>
      </c>
      <c r="AO42" s="609">
        <f>K42+Z42</f>
        <v>0</v>
      </c>
      <c r="AP42" s="11">
        <f>AN42+AO42</f>
        <v>11785.92055</v>
      </c>
      <c r="AQ42" s="11">
        <f>M42+AB42</f>
        <v>10321.17046</v>
      </c>
      <c r="AR42" s="609">
        <f>N42+AC42</f>
        <v>0</v>
      </c>
      <c r="AS42" s="11">
        <f>AQ42+AR42</f>
        <v>10321.17046</v>
      </c>
      <c r="AT42" s="11">
        <f>P42+AE42</f>
        <v>10322.06244</v>
      </c>
      <c r="AU42" s="609">
        <f>Q42+AF42</f>
        <v>0</v>
      </c>
      <c r="AV42" s="745">
        <f>AT42+AU42</f>
        <v>10322.06244</v>
      </c>
      <c r="AW42" s="1002"/>
    </row>
    <row r="43" ht="30.75" customHeight="1" spans="1:49">
      <c r="A43" s="16"/>
      <c r="B43" s="606"/>
      <c r="C43" s="607" t="s">
        <v>157</v>
      </c>
      <c r="D43" s="608"/>
      <c r="E43" s="11"/>
      <c r="F43" s="11"/>
      <c r="G43" s="11"/>
      <c r="H43" s="609"/>
      <c r="I43" s="11"/>
      <c r="J43" s="686"/>
      <c r="K43" s="696"/>
      <c r="L43" s="686"/>
      <c r="M43" s="686"/>
      <c r="N43" s="687"/>
      <c r="O43" s="686"/>
      <c r="P43" s="686"/>
      <c r="Q43" s="687"/>
      <c r="R43" s="717"/>
      <c r="S43" s="608"/>
      <c r="T43" s="11"/>
      <c r="U43" s="11"/>
      <c r="V43" s="11"/>
      <c r="W43" s="609"/>
      <c r="X43" s="358"/>
      <c r="Y43" s="11"/>
      <c r="Z43" s="696"/>
      <c r="AA43" s="11"/>
      <c r="AB43" s="11"/>
      <c r="AC43" s="609"/>
      <c r="AD43" s="11"/>
      <c r="AE43" s="11"/>
      <c r="AF43" s="609"/>
      <c r="AG43" s="787"/>
      <c r="AH43" s="608"/>
      <c r="AI43" s="11"/>
      <c r="AJ43" s="11"/>
      <c r="AK43" s="11"/>
      <c r="AL43" s="609"/>
      <c r="AM43" s="11"/>
      <c r="AN43" s="11"/>
      <c r="AO43" s="609"/>
      <c r="AP43" s="11"/>
      <c r="AQ43" s="11"/>
      <c r="AR43" s="609"/>
      <c r="AS43" s="11"/>
      <c r="AT43" s="11"/>
      <c r="AU43" s="609"/>
      <c r="AV43" s="745"/>
      <c r="AW43" s="1002"/>
    </row>
    <row r="44" s="27" customFormat="1" ht="72.8" spans="1:49">
      <c r="A44" s="19"/>
      <c r="B44" s="832" t="s">
        <v>189</v>
      </c>
      <c r="C44" s="958"/>
      <c r="D44" s="608">
        <f>E44+F44+I44+L44+O44+R44</f>
        <v>398492.53989</v>
      </c>
      <c r="E44" s="10">
        <f t="shared" ref="E44:R44" si="3">E42+E30+E26+E25+E22+E19+E13</f>
        <v>68854.353</v>
      </c>
      <c r="F44" s="10">
        <f t="shared" si="3"/>
        <v>62669.96004</v>
      </c>
      <c r="G44" s="10">
        <f t="shared" si="3"/>
        <v>71522.40365</v>
      </c>
      <c r="H44" s="676">
        <f t="shared" si="3"/>
        <v>0</v>
      </c>
      <c r="I44" s="10">
        <f t="shared" si="3"/>
        <v>71522.40365</v>
      </c>
      <c r="J44" s="689">
        <f t="shared" si="3"/>
        <v>67842.82527</v>
      </c>
      <c r="K44" s="689">
        <f t="shared" si="3"/>
        <v>0</v>
      </c>
      <c r="L44" s="689">
        <f t="shared" si="3"/>
        <v>67842.82527</v>
      </c>
      <c r="M44" s="689">
        <f t="shared" si="3"/>
        <v>64397.34897</v>
      </c>
      <c r="N44" s="689">
        <f t="shared" si="3"/>
        <v>0</v>
      </c>
      <c r="O44" s="689">
        <f t="shared" si="3"/>
        <v>64397.34897</v>
      </c>
      <c r="P44" s="689">
        <f t="shared" si="3"/>
        <v>63205.64896</v>
      </c>
      <c r="Q44" s="689">
        <f t="shared" si="3"/>
        <v>0</v>
      </c>
      <c r="R44" s="704">
        <f t="shared" si="3"/>
        <v>63205.64896</v>
      </c>
      <c r="S44" s="608">
        <f>T44+U44+X44+AA44+AD44+AG44</f>
        <v>14064.97909</v>
      </c>
      <c r="T44" s="10">
        <f t="shared" ref="T44:AG44" si="4">T42+T30+T26+T25+T22+T19+T13</f>
        <v>4170.09794</v>
      </c>
      <c r="U44" s="10">
        <f t="shared" si="4"/>
        <v>0</v>
      </c>
      <c r="V44" s="10">
        <f t="shared" si="4"/>
        <v>3698.01164</v>
      </c>
      <c r="W44" s="676">
        <f t="shared" si="4"/>
        <v>0</v>
      </c>
      <c r="X44" s="361">
        <f t="shared" si="4"/>
        <v>3698.01164</v>
      </c>
      <c r="Y44" s="10">
        <f t="shared" si="4"/>
        <v>6196.86951</v>
      </c>
      <c r="Z44" s="10">
        <f t="shared" si="4"/>
        <v>0</v>
      </c>
      <c r="AA44" s="10">
        <f t="shared" si="4"/>
        <v>6196.86951</v>
      </c>
      <c r="AB44" s="10">
        <f t="shared" si="4"/>
        <v>0</v>
      </c>
      <c r="AC44" s="10">
        <f t="shared" si="4"/>
        <v>0</v>
      </c>
      <c r="AD44" s="10">
        <f t="shared" si="4"/>
        <v>0</v>
      </c>
      <c r="AE44" s="10">
        <f t="shared" si="4"/>
        <v>0</v>
      </c>
      <c r="AF44" s="10">
        <f t="shared" si="4"/>
        <v>0</v>
      </c>
      <c r="AG44" s="738">
        <f t="shared" si="4"/>
        <v>0</v>
      </c>
      <c r="AH44" s="608">
        <f>AI44+AJ44+AM44+AP44+AS44+AV44</f>
        <v>412557.51898</v>
      </c>
      <c r="AI44" s="11">
        <f>E44+T44</f>
        <v>73024.45094</v>
      </c>
      <c r="AJ44" s="11">
        <f>F44+U44</f>
        <v>62669.96004</v>
      </c>
      <c r="AK44" s="11">
        <f>G44+V44</f>
        <v>75220.41529</v>
      </c>
      <c r="AL44" s="609">
        <f>H44+W44</f>
        <v>0</v>
      </c>
      <c r="AM44" s="11">
        <f>AK44+AL44</f>
        <v>75220.41529</v>
      </c>
      <c r="AN44" s="11">
        <f>J44+Y44</f>
        <v>74039.69478</v>
      </c>
      <c r="AO44" s="11">
        <f>K44+Z44</f>
        <v>0</v>
      </c>
      <c r="AP44" s="11">
        <f>AN44+AO44</f>
        <v>74039.69478</v>
      </c>
      <c r="AQ44" s="11">
        <f>M44+AB44</f>
        <v>64397.34897</v>
      </c>
      <c r="AR44" s="11">
        <f>N44+AC44</f>
        <v>0</v>
      </c>
      <c r="AS44" s="11">
        <f>AQ44+AR44</f>
        <v>64397.34897</v>
      </c>
      <c r="AT44" s="11">
        <f>P44+AE44</f>
        <v>63205.64896</v>
      </c>
      <c r="AU44" s="11">
        <f>Q44+AF44</f>
        <v>0</v>
      </c>
      <c r="AV44" s="745">
        <f>AT44+AU44</f>
        <v>63205.64896</v>
      </c>
      <c r="AW44" s="814"/>
    </row>
    <row r="45" s="27" customFormat="1" ht="35.25" customHeight="1" spans="1:49">
      <c r="A45" s="7" t="s">
        <v>286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814"/>
    </row>
    <row r="46" s="27" customFormat="1" ht="92.25" customHeight="1" spans="1:49">
      <c r="A46" s="15" t="s">
        <v>44</v>
      </c>
      <c r="B46" s="606" t="s">
        <v>287</v>
      </c>
      <c r="C46" s="607" t="s">
        <v>13</v>
      </c>
      <c r="D46" s="608">
        <f>E46+F46+I46+L46+O46+R46</f>
        <v>52.632</v>
      </c>
      <c r="E46" s="11">
        <v>0</v>
      </c>
      <c r="F46" s="11">
        <v>0</v>
      </c>
      <c r="G46" s="11">
        <v>0</v>
      </c>
      <c r="H46" s="609"/>
      <c r="I46" s="11">
        <f>G46+H46</f>
        <v>0</v>
      </c>
      <c r="J46" s="686">
        <f>'29'!L46</f>
        <v>52.632</v>
      </c>
      <c r="K46" s="609"/>
      <c r="L46" s="686">
        <f>J46+K46</f>
        <v>52.632</v>
      </c>
      <c r="M46" s="686">
        <f>'29'!O46</f>
        <v>0</v>
      </c>
      <c r="N46" s="609"/>
      <c r="O46" s="686">
        <f>M46+N46</f>
        <v>0</v>
      </c>
      <c r="P46" s="686">
        <f>'29'!R46</f>
        <v>0</v>
      </c>
      <c r="Q46" s="609"/>
      <c r="R46" s="717">
        <f>P46+Q46</f>
        <v>0</v>
      </c>
      <c r="S46" s="608">
        <f>T46+U46+X46+AA46+AD46+AG46</f>
        <v>3000</v>
      </c>
      <c r="T46" s="11">
        <v>0</v>
      </c>
      <c r="U46" s="11">
        <v>0</v>
      </c>
      <c r="V46" s="11">
        <v>0</v>
      </c>
      <c r="W46" s="609"/>
      <c r="X46" s="358">
        <f>V46+W46</f>
        <v>0</v>
      </c>
      <c r="Y46" s="11">
        <f>'29'!AA46</f>
        <v>1000</v>
      </c>
      <c r="Z46" s="609"/>
      <c r="AA46" s="11">
        <f>Y46+Z46</f>
        <v>1000</v>
      </c>
      <c r="AB46" s="11">
        <f>'29'!AD46</f>
        <v>1000</v>
      </c>
      <c r="AC46" s="609"/>
      <c r="AD46" s="11">
        <f>AB46+AC46</f>
        <v>1000</v>
      </c>
      <c r="AE46" s="11">
        <f>'29'!AG46</f>
        <v>1000</v>
      </c>
      <c r="AF46" s="609"/>
      <c r="AG46" s="787">
        <f>AE46+AF46</f>
        <v>1000</v>
      </c>
      <c r="AH46" s="608">
        <f>AI46+AJ46+AM46+AP46+AS46+AV46</f>
        <v>3052.632</v>
      </c>
      <c r="AI46" s="11">
        <f t="shared" ref="AI46:AL47" si="5">E46+T46</f>
        <v>0</v>
      </c>
      <c r="AJ46" s="11">
        <f t="shared" si="5"/>
        <v>0</v>
      </c>
      <c r="AK46" s="11">
        <f t="shared" si="5"/>
        <v>0</v>
      </c>
      <c r="AL46" s="609">
        <f t="shared" si="5"/>
        <v>0</v>
      </c>
      <c r="AM46" s="11">
        <f>AK46+AL46</f>
        <v>0</v>
      </c>
      <c r="AN46" s="11">
        <f>J46+Y46</f>
        <v>1052.632</v>
      </c>
      <c r="AO46" s="676">
        <f>K46+Z46</f>
        <v>0</v>
      </c>
      <c r="AP46" s="11">
        <f>AN46+AO46</f>
        <v>1052.632</v>
      </c>
      <c r="AQ46" s="11">
        <f>M46+AB46</f>
        <v>1000</v>
      </c>
      <c r="AR46" s="676">
        <f>N46+AC46</f>
        <v>0</v>
      </c>
      <c r="AS46" s="11">
        <f>AQ46+AR46</f>
        <v>1000</v>
      </c>
      <c r="AT46" s="11">
        <f>P46+AE46</f>
        <v>1000</v>
      </c>
      <c r="AU46" s="676">
        <f>Q46+AF46</f>
        <v>0</v>
      </c>
      <c r="AV46" s="745">
        <f>AT46+AU46</f>
        <v>1000</v>
      </c>
      <c r="AW46" s="1003"/>
    </row>
    <row r="47" s="27" customFormat="1" ht="67.5" customHeight="1" spans="1:49">
      <c r="A47" s="15" t="s">
        <v>289</v>
      </c>
      <c r="B47" s="606" t="s">
        <v>290</v>
      </c>
      <c r="C47" s="607" t="s">
        <v>13</v>
      </c>
      <c r="D47" s="608">
        <f>E47+F47+I47+L47+O47+R47</f>
        <v>0</v>
      </c>
      <c r="E47" s="11">
        <v>0</v>
      </c>
      <c r="F47" s="11">
        <v>0</v>
      </c>
      <c r="G47" s="11">
        <f>'27'!I71</f>
        <v>0</v>
      </c>
      <c r="H47" s="609"/>
      <c r="I47" s="11">
        <f>G47+H47</f>
        <v>0</v>
      </c>
      <c r="J47" s="686">
        <f>'29'!L47</f>
        <v>0</v>
      </c>
      <c r="K47" s="609"/>
      <c r="L47" s="686">
        <f>J47+K47</f>
        <v>0</v>
      </c>
      <c r="M47" s="686">
        <f>'29'!O47</f>
        <v>0</v>
      </c>
      <c r="N47" s="609"/>
      <c r="O47" s="686">
        <f>M47+N47</f>
        <v>0</v>
      </c>
      <c r="P47" s="686">
        <f>'29'!R47</f>
        <v>0</v>
      </c>
      <c r="Q47" s="609"/>
      <c r="R47" s="717">
        <f>P47+Q47</f>
        <v>0</v>
      </c>
      <c r="S47" s="608">
        <f>T47+U47+X47+AA47+AD47+AG47</f>
        <v>2970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'29'!AA47</f>
        <v>0</v>
      </c>
      <c r="Z47" s="609"/>
      <c r="AA47" s="11">
        <v>0</v>
      </c>
      <c r="AB47" s="11">
        <f>'29'!AD47</f>
        <v>2970</v>
      </c>
      <c r="AC47" s="609"/>
      <c r="AD47" s="11">
        <f>AB47+AC47</f>
        <v>2970</v>
      </c>
      <c r="AE47" s="11">
        <f>'29'!AG47</f>
        <v>0</v>
      </c>
      <c r="AF47" s="609"/>
      <c r="AG47" s="787">
        <v>0</v>
      </c>
      <c r="AH47" s="608">
        <f>AI47+AJ47+AM47+AP47+AS47+AV47</f>
        <v>2970</v>
      </c>
      <c r="AI47" s="11">
        <f t="shared" si="5"/>
        <v>0</v>
      </c>
      <c r="AJ47" s="11">
        <f t="shared" si="5"/>
        <v>0</v>
      </c>
      <c r="AK47" s="11">
        <f t="shared" si="5"/>
        <v>0</v>
      </c>
      <c r="AL47" s="609">
        <f t="shared" si="5"/>
        <v>0</v>
      </c>
      <c r="AM47" s="11">
        <f>AK47+AL47</f>
        <v>0</v>
      </c>
      <c r="AN47" s="11">
        <f>J47+Y47</f>
        <v>0</v>
      </c>
      <c r="AO47" s="676">
        <f>K47+Z47</f>
        <v>0</v>
      </c>
      <c r="AP47" s="11">
        <f>AN47+AO47</f>
        <v>0</v>
      </c>
      <c r="AQ47" s="11">
        <f>M47+AB47</f>
        <v>2970</v>
      </c>
      <c r="AR47" s="676">
        <f>N47+AC47</f>
        <v>0</v>
      </c>
      <c r="AS47" s="11">
        <f>AQ47+AR47</f>
        <v>2970</v>
      </c>
      <c r="AT47" s="11">
        <f>P47+AE47</f>
        <v>0</v>
      </c>
      <c r="AU47" s="676">
        <f>Q47+AF47</f>
        <v>0</v>
      </c>
      <c r="AV47" s="745">
        <f>AT47+AU47</f>
        <v>0</v>
      </c>
      <c r="AW47" s="1003"/>
    </row>
    <row r="48" s="27" customFormat="1" ht="63.75" customHeight="1" spans="1:49">
      <c r="A48" s="19"/>
      <c r="B48" s="832" t="s">
        <v>189</v>
      </c>
      <c r="C48" s="958"/>
      <c r="D48" s="608">
        <f>E48+F48+I48+L48+O48+R48</f>
        <v>52.632</v>
      </c>
      <c r="E48" s="10">
        <f t="shared" ref="E48:R48" si="6">E47+E46</f>
        <v>0</v>
      </c>
      <c r="F48" s="10">
        <f t="shared" si="6"/>
        <v>0</v>
      </c>
      <c r="G48" s="10">
        <f t="shared" si="6"/>
        <v>0</v>
      </c>
      <c r="H48" s="676">
        <f t="shared" si="6"/>
        <v>0</v>
      </c>
      <c r="I48" s="10">
        <f t="shared" si="6"/>
        <v>0</v>
      </c>
      <c r="J48" s="689">
        <f t="shared" si="6"/>
        <v>52.632</v>
      </c>
      <c r="K48" s="609">
        <f t="shared" si="6"/>
        <v>0</v>
      </c>
      <c r="L48" s="689">
        <f t="shared" si="6"/>
        <v>52.632</v>
      </c>
      <c r="M48" s="689">
        <f t="shared" si="6"/>
        <v>0</v>
      </c>
      <c r="N48" s="609">
        <f t="shared" si="6"/>
        <v>0</v>
      </c>
      <c r="O48" s="689">
        <f t="shared" si="6"/>
        <v>0</v>
      </c>
      <c r="P48" s="689">
        <f t="shared" si="6"/>
        <v>0</v>
      </c>
      <c r="Q48" s="609">
        <f t="shared" si="6"/>
        <v>0</v>
      </c>
      <c r="R48" s="704">
        <f t="shared" si="6"/>
        <v>0</v>
      </c>
      <c r="S48" s="608">
        <f>T48+U48+X48+AA48+AD48+AG48</f>
        <v>5970</v>
      </c>
      <c r="T48" s="10">
        <f t="shared" ref="T48:AG48" si="7">T47+T46</f>
        <v>0</v>
      </c>
      <c r="U48" s="10">
        <f t="shared" si="7"/>
        <v>0</v>
      </c>
      <c r="V48" s="10">
        <f t="shared" si="7"/>
        <v>0</v>
      </c>
      <c r="W48" s="676">
        <f t="shared" si="7"/>
        <v>0</v>
      </c>
      <c r="X48" s="361">
        <f t="shared" si="7"/>
        <v>0</v>
      </c>
      <c r="Y48" s="10">
        <f t="shared" si="7"/>
        <v>1000</v>
      </c>
      <c r="Z48" s="609">
        <f t="shared" si="7"/>
        <v>0</v>
      </c>
      <c r="AA48" s="10">
        <f t="shared" si="7"/>
        <v>1000</v>
      </c>
      <c r="AB48" s="10">
        <f t="shared" si="7"/>
        <v>3970</v>
      </c>
      <c r="AC48" s="609">
        <f t="shared" si="7"/>
        <v>0</v>
      </c>
      <c r="AD48" s="10">
        <f t="shared" si="7"/>
        <v>3970</v>
      </c>
      <c r="AE48" s="10">
        <f t="shared" si="7"/>
        <v>1000</v>
      </c>
      <c r="AF48" s="609">
        <f t="shared" si="7"/>
        <v>0</v>
      </c>
      <c r="AG48" s="10">
        <f t="shared" si="7"/>
        <v>1000</v>
      </c>
      <c r="AH48" s="608">
        <f>AI48+AJ48+AM48+AP48+AS48+AV48</f>
        <v>6022.632</v>
      </c>
      <c r="AI48" s="11">
        <f t="shared" ref="AI48:AV48" si="8">AI47+AI46</f>
        <v>0</v>
      </c>
      <c r="AJ48" s="11">
        <f t="shared" si="8"/>
        <v>0</v>
      </c>
      <c r="AK48" s="11">
        <f t="shared" si="8"/>
        <v>0</v>
      </c>
      <c r="AL48" s="609">
        <f t="shared" si="8"/>
        <v>0</v>
      </c>
      <c r="AM48" s="11">
        <f t="shared" si="8"/>
        <v>0</v>
      </c>
      <c r="AN48" s="11">
        <f t="shared" si="8"/>
        <v>1052.632</v>
      </c>
      <c r="AO48" s="676">
        <f t="shared" si="8"/>
        <v>0</v>
      </c>
      <c r="AP48" s="11">
        <f t="shared" si="8"/>
        <v>1052.632</v>
      </c>
      <c r="AQ48" s="11">
        <f t="shared" si="8"/>
        <v>3970</v>
      </c>
      <c r="AR48" s="676">
        <f t="shared" si="8"/>
        <v>0</v>
      </c>
      <c r="AS48" s="11">
        <f t="shared" si="8"/>
        <v>3970</v>
      </c>
      <c r="AT48" s="11">
        <f t="shared" si="8"/>
        <v>1000</v>
      </c>
      <c r="AU48" s="676">
        <f t="shared" si="8"/>
        <v>0</v>
      </c>
      <c r="AV48" s="11">
        <f t="shared" si="8"/>
        <v>1000</v>
      </c>
      <c r="AW48" s="814"/>
    </row>
    <row r="49" s="27" customFormat="1" spans="1:49">
      <c r="A49" s="7" t="s">
        <v>302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814"/>
    </row>
    <row r="50" s="27" customFormat="1" spans="1:49">
      <c r="A50" s="7" t="s">
        <v>303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814"/>
    </row>
    <row r="51" s="27" customFormat="1" ht="71.25" customHeight="1" spans="1:49">
      <c r="A51" s="15" t="s">
        <v>118</v>
      </c>
      <c r="B51" s="606" t="s">
        <v>158</v>
      </c>
      <c r="C51" s="607" t="s">
        <v>13</v>
      </c>
      <c r="D51" s="608">
        <f>E51+F51+I51+L51+O51+R51</f>
        <v>37095.75036</v>
      </c>
      <c r="E51" s="11">
        <v>4728.52027</v>
      </c>
      <c r="F51" s="11">
        <v>5368.03887</v>
      </c>
      <c r="G51" s="11">
        <f>'27'!I48</f>
        <v>6595.98174</v>
      </c>
      <c r="H51" s="609"/>
      <c r="I51" s="11">
        <f>G51+H51</f>
        <v>6595.98174</v>
      </c>
      <c r="J51" s="686">
        <f>'29'!L52</f>
        <v>6802.65104</v>
      </c>
      <c r="K51" s="609">
        <v>-4.14364</v>
      </c>
      <c r="L51" s="686">
        <f>J51+K51</f>
        <v>6798.5074</v>
      </c>
      <c r="M51" s="686">
        <f>'29'!O52</f>
        <v>6802.65104</v>
      </c>
      <c r="N51" s="609"/>
      <c r="O51" s="686">
        <f>M51+N51</f>
        <v>6802.65104</v>
      </c>
      <c r="P51" s="686">
        <f>'29'!R52</f>
        <v>6802.05104</v>
      </c>
      <c r="Q51" s="609"/>
      <c r="R51" s="717">
        <f>P51+Q51</f>
        <v>6802.05104</v>
      </c>
      <c r="S51" s="608">
        <f>T51+U51+X51+AA51+AD51+AG51</f>
        <v>95.44194</v>
      </c>
      <c r="T51" s="11">
        <v>0</v>
      </c>
      <c r="U51" s="11">
        <v>0</v>
      </c>
      <c r="V51" s="11">
        <f>'27'!X48</f>
        <v>95.44194</v>
      </c>
      <c r="W51" s="609"/>
      <c r="X51" s="358">
        <f>V51+W51</f>
        <v>95.44194</v>
      </c>
      <c r="Y51" s="11">
        <v>0</v>
      </c>
      <c r="Z51" s="609"/>
      <c r="AA51" s="11">
        <v>0</v>
      </c>
      <c r="AB51" s="11">
        <v>0</v>
      </c>
      <c r="AC51" s="609"/>
      <c r="AD51" s="11">
        <v>0</v>
      </c>
      <c r="AE51" s="11">
        <v>0</v>
      </c>
      <c r="AF51" s="609"/>
      <c r="AG51" s="787">
        <v>0</v>
      </c>
      <c r="AH51" s="608">
        <f>AI51+AJ51+AM51+AP51+AS51+AV51</f>
        <v>37191.1923</v>
      </c>
      <c r="AI51" s="11">
        <f>E51+T51</f>
        <v>4728.52027</v>
      </c>
      <c r="AJ51" s="11">
        <f>F51+U51</f>
        <v>5368.03887</v>
      </c>
      <c r="AK51" s="11">
        <f>G51+V51</f>
        <v>6691.42368</v>
      </c>
      <c r="AL51" s="609">
        <f>H51+W51</f>
        <v>0</v>
      </c>
      <c r="AM51" s="11">
        <f>AK51+AL51</f>
        <v>6691.42368</v>
      </c>
      <c r="AN51" s="11">
        <f>J51+Y51</f>
        <v>6802.65104</v>
      </c>
      <c r="AO51" s="11">
        <f>K51+Z51</f>
        <v>-4.14364</v>
      </c>
      <c r="AP51" s="11">
        <f>AN51+AO51</f>
        <v>6798.5074</v>
      </c>
      <c r="AQ51" s="11">
        <f>M51+AB51</f>
        <v>6802.65104</v>
      </c>
      <c r="AR51" s="11">
        <f>N51+AC51</f>
        <v>0</v>
      </c>
      <c r="AS51" s="11">
        <f>AQ51+AR51</f>
        <v>6802.65104</v>
      </c>
      <c r="AT51" s="11">
        <f>P51+AE51</f>
        <v>6802.05104</v>
      </c>
      <c r="AU51" s="11">
        <f>Q51+AF51</f>
        <v>0</v>
      </c>
      <c r="AV51" s="745">
        <f>AT51+AU51</f>
        <v>6802.05104</v>
      </c>
      <c r="AW51" s="939" t="s">
        <v>309</v>
      </c>
    </row>
    <row r="52" s="27" customFormat="1" ht="66.8" spans="1:49">
      <c r="A52" s="19"/>
      <c r="B52" s="832" t="s">
        <v>159</v>
      </c>
      <c r="C52" s="959"/>
      <c r="D52" s="608">
        <f>E52+F52+I52+L52+O52+R52</f>
        <v>37095.75036</v>
      </c>
      <c r="E52" s="10">
        <f>E51</f>
        <v>4728.52027</v>
      </c>
      <c r="F52" s="10">
        <f t="shared" ref="F52:AV52" si="9">F51</f>
        <v>5368.03887</v>
      </c>
      <c r="G52" s="10">
        <f t="shared" si="9"/>
        <v>6595.98174</v>
      </c>
      <c r="H52" s="676">
        <f t="shared" si="9"/>
        <v>0</v>
      </c>
      <c r="I52" s="10">
        <f t="shared" si="9"/>
        <v>6595.98174</v>
      </c>
      <c r="J52" s="689">
        <f t="shared" si="9"/>
        <v>6802.65104</v>
      </c>
      <c r="K52" s="689">
        <f t="shared" si="9"/>
        <v>-4.14364</v>
      </c>
      <c r="L52" s="689">
        <f t="shared" si="9"/>
        <v>6798.5074</v>
      </c>
      <c r="M52" s="689">
        <f t="shared" si="9"/>
        <v>6802.65104</v>
      </c>
      <c r="N52" s="689">
        <f t="shared" si="9"/>
        <v>0</v>
      </c>
      <c r="O52" s="689">
        <f t="shared" si="9"/>
        <v>6802.65104</v>
      </c>
      <c r="P52" s="689">
        <f t="shared" si="9"/>
        <v>6802.05104</v>
      </c>
      <c r="Q52" s="689">
        <f t="shared" si="9"/>
        <v>0</v>
      </c>
      <c r="R52" s="704">
        <f t="shared" si="9"/>
        <v>6802.05104</v>
      </c>
      <c r="S52" s="608">
        <f t="shared" si="9"/>
        <v>95.44194</v>
      </c>
      <c r="T52" s="10">
        <f t="shared" si="9"/>
        <v>0</v>
      </c>
      <c r="U52" s="10">
        <f t="shared" si="9"/>
        <v>0</v>
      </c>
      <c r="V52" s="10">
        <f t="shared" si="9"/>
        <v>95.44194</v>
      </c>
      <c r="W52" s="676">
        <f t="shared" si="9"/>
        <v>0</v>
      </c>
      <c r="X52" s="361">
        <f t="shared" si="9"/>
        <v>95.44194</v>
      </c>
      <c r="Y52" s="10">
        <f t="shared" si="9"/>
        <v>0</v>
      </c>
      <c r="Z52" s="10">
        <f t="shared" si="9"/>
        <v>0</v>
      </c>
      <c r="AA52" s="10">
        <f t="shared" si="9"/>
        <v>0</v>
      </c>
      <c r="AB52" s="10">
        <f t="shared" si="9"/>
        <v>0</v>
      </c>
      <c r="AC52" s="10">
        <f t="shared" si="9"/>
        <v>0</v>
      </c>
      <c r="AD52" s="10">
        <f t="shared" si="9"/>
        <v>0</v>
      </c>
      <c r="AE52" s="10">
        <f t="shared" si="9"/>
        <v>0</v>
      </c>
      <c r="AF52" s="10">
        <f t="shared" si="9"/>
        <v>0</v>
      </c>
      <c r="AG52" s="738">
        <f t="shared" si="9"/>
        <v>0</v>
      </c>
      <c r="AH52" s="608">
        <f t="shared" si="9"/>
        <v>37191.1923</v>
      </c>
      <c r="AI52" s="10">
        <f t="shared" si="9"/>
        <v>4728.52027</v>
      </c>
      <c r="AJ52" s="10">
        <f t="shared" si="9"/>
        <v>5368.03887</v>
      </c>
      <c r="AK52" s="10">
        <f t="shared" si="9"/>
        <v>6691.42368</v>
      </c>
      <c r="AL52" s="676">
        <f t="shared" si="9"/>
        <v>0</v>
      </c>
      <c r="AM52" s="10">
        <f t="shared" si="9"/>
        <v>6691.42368</v>
      </c>
      <c r="AN52" s="10">
        <f t="shared" si="9"/>
        <v>6802.65104</v>
      </c>
      <c r="AO52" s="10">
        <f t="shared" si="9"/>
        <v>-4.14364</v>
      </c>
      <c r="AP52" s="10">
        <f t="shared" si="9"/>
        <v>6798.5074</v>
      </c>
      <c r="AQ52" s="10">
        <f t="shared" si="9"/>
        <v>6802.65104</v>
      </c>
      <c r="AR52" s="10">
        <f t="shared" si="9"/>
        <v>0</v>
      </c>
      <c r="AS52" s="10">
        <f t="shared" si="9"/>
        <v>6802.65104</v>
      </c>
      <c r="AT52" s="10">
        <f t="shared" si="9"/>
        <v>6802.05104</v>
      </c>
      <c r="AU52" s="10">
        <f t="shared" si="9"/>
        <v>0</v>
      </c>
      <c r="AV52" s="748">
        <f t="shared" si="9"/>
        <v>6802.05104</v>
      </c>
      <c r="AW52" s="942"/>
    </row>
    <row r="53" s="27" customFormat="1" ht="27.75" customHeight="1" spans="1:49">
      <c r="A53" s="7" t="s">
        <v>304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814"/>
    </row>
    <row r="54" s="27" customFormat="1" ht="33.75" customHeight="1" spans="1:49">
      <c r="A54" s="7" t="s">
        <v>305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814"/>
    </row>
    <row r="55" ht="75" customHeight="1" spans="1:49">
      <c r="A55" s="15" t="s">
        <v>122</v>
      </c>
      <c r="B55" s="606" t="s">
        <v>160</v>
      </c>
      <c r="C55" s="607" t="s">
        <v>13</v>
      </c>
      <c r="D55" s="608">
        <f>E55+F55+I55+L55+O55+R55</f>
        <v>1488.35017</v>
      </c>
      <c r="E55" s="11">
        <v>0</v>
      </c>
      <c r="F55" s="11">
        <v>0</v>
      </c>
      <c r="G55" s="11">
        <f>'26'!I50</f>
        <v>1488.35017</v>
      </c>
      <c r="H55" s="609">
        <f>H56+H57+H58</f>
        <v>0</v>
      </c>
      <c r="I55" s="11">
        <f>G55+H55</f>
        <v>1488.35017</v>
      </c>
      <c r="J55" s="686">
        <f>'29'!L55</f>
        <v>0</v>
      </c>
      <c r="K55" s="687"/>
      <c r="L55" s="686">
        <v>0</v>
      </c>
      <c r="M55" s="686">
        <f>'29'!O55</f>
        <v>0</v>
      </c>
      <c r="N55" s="687"/>
      <c r="O55" s="686">
        <v>0</v>
      </c>
      <c r="P55" s="686">
        <f>'29'!R55</f>
        <v>0</v>
      </c>
      <c r="Q55" s="687">
        <f>Q56</f>
        <v>0</v>
      </c>
      <c r="R55" s="717">
        <f>P55+Q55</f>
        <v>0</v>
      </c>
      <c r="S55" s="608">
        <f>T55+U55+X55+AA55+AD55+AG55</f>
        <v>0</v>
      </c>
      <c r="T55" s="11">
        <v>0</v>
      </c>
      <c r="U55" s="11">
        <v>0</v>
      </c>
      <c r="V55" s="11">
        <v>0</v>
      </c>
      <c r="W55" s="609"/>
      <c r="X55" s="358">
        <v>0</v>
      </c>
      <c r="Y55" s="11">
        <f>'29'!AA55</f>
        <v>0</v>
      </c>
      <c r="Z55" s="609"/>
      <c r="AA55" s="11">
        <v>0</v>
      </c>
      <c r="AB55" s="11">
        <f>'29'!AD55</f>
        <v>0</v>
      </c>
      <c r="AC55" s="609"/>
      <c r="AD55" s="11">
        <v>0</v>
      </c>
      <c r="AE55" s="11">
        <f>'29'!AG55</f>
        <v>0</v>
      </c>
      <c r="AF55" s="609"/>
      <c r="AG55" s="787">
        <v>0</v>
      </c>
      <c r="AH55" s="608">
        <f>AI55+AJ55+AM55+AP55+AS55+AV55</f>
        <v>1488.35017</v>
      </c>
      <c r="AI55" s="11">
        <f>E55+T55</f>
        <v>0</v>
      </c>
      <c r="AJ55" s="11">
        <f>F55+U55</f>
        <v>0</v>
      </c>
      <c r="AK55" s="11">
        <f>G55+V55</f>
        <v>1488.35017</v>
      </c>
      <c r="AL55" s="609">
        <f>H55+W55</f>
        <v>0</v>
      </c>
      <c r="AM55" s="11">
        <f>AK55+AL55</f>
        <v>1488.35017</v>
      </c>
      <c r="AN55" s="11">
        <f>J55+Y55</f>
        <v>0</v>
      </c>
      <c r="AO55" s="609">
        <f>K55+Z55</f>
        <v>0</v>
      </c>
      <c r="AP55" s="11">
        <f>AN55+AO55</f>
        <v>0</v>
      </c>
      <c r="AQ55" s="11">
        <f>M55+AB55</f>
        <v>0</v>
      </c>
      <c r="AR55" s="609">
        <f>N55+AC55</f>
        <v>0</v>
      </c>
      <c r="AS55" s="11">
        <f>AQ55+AR55</f>
        <v>0</v>
      </c>
      <c r="AT55" s="11">
        <f>P55+AE55</f>
        <v>0</v>
      </c>
      <c r="AU55" s="609">
        <f>Q55+AF55</f>
        <v>0</v>
      </c>
      <c r="AV55" s="745">
        <f>AT55+AU55</f>
        <v>0</v>
      </c>
      <c r="AW55" s="939"/>
    </row>
    <row r="56" spans="1:49">
      <c r="A56" s="15"/>
      <c r="B56" s="606"/>
      <c r="C56" s="607" t="s">
        <v>91</v>
      </c>
      <c r="D56" s="608"/>
      <c r="E56" s="10"/>
      <c r="F56" s="10"/>
      <c r="G56" s="10"/>
      <c r="H56" s="676"/>
      <c r="I56" s="10"/>
      <c r="J56" s="689"/>
      <c r="K56" s="688"/>
      <c r="L56" s="689"/>
      <c r="M56" s="689"/>
      <c r="N56" s="688"/>
      <c r="O56" s="689"/>
      <c r="P56" s="689"/>
      <c r="Q56" s="705"/>
      <c r="R56" s="704"/>
      <c r="S56" s="608"/>
      <c r="T56" s="10"/>
      <c r="U56" s="10"/>
      <c r="V56" s="10"/>
      <c r="W56" s="676"/>
      <c r="X56" s="361"/>
      <c r="Y56" s="10"/>
      <c r="Z56" s="676"/>
      <c r="AA56" s="10"/>
      <c r="AB56" s="10"/>
      <c r="AC56" s="676"/>
      <c r="AD56" s="10"/>
      <c r="AE56" s="10"/>
      <c r="AF56" s="676"/>
      <c r="AG56" s="738"/>
      <c r="AH56" s="608"/>
      <c r="AI56" s="10"/>
      <c r="AJ56" s="10"/>
      <c r="AK56" s="10"/>
      <c r="AL56" s="676"/>
      <c r="AM56" s="10"/>
      <c r="AN56" s="10"/>
      <c r="AO56" s="676"/>
      <c r="AP56" s="10"/>
      <c r="AQ56" s="10"/>
      <c r="AR56" s="676"/>
      <c r="AS56" s="10"/>
      <c r="AT56" s="10"/>
      <c r="AU56" s="676"/>
      <c r="AV56" s="748"/>
      <c r="AW56" s="941"/>
    </row>
    <row r="57" ht="33.75" spans="1:49">
      <c r="A57" s="15"/>
      <c r="B57" s="606"/>
      <c r="C57" s="607" t="s">
        <v>146</v>
      </c>
      <c r="D57" s="608"/>
      <c r="E57" s="10"/>
      <c r="F57" s="10"/>
      <c r="G57" s="10"/>
      <c r="H57" s="676"/>
      <c r="I57" s="10"/>
      <c r="J57" s="689"/>
      <c r="K57" s="688"/>
      <c r="L57" s="689"/>
      <c r="M57" s="689"/>
      <c r="N57" s="688"/>
      <c r="O57" s="689"/>
      <c r="P57" s="689"/>
      <c r="Q57" s="709"/>
      <c r="R57" s="704"/>
      <c r="S57" s="608"/>
      <c r="T57" s="10"/>
      <c r="U57" s="10"/>
      <c r="V57" s="10"/>
      <c r="W57" s="676"/>
      <c r="X57" s="361"/>
      <c r="Y57" s="10"/>
      <c r="Z57" s="676"/>
      <c r="AA57" s="10"/>
      <c r="AB57" s="10"/>
      <c r="AC57" s="676"/>
      <c r="AD57" s="10"/>
      <c r="AE57" s="10"/>
      <c r="AF57" s="676"/>
      <c r="AG57" s="738"/>
      <c r="AH57" s="608"/>
      <c r="AI57" s="10"/>
      <c r="AJ57" s="10"/>
      <c r="AK57" s="10"/>
      <c r="AL57" s="676"/>
      <c r="AM57" s="10"/>
      <c r="AN57" s="10"/>
      <c r="AO57" s="676"/>
      <c r="AP57" s="10"/>
      <c r="AQ57" s="10"/>
      <c r="AR57" s="676"/>
      <c r="AS57" s="10"/>
      <c r="AT57" s="10"/>
      <c r="AU57" s="676"/>
      <c r="AV57" s="748"/>
      <c r="AW57" s="941"/>
    </row>
    <row r="58" ht="22.5" spans="1:49">
      <c r="A58" s="15"/>
      <c r="B58" s="606"/>
      <c r="C58" s="607" t="s">
        <v>39</v>
      </c>
      <c r="D58" s="608"/>
      <c r="E58" s="10"/>
      <c r="F58" s="10"/>
      <c r="G58" s="10"/>
      <c r="H58" s="676"/>
      <c r="I58" s="10"/>
      <c r="J58" s="689"/>
      <c r="K58" s="688"/>
      <c r="L58" s="689"/>
      <c r="M58" s="689"/>
      <c r="N58" s="688"/>
      <c r="O58" s="689"/>
      <c r="P58" s="689"/>
      <c r="Q58" s="720"/>
      <c r="R58" s="704"/>
      <c r="S58" s="608"/>
      <c r="T58" s="10"/>
      <c r="U58" s="10"/>
      <c r="V58" s="10"/>
      <c r="W58" s="676"/>
      <c r="X58" s="361"/>
      <c r="Y58" s="10"/>
      <c r="Z58" s="676"/>
      <c r="AA58" s="10"/>
      <c r="AB58" s="10"/>
      <c r="AC58" s="676"/>
      <c r="AD58" s="10"/>
      <c r="AE58" s="10"/>
      <c r="AF58" s="676"/>
      <c r="AG58" s="738"/>
      <c r="AH58" s="608"/>
      <c r="AI58" s="10"/>
      <c r="AJ58" s="10"/>
      <c r="AK58" s="10"/>
      <c r="AL58" s="676"/>
      <c r="AM58" s="10"/>
      <c r="AN58" s="10"/>
      <c r="AO58" s="676"/>
      <c r="AP58" s="10"/>
      <c r="AQ58" s="10"/>
      <c r="AR58" s="676"/>
      <c r="AS58" s="10"/>
      <c r="AT58" s="10"/>
      <c r="AU58" s="676"/>
      <c r="AV58" s="748"/>
      <c r="AW58" s="941"/>
    </row>
    <row r="59" s="30" customFormat="1" ht="60.8" spans="1:49">
      <c r="A59" s="19"/>
      <c r="B59" s="832" t="s">
        <v>159</v>
      </c>
      <c r="C59" s="959"/>
      <c r="D59" s="608">
        <f>D55</f>
        <v>1488.35017</v>
      </c>
      <c r="E59" s="10">
        <f>E55</f>
        <v>0</v>
      </c>
      <c r="F59" s="10">
        <f t="shared" ref="F59:AG59" si="10">F55</f>
        <v>0</v>
      </c>
      <c r="G59" s="10">
        <f t="shared" si="10"/>
        <v>1488.35017</v>
      </c>
      <c r="H59" s="676">
        <f t="shared" si="10"/>
        <v>0</v>
      </c>
      <c r="I59" s="10">
        <f t="shared" si="10"/>
        <v>1488.35017</v>
      </c>
      <c r="J59" s="689">
        <f t="shared" si="10"/>
        <v>0</v>
      </c>
      <c r="K59" s="689">
        <f t="shared" si="10"/>
        <v>0</v>
      </c>
      <c r="L59" s="689">
        <f t="shared" si="10"/>
        <v>0</v>
      </c>
      <c r="M59" s="689">
        <f t="shared" si="10"/>
        <v>0</v>
      </c>
      <c r="N59" s="689">
        <f t="shared" si="10"/>
        <v>0</v>
      </c>
      <c r="O59" s="689">
        <f t="shared" si="10"/>
        <v>0</v>
      </c>
      <c r="P59" s="689">
        <f t="shared" si="10"/>
        <v>0</v>
      </c>
      <c r="Q59" s="689">
        <f t="shared" si="10"/>
        <v>0</v>
      </c>
      <c r="R59" s="704">
        <f t="shared" si="10"/>
        <v>0</v>
      </c>
      <c r="S59" s="608">
        <f t="shared" si="10"/>
        <v>0</v>
      </c>
      <c r="T59" s="10">
        <f t="shared" si="10"/>
        <v>0</v>
      </c>
      <c r="U59" s="10">
        <f t="shared" si="10"/>
        <v>0</v>
      </c>
      <c r="V59" s="10">
        <f t="shared" si="10"/>
        <v>0</v>
      </c>
      <c r="W59" s="676">
        <f t="shared" si="10"/>
        <v>0</v>
      </c>
      <c r="X59" s="361">
        <f t="shared" si="10"/>
        <v>0</v>
      </c>
      <c r="Y59" s="10">
        <f t="shared" si="10"/>
        <v>0</v>
      </c>
      <c r="Z59" s="10">
        <f t="shared" si="10"/>
        <v>0</v>
      </c>
      <c r="AA59" s="10">
        <f t="shared" si="10"/>
        <v>0</v>
      </c>
      <c r="AB59" s="10">
        <f t="shared" si="10"/>
        <v>0</v>
      </c>
      <c r="AC59" s="10">
        <f t="shared" si="10"/>
        <v>0</v>
      </c>
      <c r="AD59" s="10">
        <f t="shared" si="10"/>
        <v>0</v>
      </c>
      <c r="AE59" s="10">
        <f t="shared" si="10"/>
        <v>0</v>
      </c>
      <c r="AF59" s="10">
        <f t="shared" si="10"/>
        <v>0</v>
      </c>
      <c r="AG59" s="738">
        <f t="shared" si="10"/>
        <v>0</v>
      </c>
      <c r="AH59" s="608">
        <f>AI59+AJ59+AM59+AP59+AS59+AV59</f>
        <v>1488.35017</v>
      </c>
      <c r="AI59" s="10">
        <f>E59+T59</f>
        <v>0</v>
      </c>
      <c r="AJ59" s="10">
        <f>F59+U59</f>
        <v>0</v>
      </c>
      <c r="AK59" s="10">
        <f>G59+V59</f>
        <v>1488.35017</v>
      </c>
      <c r="AL59" s="676">
        <f>H59+W59</f>
        <v>0</v>
      </c>
      <c r="AM59" s="10">
        <f>AK59+AL59</f>
        <v>1488.35017</v>
      </c>
      <c r="AN59" s="10">
        <f>J59+Y59</f>
        <v>0</v>
      </c>
      <c r="AO59" s="10">
        <f>K59+Z59</f>
        <v>0</v>
      </c>
      <c r="AP59" s="10">
        <f>AN59+AO59</f>
        <v>0</v>
      </c>
      <c r="AQ59" s="10">
        <f>M59+AB59</f>
        <v>0</v>
      </c>
      <c r="AR59" s="10">
        <f>N59+AC59</f>
        <v>0</v>
      </c>
      <c r="AS59" s="10">
        <f>AQ59+AR59</f>
        <v>0</v>
      </c>
      <c r="AT59" s="10">
        <f>P59+AE59</f>
        <v>0</v>
      </c>
      <c r="AU59" s="10">
        <f>Q59+AF59</f>
        <v>0</v>
      </c>
      <c r="AV59" s="748">
        <f>AT59+AU59</f>
        <v>0</v>
      </c>
      <c r="AW59" s="942"/>
    </row>
    <row r="60" spans="1:49">
      <c r="A60" s="7" t="s">
        <v>306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803"/>
    </row>
    <row r="61" ht="29.25" customHeight="1" spans="1:49">
      <c r="A61" s="7" t="s">
        <v>307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803"/>
    </row>
    <row r="62" ht="68.25" customHeight="1" spans="1:49">
      <c r="A62" s="15" t="s">
        <v>295</v>
      </c>
      <c r="B62" s="611" t="s">
        <v>123</v>
      </c>
      <c r="C62" s="923" t="s">
        <v>13</v>
      </c>
      <c r="D62" s="608">
        <f>E62+F62+I62+L62+O62+R62</f>
        <v>580</v>
      </c>
      <c r="E62" s="11">
        <v>0</v>
      </c>
      <c r="F62" s="11">
        <v>0</v>
      </c>
      <c r="G62" s="11">
        <v>0</v>
      </c>
      <c r="H62" s="609"/>
      <c r="I62" s="11">
        <v>0</v>
      </c>
      <c r="J62" s="686">
        <v>0</v>
      </c>
      <c r="K62" s="687"/>
      <c r="L62" s="686">
        <v>0</v>
      </c>
      <c r="M62" s="686">
        <v>580</v>
      </c>
      <c r="N62" s="687">
        <f>N63+N64+N65+N66</f>
        <v>0</v>
      </c>
      <c r="O62" s="686">
        <f>M62+N62</f>
        <v>580</v>
      </c>
      <c r="P62" s="686">
        <v>0</v>
      </c>
      <c r="Q62" s="687"/>
      <c r="R62" s="717">
        <f>P62+Q62</f>
        <v>0</v>
      </c>
      <c r="S62" s="608">
        <f>T62+U62+X62+AA62+AD62+AG62</f>
        <v>11000</v>
      </c>
      <c r="T62" s="11">
        <v>0</v>
      </c>
      <c r="U62" s="11">
        <v>0</v>
      </c>
      <c r="V62" s="11">
        <v>0</v>
      </c>
      <c r="W62" s="609"/>
      <c r="X62" s="358">
        <v>0</v>
      </c>
      <c r="Y62" s="11">
        <v>0</v>
      </c>
      <c r="Z62" s="609"/>
      <c r="AA62" s="11">
        <v>0</v>
      </c>
      <c r="AB62" s="11">
        <v>11000</v>
      </c>
      <c r="AC62" s="609">
        <f>AC63+AC64+AC65+AC66</f>
        <v>0</v>
      </c>
      <c r="AD62" s="11">
        <f>AB62+AC62</f>
        <v>11000</v>
      </c>
      <c r="AE62" s="11">
        <v>0</v>
      </c>
      <c r="AF62" s="609"/>
      <c r="AG62" s="787">
        <v>0</v>
      </c>
      <c r="AH62" s="608">
        <f>AI62+AJ62+AM62+AP62+AS62+AV62</f>
        <v>11580</v>
      </c>
      <c r="AI62" s="11">
        <f>E62+T62</f>
        <v>0</v>
      </c>
      <c r="AJ62" s="11">
        <f>F62+U62</f>
        <v>0</v>
      </c>
      <c r="AK62" s="11">
        <f>G62+V62</f>
        <v>0</v>
      </c>
      <c r="AL62" s="609">
        <f>H62+W62</f>
        <v>0</v>
      </c>
      <c r="AM62" s="11">
        <f>AK62+AL62</f>
        <v>0</v>
      </c>
      <c r="AN62" s="11">
        <f>J62+Y62</f>
        <v>0</v>
      </c>
      <c r="AO62" s="609">
        <f>K62+Z62</f>
        <v>0</v>
      </c>
      <c r="AP62" s="11">
        <f>AN62+AO62</f>
        <v>0</v>
      </c>
      <c r="AQ62" s="11">
        <f>M62+AB62</f>
        <v>11580</v>
      </c>
      <c r="AR62" s="609">
        <f>N62+AC62</f>
        <v>0</v>
      </c>
      <c r="AS62" s="11">
        <f>AQ62+AR62</f>
        <v>11580</v>
      </c>
      <c r="AT62" s="11">
        <f>P62+AE62</f>
        <v>0</v>
      </c>
      <c r="AU62" s="609">
        <f>Q62+AF62</f>
        <v>0</v>
      </c>
      <c r="AV62" s="745">
        <f>AT62+AU62</f>
        <v>0</v>
      </c>
      <c r="AW62" s="997"/>
    </row>
    <row r="63" hidden="1" spans="1:49">
      <c r="A63" s="15"/>
      <c r="B63" s="918"/>
      <c r="C63" s="607"/>
      <c r="D63" s="608"/>
      <c r="E63" s="10"/>
      <c r="F63" s="10"/>
      <c r="G63" s="760"/>
      <c r="H63" s="676"/>
      <c r="I63" s="10"/>
      <c r="J63" s="689"/>
      <c r="K63" s="688"/>
      <c r="L63" s="689"/>
      <c r="M63" s="689"/>
      <c r="N63" s="688"/>
      <c r="O63" s="689"/>
      <c r="P63" s="708"/>
      <c r="Q63" s="688"/>
      <c r="R63" s="704"/>
      <c r="S63" s="608"/>
      <c r="T63" s="11"/>
      <c r="U63" s="11"/>
      <c r="V63" s="11"/>
      <c r="W63" s="609"/>
      <c r="X63" s="358"/>
      <c r="Y63" s="11"/>
      <c r="Z63" s="609"/>
      <c r="AA63" s="11"/>
      <c r="AB63" s="641"/>
      <c r="AC63" s="609"/>
      <c r="AD63" s="11"/>
      <c r="AE63" s="10"/>
      <c r="AF63" s="609"/>
      <c r="AG63" s="738"/>
      <c r="AH63" s="608"/>
      <c r="AI63" s="10"/>
      <c r="AJ63" s="10"/>
      <c r="AK63" s="10"/>
      <c r="AL63" s="676"/>
      <c r="AM63" s="10"/>
      <c r="AN63" s="10"/>
      <c r="AO63" s="676"/>
      <c r="AP63" s="10"/>
      <c r="AQ63" s="10"/>
      <c r="AR63" s="676"/>
      <c r="AS63" s="10"/>
      <c r="AT63" s="10"/>
      <c r="AU63" s="676"/>
      <c r="AV63" s="748"/>
      <c r="AW63" s="998"/>
    </row>
    <row r="64" hidden="1" spans="1:49">
      <c r="A64" s="15"/>
      <c r="B64" s="918"/>
      <c r="C64" s="607"/>
      <c r="D64" s="608"/>
      <c r="E64" s="10"/>
      <c r="F64" s="10"/>
      <c r="G64" s="767"/>
      <c r="H64" s="676"/>
      <c r="I64" s="10"/>
      <c r="J64" s="689"/>
      <c r="K64" s="688"/>
      <c r="L64" s="689"/>
      <c r="M64" s="689"/>
      <c r="N64" s="688"/>
      <c r="O64" s="689"/>
      <c r="P64" s="710"/>
      <c r="Q64" s="688"/>
      <c r="R64" s="704"/>
      <c r="S64" s="608"/>
      <c r="T64" s="11"/>
      <c r="U64" s="11"/>
      <c r="V64" s="11"/>
      <c r="W64" s="609"/>
      <c r="X64" s="358"/>
      <c r="Y64" s="11"/>
      <c r="Z64" s="609"/>
      <c r="AA64" s="11"/>
      <c r="AB64" s="842"/>
      <c r="AC64" s="609"/>
      <c r="AD64" s="11"/>
      <c r="AE64" s="10"/>
      <c r="AF64" s="609"/>
      <c r="AG64" s="738"/>
      <c r="AH64" s="608"/>
      <c r="AI64" s="10"/>
      <c r="AJ64" s="10"/>
      <c r="AK64" s="10"/>
      <c r="AL64" s="676"/>
      <c r="AM64" s="10"/>
      <c r="AN64" s="10"/>
      <c r="AO64" s="676"/>
      <c r="AP64" s="10"/>
      <c r="AQ64" s="10"/>
      <c r="AR64" s="676"/>
      <c r="AS64" s="10"/>
      <c r="AT64" s="10"/>
      <c r="AU64" s="676"/>
      <c r="AV64" s="748"/>
      <c r="AW64" s="998"/>
    </row>
    <row r="65" hidden="1" spans="1:49">
      <c r="A65" s="15"/>
      <c r="B65" s="918"/>
      <c r="C65" s="607"/>
      <c r="D65" s="608"/>
      <c r="E65" s="10"/>
      <c r="F65" s="10"/>
      <c r="G65" s="767"/>
      <c r="H65" s="676"/>
      <c r="I65" s="10"/>
      <c r="J65" s="689"/>
      <c r="K65" s="688"/>
      <c r="L65" s="689"/>
      <c r="M65" s="689"/>
      <c r="N65" s="688"/>
      <c r="O65" s="689"/>
      <c r="P65" s="710"/>
      <c r="Q65" s="688"/>
      <c r="R65" s="704"/>
      <c r="S65" s="608"/>
      <c r="T65" s="11"/>
      <c r="U65" s="11"/>
      <c r="V65" s="11"/>
      <c r="W65" s="609"/>
      <c r="X65" s="358"/>
      <c r="Y65" s="11"/>
      <c r="Z65" s="609"/>
      <c r="AA65" s="11"/>
      <c r="AB65" s="842"/>
      <c r="AC65" s="609"/>
      <c r="AD65" s="11"/>
      <c r="AE65" s="10"/>
      <c r="AF65" s="609"/>
      <c r="AG65" s="738"/>
      <c r="AH65" s="608"/>
      <c r="AI65" s="10"/>
      <c r="AJ65" s="10"/>
      <c r="AK65" s="10"/>
      <c r="AL65" s="676"/>
      <c r="AM65" s="10"/>
      <c r="AN65" s="10"/>
      <c r="AO65" s="676"/>
      <c r="AP65" s="10"/>
      <c r="AQ65" s="10"/>
      <c r="AR65" s="676"/>
      <c r="AS65" s="10"/>
      <c r="AT65" s="10"/>
      <c r="AU65" s="676"/>
      <c r="AV65" s="748"/>
      <c r="AW65" s="998"/>
    </row>
    <row r="66" ht="22.5" spans="1:49">
      <c r="A66" s="15"/>
      <c r="B66" s="918"/>
      <c r="C66" s="607" t="s">
        <v>39</v>
      </c>
      <c r="D66" s="608"/>
      <c r="E66" s="10"/>
      <c r="F66" s="10"/>
      <c r="G66" s="770"/>
      <c r="H66" s="676"/>
      <c r="I66" s="10"/>
      <c r="J66" s="689"/>
      <c r="K66" s="688"/>
      <c r="L66" s="689"/>
      <c r="M66" s="689"/>
      <c r="N66" s="867"/>
      <c r="O66" s="689"/>
      <c r="P66" s="968"/>
      <c r="Q66" s="688"/>
      <c r="R66" s="704"/>
      <c r="S66" s="608"/>
      <c r="T66" s="11"/>
      <c r="U66" s="11"/>
      <c r="V66" s="11"/>
      <c r="W66" s="609"/>
      <c r="X66" s="358"/>
      <c r="Y66" s="11"/>
      <c r="Z66" s="609"/>
      <c r="AA66" s="11"/>
      <c r="AB66" s="622"/>
      <c r="AC66" s="867"/>
      <c r="AD66" s="11"/>
      <c r="AE66" s="10"/>
      <c r="AF66" s="609"/>
      <c r="AG66" s="738"/>
      <c r="AH66" s="608"/>
      <c r="AI66" s="10"/>
      <c r="AJ66" s="10"/>
      <c r="AK66" s="10"/>
      <c r="AL66" s="676"/>
      <c r="AM66" s="10"/>
      <c r="AN66" s="10"/>
      <c r="AO66" s="676"/>
      <c r="AP66" s="10"/>
      <c r="AQ66" s="10"/>
      <c r="AR66" s="676"/>
      <c r="AS66" s="10"/>
      <c r="AT66" s="10"/>
      <c r="AU66" s="676"/>
      <c r="AV66" s="748"/>
      <c r="AW66" s="999"/>
    </row>
    <row r="67" ht="45" hidden="1" customHeight="1" outlineLevel="1" spans="1:49">
      <c r="A67" s="15" t="s">
        <v>125</v>
      </c>
      <c r="B67" s="611" t="s">
        <v>126</v>
      </c>
      <c r="C67" s="607" t="s">
        <v>13</v>
      </c>
      <c r="D67" s="608">
        <f>E67+F67+I67+L67+O67+R67</f>
        <v>0</v>
      </c>
      <c r="E67" s="11">
        <v>0</v>
      </c>
      <c r="F67" s="11">
        <v>0</v>
      </c>
      <c r="G67" s="11">
        <v>0</v>
      </c>
      <c r="H67" s="609"/>
      <c r="I67" s="11">
        <v>0</v>
      </c>
      <c r="J67" s="686">
        <v>0</v>
      </c>
      <c r="K67" s="687"/>
      <c r="L67" s="686">
        <v>0</v>
      </c>
      <c r="M67" s="686">
        <v>0</v>
      </c>
      <c r="N67" s="687"/>
      <c r="O67" s="686">
        <v>0</v>
      </c>
      <c r="P67" s="686">
        <v>0</v>
      </c>
      <c r="Q67" s="687"/>
      <c r="R67" s="717">
        <f>P67+Q67</f>
        <v>0</v>
      </c>
      <c r="S67" s="608">
        <f>T67+U67+X67+AA67+AD67+AG67</f>
        <v>0</v>
      </c>
      <c r="T67" s="11">
        <v>0</v>
      </c>
      <c r="U67" s="11">
        <v>0</v>
      </c>
      <c r="V67" s="11">
        <v>0</v>
      </c>
      <c r="W67" s="609"/>
      <c r="X67" s="358">
        <v>0</v>
      </c>
      <c r="Y67" s="11">
        <v>0</v>
      </c>
      <c r="Z67" s="609"/>
      <c r="AA67" s="11">
        <v>0</v>
      </c>
      <c r="AB67" s="11">
        <v>0</v>
      </c>
      <c r="AC67" s="867"/>
      <c r="AD67" s="11">
        <v>0</v>
      </c>
      <c r="AE67" s="11">
        <v>0</v>
      </c>
      <c r="AF67" s="609"/>
      <c r="AG67" s="787">
        <v>0</v>
      </c>
      <c r="AH67" s="608">
        <f>AI67+AJ67+AM67+AP67+AS67+AV67</f>
        <v>0</v>
      </c>
      <c r="AI67" s="11">
        <f>E67+T67</f>
        <v>0</v>
      </c>
      <c r="AJ67" s="11">
        <f>F67+U67</f>
        <v>0</v>
      </c>
      <c r="AK67" s="11">
        <f>G67+V67</f>
        <v>0</v>
      </c>
      <c r="AL67" s="609">
        <f>H67+W67</f>
        <v>0</v>
      </c>
      <c r="AM67" s="11">
        <f>AK67+AL67</f>
        <v>0</v>
      </c>
      <c r="AN67" s="11">
        <f>J67+Y67</f>
        <v>0</v>
      </c>
      <c r="AO67" s="609">
        <f>K67+Z67</f>
        <v>0</v>
      </c>
      <c r="AP67" s="11">
        <f>AN67+AO67</f>
        <v>0</v>
      </c>
      <c r="AQ67" s="11">
        <f>M67+AB67</f>
        <v>0</v>
      </c>
      <c r="AR67" s="609">
        <f>N67+AC67</f>
        <v>0</v>
      </c>
      <c r="AS67" s="11">
        <f>AQ67+AR67</f>
        <v>0</v>
      </c>
      <c r="AT67" s="11">
        <f>P67+AE67</f>
        <v>0</v>
      </c>
      <c r="AU67" s="609">
        <f>Q67+AF67</f>
        <v>0</v>
      </c>
      <c r="AV67" s="745">
        <f>AT67+AU67</f>
        <v>0</v>
      </c>
      <c r="AW67" s="803"/>
    </row>
    <row r="68" hidden="1" customHeight="1" outlineLevel="1" spans="1:49">
      <c r="A68" s="825"/>
      <c r="B68" s="839"/>
      <c r="C68" s="607" t="s">
        <v>91</v>
      </c>
      <c r="D68" s="640"/>
      <c r="E68" s="641"/>
      <c r="F68" s="641"/>
      <c r="G68" s="641"/>
      <c r="H68" s="609"/>
      <c r="I68" s="641"/>
      <c r="J68" s="699"/>
      <c r="K68" s="687"/>
      <c r="L68" s="699"/>
      <c r="M68" s="699"/>
      <c r="N68" s="687"/>
      <c r="O68" s="699"/>
      <c r="P68" s="699"/>
      <c r="Q68" s="687"/>
      <c r="R68" s="861"/>
      <c r="S68" s="640"/>
      <c r="T68" s="641"/>
      <c r="U68" s="641"/>
      <c r="V68" s="641"/>
      <c r="W68" s="609"/>
      <c r="X68" s="392"/>
      <c r="Y68" s="641"/>
      <c r="Z68" s="609"/>
      <c r="AA68" s="641"/>
      <c r="AB68" s="641"/>
      <c r="AC68" s="867"/>
      <c r="AD68" s="641"/>
      <c r="AE68" s="760"/>
      <c r="AF68" s="609"/>
      <c r="AG68" s="783"/>
      <c r="AH68" s="640"/>
      <c r="AI68" s="760"/>
      <c r="AJ68" s="760"/>
      <c r="AK68" s="760"/>
      <c r="AL68" s="676"/>
      <c r="AM68" s="760"/>
      <c r="AN68" s="760"/>
      <c r="AO68" s="676"/>
      <c r="AP68" s="760"/>
      <c r="AQ68" s="760"/>
      <c r="AR68" s="676"/>
      <c r="AS68" s="760"/>
      <c r="AT68" s="760"/>
      <c r="AU68" s="676"/>
      <c r="AV68" s="783"/>
      <c r="AW68" s="803"/>
    </row>
    <row r="69" ht="33.75" hidden="1" customHeight="1" outlineLevel="1" spans="1:49">
      <c r="A69" s="840"/>
      <c r="B69" s="841"/>
      <c r="C69" s="607" t="s">
        <v>146</v>
      </c>
      <c r="D69" s="766"/>
      <c r="E69" s="842"/>
      <c r="F69" s="842"/>
      <c r="G69" s="842"/>
      <c r="H69" s="609"/>
      <c r="I69" s="842"/>
      <c r="J69" s="854"/>
      <c r="K69" s="687"/>
      <c r="L69" s="854"/>
      <c r="M69" s="854"/>
      <c r="N69" s="687"/>
      <c r="O69" s="854"/>
      <c r="P69" s="854"/>
      <c r="Q69" s="687"/>
      <c r="R69" s="862"/>
      <c r="S69" s="766"/>
      <c r="T69" s="842"/>
      <c r="U69" s="842"/>
      <c r="V69" s="842"/>
      <c r="W69" s="609"/>
      <c r="X69" s="536"/>
      <c r="Y69" s="842"/>
      <c r="Z69" s="609"/>
      <c r="AA69" s="842"/>
      <c r="AB69" s="842"/>
      <c r="AC69" s="867"/>
      <c r="AD69" s="842"/>
      <c r="AE69" s="767"/>
      <c r="AF69" s="609"/>
      <c r="AG69" s="789"/>
      <c r="AH69" s="766"/>
      <c r="AI69" s="767"/>
      <c r="AJ69" s="767"/>
      <c r="AK69" s="767"/>
      <c r="AL69" s="676"/>
      <c r="AM69" s="767"/>
      <c r="AN69" s="767"/>
      <c r="AO69" s="676"/>
      <c r="AP69" s="767"/>
      <c r="AQ69" s="767"/>
      <c r="AR69" s="676"/>
      <c r="AS69" s="767"/>
      <c r="AT69" s="767"/>
      <c r="AU69" s="676"/>
      <c r="AV69" s="789"/>
      <c r="AW69" s="803"/>
    </row>
    <row r="70" ht="22.5" hidden="1" outlineLevel="1" spans="1:49">
      <c r="A70" s="840"/>
      <c r="B70" s="841"/>
      <c r="C70" s="607" t="s">
        <v>161</v>
      </c>
      <c r="D70" s="766"/>
      <c r="E70" s="842"/>
      <c r="F70" s="842"/>
      <c r="G70" s="842"/>
      <c r="H70" s="609"/>
      <c r="I70" s="842"/>
      <c r="J70" s="854"/>
      <c r="K70" s="687"/>
      <c r="L70" s="854"/>
      <c r="M70" s="854"/>
      <c r="N70" s="687"/>
      <c r="O70" s="854"/>
      <c r="P70" s="854"/>
      <c r="Q70" s="687"/>
      <c r="R70" s="862"/>
      <c r="S70" s="766"/>
      <c r="T70" s="842"/>
      <c r="U70" s="842"/>
      <c r="V70" s="842"/>
      <c r="W70" s="609"/>
      <c r="X70" s="536"/>
      <c r="Y70" s="842"/>
      <c r="Z70" s="609"/>
      <c r="AA70" s="842"/>
      <c r="AB70" s="842"/>
      <c r="AC70" s="609"/>
      <c r="AD70" s="842"/>
      <c r="AE70" s="767"/>
      <c r="AF70" s="609"/>
      <c r="AG70" s="789"/>
      <c r="AH70" s="766"/>
      <c r="AI70" s="767"/>
      <c r="AJ70" s="767"/>
      <c r="AK70" s="767"/>
      <c r="AL70" s="676"/>
      <c r="AM70" s="767"/>
      <c r="AN70" s="767"/>
      <c r="AO70" s="676"/>
      <c r="AP70" s="767"/>
      <c r="AQ70" s="767"/>
      <c r="AR70" s="676"/>
      <c r="AS70" s="767"/>
      <c r="AT70" s="767"/>
      <c r="AU70" s="676"/>
      <c r="AV70" s="789"/>
      <c r="AW70" s="803"/>
    </row>
    <row r="71" ht="22.5" hidden="1" outlineLevel="1" spans="1:49">
      <c r="A71" s="836"/>
      <c r="B71" s="843"/>
      <c r="C71" s="607" t="s">
        <v>39</v>
      </c>
      <c r="D71" s="675"/>
      <c r="E71" s="622"/>
      <c r="F71" s="622"/>
      <c r="G71" s="622"/>
      <c r="H71" s="609"/>
      <c r="I71" s="622"/>
      <c r="J71" s="691"/>
      <c r="K71" s="687"/>
      <c r="L71" s="691"/>
      <c r="M71" s="691"/>
      <c r="N71" s="687"/>
      <c r="O71" s="691"/>
      <c r="P71" s="691"/>
      <c r="Q71" s="687"/>
      <c r="R71" s="858"/>
      <c r="S71" s="675"/>
      <c r="T71" s="622"/>
      <c r="U71" s="622"/>
      <c r="V71" s="622"/>
      <c r="W71" s="609"/>
      <c r="X71" s="373"/>
      <c r="Y71" s="622"/>
      <c r="Z71" s="609"/>
      <c r="AA71" s="622"/>
      <c r="AB71" s="622"/>
      <c r="AC71" s="609"/>
      <c r="AD71" s="622"/>
      <c r="AE71" s="770"/>
      <c r="AF71" s="609"/>
      <c r="AG71" s="782"/>
      <c r="AH71" s="675"/>
      <c r="AI71" s="770"/>
      <c r="AJ71" s="770"/>
      <c r="AK71" s="770"/>
      <c r="AL71" s="676"/>
      <c r="AM71" s="770"/>
      <c r="AN71" s="770"/>
      <c r="AO71" s="676"/>
      <c r="AP71" s="770"/>
      <c r="AQ71" s="770"/>
      <c r="AR71" s="676"/>
      <c r="AS71" s="770"/>
      <c r="AT71" s="770"/>
      <c r="AU71" s="676"/>
      <c r="AV71" s="782"/>
      <c r="AW71" s="803"/>
    </row>
    <row r="72" s="27" customFormat="1" ht="75.75" customHeight="1" collapsed="1" spans="1:49">
      <c r="A72" s="19"/>
      <c r="B72" s="832" t="s">
        <v>159</v>
      </c>
      <c r="C72" s="923"/>
      <c r="D72" s="608">
        <f>E72+F72+I72+L72+O72+R72</f>
        <v>580</v>
      </c>
      <c r="E72" s="10">
        <f t="shared" ref="E72:R72" si="11">E67+E62</f>
        <v>0</v>
      </c>
      <c r="F72" s="10">
        <f t="shared" si="11"/>
        <v>0</v>
      </c>
      <c r="G72" s="10">
        <f t="shared" si="11"/>
        <v>0</v>
      </c>
      <c r="H72" s="676">
        <f t="shared" si="11"/>
        <v>0</v>
      </c>
      <c r="I72" s="10">
        <f t="shared" si="11"/>
        <v>0</v>
      </c>
      <c r="J72" s="689">
        <f t="shared" si="11"/>
        <v>0</v>
      </c>
      <c r="K72" s="739">
        <f t="shared" si="11"/>
        <v>0</v>
      </c>
      <c r="L72" s="689">
        <f t="shared" si="11"/>
        <v>0</v>
      </c>
      <c r="M72" s="689">
        <f t="shared" si="11"/>
        <v>580</v>
      </c>
      <c r="N72" s="739">
        <f t="shared" si="11"/>
        <v>0</v>
      </c>
      <c r="O72" s="689">
        <f t="shared" si="11"/>
        <v>580</v>
      </c>
      <c r="P72" s="689">
        <f t="shared" si="11"/>
        <v>0</v>
      </c>
      <c r="Q72" s="739">
        <f t="shared" si="11"/>
        <v>0</v>
      </c>
      <c r="R72" s="704">
        <f t="shared" si="11"/>
        <v>0</v>
      </c>
      <c r="S72" s="608">
        <f>T72+U72+X72+AA72+AD72+AG72</f>
        <v>11000</v>
      </c>
      <c r="T72" s="10">
        <f t="shared" ref="T72:AG72" si="12">T67+T62</f>
        <v>0</v>
      </c>
      <c r="U72" s="10">
        <f t="shared" si="12"/>
        <v>0</v>
      </c>
      <c r="V72" s="10">
        <f t="shared" si="12"/>
        <v>0</v>
      </c>
      <c r="W72" s="676">
        <f t="shared" si="12"/>
        <v>0</v>
      </c>
      <c r="X72" s="361">
        <f t="shared" si="12"/>
        <v>0</v>
      </c>
      <c r="Y72" s="10">
        <f t="shared" si="12"/>
        <v>0</v>
      </c>
      <c r="Z72" s="609">
        <f t="shared" si="12"/>
        <v>0</v>
      </c>
      <c r="AA72" s="10">
        <f t="shared" si="12"/>
        <v>0</v>
      </c>
      <c r="AB72" s="10">
        <f t="shared" si="12"/>
        <v>11000</v>
      </c>
      <c r="AC72" s="867">
        <f t="shared" si="12"/>
        <v>0</v>
      </c>
      <c r="AD72" s="10">
        <f t="shared" si="12"/>
        <v>11000</v>
      </c>
      <c r="AE72" s="10">
        <f t="shared" si="12"/>
        <v>0</v>
      </c>
      <c r="AF72" s="609">
        <f t="shared" si="12"/>
        <v>0</v>
      </c>
      <c r="AG72" s="738">
        <f t="shared" si="12"/>
        <v>0</v>
      </c>
      <c r="AH72" s="608">
        <f>AI72+AJ72+AM72+AP72+AS72+AV72</f>
        <v>11580</v>
      </c>
      <c r="AI72" s="10">
        <f t="shared" ref="AI72:AL73" si="13">E72+T72</f>
        <v>0</v>
      </c>
      <c r="AJ72" s="10">
        <f t="shared" si="13"/>
        <v>0</v>
      </c>
      <c r="AK72" s="10">
        <f t="shared" si="13"/>
        <v>0</v>
      </c>
      <c r="AL72" s="676">
        <f t="shared" si="13"/>
        <v>0</v>
      </c>
      <c r="AM72" s="10">
        <f>AK72+AL72</f>
        <v>0</v>
      </c>
      <c r="AN72" s="10">
        <f>J72+Y72</f>
        <v>0</v>
      </c>
      <c r="AO72" s="676">
        <f>K72+Z72</f>
        <v>0</v>
      </c>
      <c r="AP72" s="10">
        <f>AN72+AO72</f>
        <v>0</v>
      </c>
      <c r="AQ72" s="10">
        <f>M72+AB72</f>
        <v>11580</v>
      </c>
      <c r="AR72" s="676">
        <f>N72+AC72</f>
        <v>0</v>
      </c>
      <c r="AS72" s="10">
        <f>AQ72+AR72</f>
        <v>11580</v>
      </c>
      <c r="AT72" s="10">
        <f>P72+AE72</f>
        <v>0</v>
      </c>
      <c r="AU72" s="676">
        <f>Q72+AF72</f>
        <v>0</v>
      </c>
      <c r="AV72" s="748">
        <f>AT72+AU72</f>
        <v>0</v>
      </c>
      <c r="AW72" s="814"/>
    </row>
    <row r="73" s="27" customFormat="1" ht="72.8" spans="1:49">
      <c r="A73" s="19"/>
      <c r="B73" s="832" t="s">
        <v>162</v>
      </c>
      <c r="C73" s="1004"/>
      <c r="D73" s="608">
        <f>E73+F73+I73+L73+O73+R73</f>
        <v>437709.27242</v>
      </c>
      <c r="E73" s="10">
        <f t="shared" ref="E73:R73" si="14">E72+E59+E52+E44+E48</f>
        <v>73582.87327</v>
      </c>
      <c r="F73" s="10">
        <f t="shared" si="14"/>
        <v>68037.99891</v>
      </c>
      <c r="G73" s="10">
        <f t="shared" si="14"/>
        <v>79606.73556</v>
      </c>
      <c r="H73" s="676">
        <f t="shared" si="14"/>
        <v>0</v>
      </c>
      <c r="I73" s="10">
        <f t="shared" si="14"/>
        <v>79606.73556</v>
      </c>
      <c r="J73" s="10">
        <f t="shared" si="14"/>
        <v>74698.10831</v>
      </c>
      <c r="K73" s="609">
        <f t="shared" si="14"/>
        <v>-4.14364</v>
      </c>
      <c r="L73" s="10">
        <f t="shared" si="14"/>
        <v>74693.96467</v>
      </c>
      <c r="M73" s="10">
        <f t="shared" si="14"/>
        <v>71780.00001</v>
      </c>
      <c r="N73" s="609">
        <f t="shared" si="14"/>
        <v>0</v>
      </c>
      <c r="O73" s="10">
        <f t="shared" si="14"/>
        <v>71780.00001</v>
      </c>
      <c r="P73" s="10">
        <f t="shared" si="14"/>
        <v>70007.7</v>
      </c>
      <c r="Q73" s="609">
        <f t="shared" si="14"/>
        <v>0</v>
      </c>
      <c r="R73" s="10">
        <f t="shared" si="14"/>
        <v>70007.7</v>
      </c>
      <c r="S73" s="608">
        <f>T73+U73+X73+AA73+AD73+AG73</f>
        <v>31130.42103</v>
      </c>
      <c r="T73" s="10">
        <f t="shared" ref="T73:AG73" si="15">T72+T59+T52+T44+T48</f>
        <v>4170.09794</v>
      </c>
      <c r="U73" s="10">
        <f t="shared" si="15"/>
        <v>0</v>
      </c>
      <c r="V73" s="10">
        <f t="shared" si="15"/>
        <v>3793.45358</v>
      </c>
      <c r="W73" s="676">
        <f t="shared" si="15"/>
        <v>0</v>
      </c>
      <c r="X73" s="10">
        <f t="shared" si="15"/>
        <v>3793.45358</v>
      </c>
      <c r="Y73" s="10">
        <f t="shared" si="15"/>
        <v>7196.86951</v>
      </c>
      <c r="Z73" s="609">
        <f t="shared" si="15"/>
        <v>0</v>
      </c>
      <c r="AA73" s="10">
        <f t="shared" si="15"/>
        <v>7196.86951</v>
      </c>
      <c r="AB73" s="10">
        <f t="shared" si="15"/>
        <v>14970</v>
      </c>
      <c r="AC73" s="609">
        <f t="shared" si="15"/>
        <v>0</v>
      </c>
      <c r="AD73" s="10">
        <f t="shared" si="15"/>
        <v>14970</v>
      </c>
      <c r="AE73" s="10">
        <f t="shared" si="15"/>
        <v>1000</v>
      </c>
      <c r="AF73" s="609">
        <f t="shared" si="15"/>
        <v>0</v>
      </c>
      <c r="AG73" s="10">
        <f t="shared" si="15"/>
        <v>1000</v>
      </c>
      <c r="AH73" s="608">
        <f>AI73+AJ73+AM73+AP73+AS73+AV73</f>
        <v>468839.69345</v>
      </c>
      <c r="AI73" s="10">
        <f t="shared" si="13"/>
        <v>77752.97121</v>
      </c>
      <c r="AJ73" s="10">
        <f t="shared" si="13"/>
        <v>68037.99891</v>
      </c>
      <c r="AK73" s="10">
        <f t="shared" si="13"/>
        <v>83400.18914</v>
      </c>
      <c r="AL73" s="676">
        <f t="shared" si="13"/>
        <v>0</v>
      </c>
      <c r="AM73" s="10">
        <f>AK73+AL73</f>
        <v>83400.18914</v>
      </c>
      <c r="AN73" s="10">
        <f>J73+Y73</f>
        <v>81894.97782</v>
      </c>
      <c r="AO73" s="676">
        <f>K73+Z73</f>
        <v>-4.14364</v>
      </c>
      <c r="AP73" s="10">
        <f>AN73+AO73</f>
        <v>81890.83418</v>
      </c>
      <c r="AQ73" s="10">
        <f>M73+AB73</f>
        <v>86750.00001</v>
      </c>
      <c r="AR73" s="676">
        <f>N73+AC73</f>
        <v>0</v>
      </c>
      <c r="AS73" s="10">
        <f>AQ73+AR73</f>
        <v>86750.00001</v>
      </c>
      <c r="AT73" s="10">
        <f>P73+AE73</f>
        <v>71007.7</v>
      </c>
      <c r="AU73" s="676">
        <f>Q73+AF73</f>
        <v>0</v>
      </c>
      <c r="AV73" s="748">
        <f>AT73+AU73</f>
        <v>71007.7</v>
      </c>
      <c r="AW73" s="814"/>
    </row>
    <row r="74" s="1029" customFormat="1" ht="78.75" hidden="1" customHeight="1" outlineLevel="1" spans="1:49">
      <c r="A74" s="1035"/>
      <c r="B74" s="1036"/>
      <c r="C74" s="1036"/>
      <c r="D74" s="1037">
        <f>D73-'27'!D70</f>
        <v>48.4883600000176</v>
      </c>
      <c r="E74" s="1038"/>
      <c r="F74" s="1037"/>
      <c r="G74" s="1037">
        <f>G73-'27'!I70</f>
        <v>0</v>
      </c>
      <c r="H74" s="1037"/>
      <c r="I74" s="1037"/>
      <c r="J74" s="1044">
        <f>J73-'27'!L70</f>
        <v>52.6319999999978</v>
      </c>
      <c r="K74" s="1044"/>
      <c r="L74" s="1044"/>
      <c r="M74" s="1044">
        <f>M73-'27'!O70</f>
        <v>0</v>
      </c>
      <c r="N74" s="1044"/>
      <c r="O74" s="1044"/>
      <c r="P74" s="1044">
        <f>P73-'27'!R70</f>
        <v>0</v>
      </c>
      <c r="Q74" s="1044"/>
      <c r="R74" s="1044"/>
      <c r="S74" s="1037">
        <f>S73-'27'!S70</f>
        <v>12166.86951</v>
      </c>
      <c r="T74" s="1037"/>
      <c r="U74" s="1037"/>
      <c r="V74" s="1037"/>
      <c r="W74" s="1037"/>
      <c r="X74" s="1037"/>
      <c r="Y74" s="1037"/>
      <c r="Z74" s="1037"/>
      <c r="AA74" s="1037"/>
      <c r="AB74" s="1037"/>
      <c r="AC74" s="1037"/>
      <c r="AD74" s="1037"/>
      <c r="AE74" s="1037"/>
      <c r="AF74" s="1037"/>
      <c r="AG74" s="1037"/>
      <c r="AH74" s="1037">
        <f>AH73-'27'!AH70</f>
        <v>12215.35787</v>
      </c>
      <c r="AI74" s="1037"/>
      <c r="AJ74" s="1037"/>
      <c r="AK74" s="1037"/>
      <c r="AL74" s="1037"/>
      <c r="AM74" s="1037"/>
      <c r="AN74" s="1037"/>
      <c r="AO74" s="1037">
        <f>AO73-K73</f>
        <v>0</v>
      </c>
      <c r="AP74" s="1037">
        <f t="shared" ref="AP74:AV74" si="16">AP73-L73</f>
        <v>7196.86951</v>
      </c>
      <c r="AQ74" s="1037">
        <f t="shared" si="16"/>
        <v>14970</v>
      </c>
      <c r="AR74" s="1037">
        <f t="shared" si="16"/>
        <v>0</v>
      </c>
      <c r="AS74" s="1037">
        <f t="shared" si="16"/>
        <v>14970</v>
      </c>
      <c r="AT74" s="1037">
        <f t="shared" si="16"/>
        <v>1000</v>
      </c>
      <c r="AU74" s="1037">
        <f t="shared" si="16"/>
        <v>0</v>
      </c>
      <c r="AV74" s="1037">
        <f t="shared" si="16"/>
        <v>1000</v>
      </c>
      <c r="AW74" s="1048"/>
    </row>
    <row r="75" ht="25.5" hidden="1" customHeight="1" outlineLevel="1" spans="1:49">
      <c r="A75" s="1039"/>
      <c r="B75" s="1040"/>
      <c r="C75" s="1040"/>
      <c r="D75" s="38"/>
      <c r="E75" s="1041"/>
      <c r="F75" s="38"/>
      <c r="I75" s="1045"/>
      <c r="K75" s="41"/>
      <c r="N75" s="39"/>
      <c r="Q75" s="41"/>
      <c r="S75" s="298"/>
      <c r="T75" s="299"/>
      <c r="U75" s="38"/>
      <c r="V75" s="1041"/>
      <c r="X75" s="298"/>
      <c r="Y75" s="1041"/>
      <c r="Z75" s="1041"/>
      <c r="AA75" s="1041"/>
      <c r="AB75" s="1046"/>
      <c r="AC75" s="38"/>
      <c r="AD75" s="1046"/>
      <c r="AE75" s="868"/>
      <c r="AF75" s="1046"/>
      <c r="AG75" s="868"/>
      <c r="AH75" s="868"/>
      <c r="AI75" s="868"/>
      <c r="AJ75" s="868"/>
      <c r="AK75" s="868"/>
      <c r="AM75" s="868"/>
      <c r="AN75" s="868"/>
      <c r="AO75" s="868"/>
      <c r="AP75" s="868"/>
      <c r="AQ75" s="868"/>
      <c r="AR75" s="868"/>
      <c r="AS75" s="868"/>
      <c r="AT75" s="868"/>
      <c r="AU75" s="868"/>
      <c r="AV75" s="868"/>
      <c r="AW75" s="894"/>
    </row>
    <row r="76" ht="17.25" hidden="1" customHeight="1" outlineLevel="1" spans="1:49">
      <c r="A76" s="1042" t="s">
        <v>163</v>
      </c>
      <c r="B76" s="1042"/>
      <c r="C76" s="1042"/>
      <c r="D76" s="1042"/>
      <c r="E76" s="1042"/>
      <c r="F76" s="1042"/>
      <c r="G76" s="1042"/>
      <c r="H76" s="1042"/>
      <c r="I76" s="1042"/>
      <c r="J76" s="1042"/>
      <c r="K76" s="1042"/>
      <c r="L76" s="1042"/>
      <c r="M76" s="1042"/>
      <c r="N76" s="1042"/>
      <c r="O76" s="1042"/>
      <c r="P76" s="1042"/>
      <c r="Q76" s="1042"/>
      <c r="R76" s="1042"/>
      <c r="S76" s="1042"/>
      <c r="T76" s="1042"/>
      <c r="U76" s="1042"/>
      <c r="V76" s="1042"/>
      <c r="W76" s="1042"/>
      <c r="X76" s="1042"/>
      <c r="Y76" s="1042"/>
      <c r="Z76" s="1042"/>
      <c r="AA76" s="1042"/>
      <c r="AB76" s="1042"/>
      <c r="AC76" s="1042"/>
      <c r="AD76" s="1042"/>
      <c r="AE76" s="1042"/>
      <c r="AF76" s="1042"/>
      <c r="AG76" s="1042"/>
      <c r="AH76" s="1042"/>
      <c r="AI76" s="1042"/>
      <c r="AJ76" s="1042"/>
      <c r="AK76" s="1042"/>
      <c r="AL76" s="1042"/>
      <c r="AM76" s="1042"/>
      <c r="AN76" s="1042"/>
      <c r="AO76" s="1042"/>
      <c r="AP76" s="1042"/>
      <c r="AQ76" s="1042"/>
      <c r="AR76" s="1042"/>
      <c r="AS76" s="1042"/>
      <c r="AT76" s="1042"/>
      <c r="AU76" s="1042"/>
      <c r="AV76" s="1042"/>
      <c r="AW76" s="894"/>
    </row>
    <row r="77" ht="4.5" customHeight="1" collapsed="1" spans="1:49">
      <c r="A77" s="1043"/>
      <c r="B77" s="544"/>
      <c r="C77" s="544"/>
      <c r="D77" s="299"/>
      <c r="E77" s="298"/>
      <c r="F77" s="38"/>
      <c r="I77" s="299"/>
      <c r="K77" s="41"/>
      <c r="N77" s="39"/>
      <c r="Q77" s="41"/>
      <c r="S77" s="298"/>
      <c r="T77" s="299"/>
      <c r="U77" s="299"/>
      <c r="V77" s="298"/>
      <c r="W77" s="546"/>
      <c r="X77" s="298"/>
      <c r="Y77" s="298"/>
      <c r="Z77" s="298"/>
      <c r="AA77" s="298"/>
      <c r="AB77" s="1046"/>
      <c r="AC77" s="38"/>
      <c r="AD77" s="1046"/>
      <c r="AE77" s="868"/>
      <c r="AF77" s="1046"/>
      <c r="AG77" s="868"/>
      <c r="AH77" s="868"/>
      <c r="AI77" s="868"/>
      <c r="AJ77" s="868"/>
      <c r="AK77" s="868"/>
      <c r="AM77" s="868"/>
      <c r="AN77" s="868"/>
      <c r="AO77" s="868"/>
      <c r="AP77" s="868"/>
      <c r="AQ77" s="868"/>
      <c r="AR77" s="868"/>
      <c r="AS77" s="868"/>
      <c r="AT77" s="868"/>
      <c r="AU77" s="868"/>
      <c r="AV77" s="868"/>
      <c r="AW77" s="894"/>
    </row>
    <row r="78" ht="8.25" hidden="1" customHeight="1" spans="1:49">
      <c r="A78" s="1043"/>
      <c r="B78" s="544"/>
      <c r="C78" s="544"/>
      <c r="D78" s="299"/>
      <c r="E78" s="298"/>
      <c r="F78" s="38"/>
      <c r="I78" s="299"/>
      <c r="K78" s="41"/>
      <c r="N78" s="39"/>
      <c r="Q78" s="41"/>
      <c r="S78" s="298"/>
      <c r="T78" s="299"/>
      <c r="U78" s="299"/>
      <c r="V78" s="298"/>
      <c r="W78" s="546"/>
      <c r="X78" s="298"/>
      <c r="Y78" s="298"/>
      <c r="Z78" s="298"/>
      <c r="AA78" s="298"/>
      <c r="AB78" s="1046"/>
      <c r="AC78" s="38"/>
      <c r="AD78" s="1046"/>
      <c r="AE78" s="868"/>
      <c r="AF78" s="1046"/>
      <c r="AG78" s="868"/>
      <c r="AH78" s="868"/>
      <c r="AI78" s="868"/>
      <c r="AJ78" s="868"/>
      <c r="AK78" s="868"/>
      <c r="AM78" s="868"/>
      <c r="AN78" s="868"/>
      <c r="AO78" s="868"/>
      <c r="AP78" s="868"/>
      <c r="AQ78" s="868"/>
      <c r="AR78" s="868"/>
      <c r="AS78" s="868"/>
      <c r="AT78" s="868"/>
      <c r="AU78" s="868"/>
      <c r="AV78" s="868"/>
      <c r="AW78" s="894"/>
    </row>
    <row r="79" ht="24" customHeight="1" spans="1:49">
      <c r="A79" s="543" t="s">
        <v>86</v>
      </c>
      <c r="B79" s="544"/>
      <c r="C79" s="544"/>
      <c r="D79" s="545"/>
      <c r="E79" s="298"/>
      <c r="F79" s="38"/>
      <c r="I79" s="545"/>
      <c r="K79" s="856"/>
      <c r="N79" s="39"/>
      <c r="Q79" s="41"/>
      <c r="R79" s="856"/>
      <c r="S79" s="298"/>
      <c r="T79" s="299"/>
      <c r="U79" s="545"/>
      <c r="V79" s="298"/>
      <c r="W79" s="557"/>
      <c r="X79" s="298"/>
      <c r="Y79" s="298"/>
      <c r="Z79" s="298"/>
      <c r="AA79" s="298"/>
      <c r="AB79" s="543"/>
      <c r="AC79" s="38"/>
      <c r="AD79" s="543" t="s">
        <v>277</v>
      </c>
      <c r="AE79" s="868"/>
      <c r="AF79" s="543"/>
      <c r="AG79" s="868"/>
      <c r="AH79" s="868"/>
      <c r="AI79" s="868"/>
      <c r="AJ79" s="868"/>
      <c r="AK79" s="868"/>
      <c r="AM79" s="868"/>
      <c r="AN79" s="868"/>
      <c r="AO79" s="868"/>
      <c r="AP79" s="868"/>
      <c r="AQ79" s="868"/>
      <c r="AR79" s="868"/>
      <c r="AS79" s="868"/>
      <c r="AT79" s="868"/>
      <c r="AU79" s="868"/>
      <c r="AV79" s="868"/>
      <c r="AW79" s="894"/>
    </row>
    <row r="80" ht="24" customHeight="1"/>
    <row r="81" ht="36" customHeight="1" spans="34:34">
      <c r="AH81" s="1010"/>
    </row>
  </sheetData>
  <mergeCells count="198">
    <mergeCell ref="A1:AW1"/>
    <mergeCell ref="A2:AW2"/>
    <mergeCell ref="A3:AW3"/>
    <mergeCell ref="A4:AW4"/>
    <mergeCell ref="D8:R8"/>
    <mergeCell ref="S8:AG8"/>
    <mergeCell ref="AH8:AV8"/>
    <mergeCell ref="J9:L9"/>
    <mergeCell ref="M9:O9"/>
    <mergeCell ref="P9:R9"/>
    <mergeCell ref="Y9:AA9"/>
    <mergeCell ref="AB9:AD9"/>
    <mergeCell ref="AE9:AG9"/>
    <mergeCell ref="AN9:AP9"/>
    <mergeCell ref="AQ9:AS9"/>
    <mergeCell ref="AT9:AV9"/>
    <mergeCell ref="G11:I11"/>
    <mergeCell ref="M11:O11"/>
    <mergeCell ref="P11:R11"/>
    <mergeCell ref="V11:X11"/>
    <mergeCell ref="Y11:AA11"/>
    <mergeCell ref="AB11:AD11"/>
    <mergeCell ref="AE11:AG11"/>
    <mergeCell ref="AK11:AM11"/>
    <mergeCell ref="AN11:AP11"/>
    <mergeCell ref="AQ11:AS11"/>
    <mergeCell ref="AT11:AV11"/>
    <mergeCell ref="A12:AV12"/>
    <mergeCell ref="A45:AV45"/>
    <mergeCell ref="A49:AV49"/>
    <mergeCell ref="A50:AV50"/>
    <mergeCell ref="A53:AV53"/>
    <mergeCell ref="A54:AV54"/>
    <mergeCell ref="A60:AV60"/>
    <mergeCell ref="A61:AV61"/>
    <mergeCell ref="A76:AV76"/>
    <mergeCell ref="A8:A10"/>
    <mergeCell ref="A13:A18"/>
    <mergeCell ref="A19:A21"/>
    <mergeCell ref="A22:A24"/>
    <mergeCell ref="A26:A29"/>
    <mergeCell ref="A30:A41"/>
    <mergeCell ref="A55:A58"/>
    <mergeCell ref="A63:A66"/>
    <mergeCell ref="A68:A71"/>
    <mergeCell ref="B8:B10"/>
    <mergeCell ref="B13:B18"/>
    <mergeCell ref="B19:B21"/>
    <mergeCell ref="B22:B24"/>
    <mergeCell ref="B26:B29"/>
    <mergeCell ref="B31:B35"/>
    <mergeCell ref="B36:B37"/>
    <mergeCell ref="B39:B41"/>
    <mergeCell ref="B55:B58"/>
    <mergeCell ref="B63:B66"/>
    <mergeCell ref="B68:B71"/>
    <mergeCell ref="C8:C10"/>
    <mergeCell ref="D9:D10"/>
    <mergeCell ref="D32:D35"/>
    <mergeCell ref="D56:D58"/>
    <mergeCell ref="D63:D66"/>
    <mergeCell ref="D68:D71"/>
    <mergeCell ref="E9:E10"/>
    <mergeCell ref="E32:E35"/>
    <mergeCell ref="E56:E58"/>
    <mergeCell ref="E63:E66"/>
    <mergeCell ref="E68:E71"/>
    <mergeCell ref="F9:F10"/>
    <mergeCell ref="F32:F35"/>
    <mergeCell ref="F56:F58"/>
    <mergeCell ref="F63:F66"/>
    <mergeCell ref="F68:F71"/>
    <mergeCell ref="G63:G66"/>
    <mergeCell ref="G68:G71"/>
    <mergeCell ref="I9:I10"/>
    <mergeCell ref="I32:I35"/>
    <mergeCell ref="I56:I58"/>
    <mergeCell ref="I63:I66"/>
    <mergeCell ref="I68:I71"/>
    <mergeCell ref="J56:J58"/>
    <mergeCell ref="J63:J66"/>
    <mergeCell ref="J68:J71"/>
    <mergeCell ref="L32:L35"/>
    <mergeCell ref="L56:L58"/>
    <mergeCell ref="L63:L66"/>
    <mergeCell ref="L68:L71"/>
    <mergeCell ref="M56:M58"/>
    <mergeCell ref="M63:M66"/>
    <mergeCell ref="M68:M71"/>
    <mergeCell ref="O32:O35"/>
    <mergeCell ref="O56:O58"/>
    <mergeCell ref="O63:O66"/>
    <mergeCell ref="O68:O71"/>
    <mergeCell ref="P63:P66"/>
    <mergeCell ref="P68:P71"/>
    <mergeCell ref="Q56:Q58"/>
    <mergeCell ref="R32:R35"/>
    <mergeCell ref="R56:R58"/>
    <mergeCell ref="R63:R66"/>
    <mergeCell ref="R68:R71"/>
    <mergeCell ref="S9:S10"/>
    <mergeCell ref="S32:S35"/>
    <mergeCell ref="S56:S58"/>
    <mergeCell ref="S63:S66"/>
    <mergeCell ref="S68:S71"/>
    <mergeCell ref="T9:T10"/>
    <mergeCell ref="T32:T35"/>
    <mergeCell ref="T56:T58"/>
    <mergeCell ref="T63:T66"/>
    <mergeCell ref="T68:T71"/>
    <mergeCell ref="U9:U10"/>
    <mergeCell ref="U32:U35"/>
    <mergeCell ref="U56:U58"/>
    <mergeCell ref="U63:U66"/>
    <mergeCell ref="U68:U71"/>
    <mergeCell ref="V9:V10"/>
    <mergeCell ref="V56:V58"/>
    <mergeCell ref="V63:V66"/>
    <mergeCell ref="V68:V71"/>
    <mergeCell ref="W9:W10"/>
    <mergeCell ref="X9:X10"/>
    <mergeCell ref="X32:X35"/>
    <mergeCell ref="X56:X58"/>
    <mergeCell ref="X63:X66"/>
    <mergeCell ref="X68:X71"/>
    <mergeCell ref="Y56:Y58"/>
    <mergeCell ref="Y63:Y66"/>
    <mergeCell ref="Y68:Y71"/>
    <mergeCell ref="AA32:AA35"/>
    <mergeCell ref="AA56:AA58"/>
    <mergeCell ref="AA63:AA66"/>
    <mergeCell ref="AA68:AA71"/>
    <mergeCell ref="AB56:AB58"/>
    <mergeCell ref="AB63:AB66"/>
    <mergeCell ref="AB68:AB71"/>
    <mergeCell ref="AD32:AD35"/>
    <mergeCell ref="AD56:AD58"/>
    <mergeCell ref="AD63:AD66"/>
    <mergeCell ref="AD68:AD71"/>
    <mergeCell ref="AE56:AE58"/>
    <mergeCell ref="AE63:AE66"/>
    <mergeCell ref="AE68:AE71"/>
    <mergeCell ref="AG32:AG35"/>
    <mergeCell ref="AG56:AG58"/>
    <mergeCell ref="AG63:AG66"/>
    <mergeCell ref="AG68:AG71"/>
    <mergeCell ref="AH9:AH10"/>
    <mergeCell ref="AH32:AH35"/>
    <mergeCell ref="AH56:AH58"/>
    <mergeCell ref="AH63:AH66"/>
    <mergeCell ref="AH68:AH71"/>
    <mergeCell ref="AI9:AI10"/>
    <mergeCell ref="AI32:AI35"/>
    <mergeCell ref="AI56:AI58"/>
    <mergeCell ref="AI63:AI66"/>
    <mergeCell ref="AI68:AI71"/>
    <mergeCell ref="AJ9:AJ10"/>
    <mergeCell ref="AJ32:AJ35"/>
    <mergeCell ref="AJ56:AJ58"/>
    <mergeCell ref="AJ63:AJ66"/>
    <mergeCell ref="AJ68:AJ71"/>
    <mergeCell ref="AK9:AK10"/>
    <mergeCell ref="AK56:AK58"/>
    <mergeCell ref="AK63:AK66"/>
    <mergeCell ref="AK68:AK71"/>
    <mergeCell ref="AL9:AL10"/>
    <mergeCell ref="AM9:AM10"/>
    <mergeCell ref="AM32:AM35"/>
    <mergeCell ref="AM56:AM58"/>
    <mergeCell ref="AM63:AM66"/>
    <mergeCell ref="AM68:AM71"/>
    <mergeCell ref="AN56:AN58"/>
    <mergeCell ref="AN63:AN66"/>
    <mergeCell ref="AN68:AN71"/>
    <mergeCell ref="AP32:AP35"/>
    <mergeCell ref="AP56:AP58"/>
    <mergeCell ref="AP63:AP66"/>
    <mergeCell ref="AP68:AP71"/>
    <mergeCell ref="AQ56:AQ58"/>
    <mergeCell ref="AQ63:AQ66"/>
    <mergeCell ref="AQ68:AQ71"/>
    <mergeCell ref="AS32:AS35"/>
    <mergeCell ref="AS56:AS58"/>
    <mergeCell ref="AS63:AS66"/>
    <mergeCell ref="AS68:AS71"/>
    <mergeCell ref="AT56:AT58"/>
    <mergeCell ref="AT63:AT66"/>
    <mergeCell ref="AT68:AT71"/>
    <mergeCell ref="AV32:AV35"/>
    <mergeCell ref="AV56:AV58"/>
    <mergeCell ref="AV63:AV66"/>
    <mergeCell ref="AV68:AV71"/>
    <mergeCell ref="AW8:AW10"/>
    <mergeCell ref="AW26:AW29"/>
    <mergeCell ref="AW31:AW34"/>
    <mergeCell ref="AW51:AW52"/>
    <mergeCell ref="AW55:AW59"/>
    <mergeCell ref="AW62:AW66"/>
  </mergeCells>
  <pageMargins left="0.708661417322835" right="0.708661417322835" top="0.748031496062992" bottom="0.748031496062992" header="0.31496062992126" footer="0.31496062992126"/>
  <pageSetup paperSize="9" scale="64" fitToHeight="0" orientation="landscape" horizontalDpi="600" verticalDpi="600"/>
  <headerFooter/>
  <rowBreaks count="3" manualBreakCount="3">
    <brk id="24" max="48" man="1"/>
    <brk id="39" max="48" man="1"/>
    <brk id="52" max="4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4"/>
  <sheetViews>
    <sheetView view="pageBreakPreview" zoomScaleNormal="100" workbookViewId="0">
      <selection activeCell="A3" sqref="A3:BG3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customWidth="1" outlineLevel="1"/>
    <col min="11" max="11" width="3.71428571428571" style="40" customWidth="1" outlineLevel="1"/>
    <col min="12" max="12" width="3.71428571428571" style="39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2.57142857142857" style="44" customWidth="1"/>
    <col min="21" max="21" width="2.57142857142857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" style="47" customWidth="1" collapsed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customWidth="1"/>
    <col min="36" max="36" width="4" style="32" customWidth="1"/>
    <col min="37" max="37" width="4.42857142857143" style="32" customWidth="1"/>
    <col min="38" max="38" width="3.71428571428571" style="32" customWidth="1"/>
    <col min="39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2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2.85714285714286" style="32" customWidth="1" collapsed="1"/>
    <col min="50" max="50" width="3.71428571428571" style="32" customWidth="1" outlineLevel="1"/>
    <col min="51" max="51" width="3.71428571428571" style="52" customWidth="1" outlineLevel="1"/>
    <col min="52" max="52" width="3.71428571428571" style="32" customWidth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57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135" customHeight="1" spans="1:59">
      <c r="A3" s="898" t="s">
        <v>310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  <c r="AX3" s="898"/>
      <c r="AY3" s="898"/>
      <c r="AZ3" s="898"/>
      <c r="BA3" s="898"/>
      <c r="BB3" s="898"/>
      <c r="BC3" s="898"/>
      <c r="BD3" s="898"/>
      <c r="BE3" s="898"/>
      <c r="BF3" s="898"/>
      <c r="BG3" s="898"/>
    </row>
    <row r="4" ht="39" hidden="1" customHeight="1" spans="1:59">
      <c r="A4" s="1018"/>
      <c r="B4" s="1018"/>
      <c r="C4" s="1018"/>
      <c r="D4" s="101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</row>
    <row r="5" ht="57.75" hidden="1" customHeight="1" spans="1:59">
      <c r="A5" s="1018"/>
      <c r="B5" s="1018"/>
      <c r="C5" s="1018"/>
      <c r="D5" s="1018"/>
      <c r="E5" s="1018"/>
      <c r="F5" s="1018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18"/>
      <c r="X5" s="1018"/>
      <c r="Y5" s="1018"/>
      <c r="Z5" s="1018"/>
      <c r="AA5" s="1018"/>
      <c r="AB5" s="1018"/>
      <c r="AC5" s="1018"/>
      <c r="AD5" s="1018"/>
      <c r="AE5" s="1018"/>
      <c r="AF5" s="1018"/>
      <c r="AG5" s="1018"/>
      <c r="AH5" s="1019"/>
      <c r="AI5" s="1018"/>
      <c r="AJ5" s="1018"/>
      <c r="AK5" s="1018"/>
      <c r="AL5" s="1018"/>
      <c r="AM5" s="1018"/>
      <c r="AN5" s="1018"/>
      <c r="AO5" s="1018"/>
      <c r="AP5" s="1018"/>
      <c r="AQ5" s="1018"/>
      <c r="AR5" s="1018"/>
      <c r="AS5" s="1018"/>
      <c r="AT5" s="1018"/>
      <c r="AU5" s="1018"/>
      <c r="AV5" s="1018"/>
      <c r="AW5" s="1018"/>
      <c r="AX5" s="1018"/>
      <c r="AY5" s="1018"/>
      <c r="AZ5" s="1018"/>
      <c r="BA5" s="1018"/>
      <c r="BB5" s="1018"/>
      <c r="BC5" s="1018"/>
      <c r="BD5" s="1018"/>
      <c r="BE5" s="1018"/>
      <c r="BF5" s="1018"/>
      <c r="BG5" s="1018"/>
    </row>
    <row r="6" ht="57.75" hidden="1" customHeight="1" spans="1:59">
      <c r="A6" s="1018"/>
      <c r="B6" s="1018"/>
      <c r="C6" s="1018"/>
      <c r="D6" s="1018"/>
      <c r="E6" s="1018"/>
      <c r="F6" s="1018"/>
      <c r="G6" s="1018"/>
      <c r="H6" s="1018"/>
      <c r="I6" s="1018"/>
      <c r="J6" s="1018"/>
      <c r="K6" s="1018"/>
      <c r="L6" s="1018"/>
      <c r="M6" s="1018"/>
      <c r="N6" s="1018"/>
      <c r="O6" s="1018"/>
      <c r="P6" s="1018"/>
      <c r="Q6" s="1018"/>
      <c r="R6" s="1018"/>
      <c r="S6" s="1018"/>
      <c r="T6" s="1018"/>
      <c r="U6" s="1018"/>
      <c r="V6" s="1018"/>
      <c r="W6" s="1018"/>
      <c r="X6" s="1018"/>
      <c r="Y6" s="1018"/>
      <c r="Z6" s="1018"/>
      <c r="AA6" s="1018"/>
      <c r="AB6" s="1018"/>
      <c r="AC6" s="1018"/>
      <c r="AD6" s="1018"/>
      <c r="AE6" s="1018"/>
      <c r="AF6" s="1018"/>
      <c r="AG6" s="1018"/>
      <c r="AH6" s="1019"/>
      <c r="AI6" s="1018"/>
      <c r="AJ6" s="1018"/>
      <c r="AK6" s="1018"/>
      <c r="AL6" s="1018"/>
      <c r="AM6" s="1018"/>
      <c r="AN6" s="1018"/>
      <c r="AO6" s="1018"/>
      <c r="AP6" s="1018"/>
      <c r="AQ6" s="1018"/>
      <c r="AR6" s="1018"/>
      <c r="AS6" s="1018"/>
      <c r="AT6" s="1018"/>
      <c r="AU6" s="1018"/>
      <c r="AV6" s="1018"/>
      <c r="AW6" s="1018"/>
      <c r="AX6" s="1018"/>
      <c r="AY6" s="1018"/>
      <c r="AZ6" s="1018"/>
      <c r="BA6" s="1018"/>
      <c r="BB6" s="1018"/>
      <c r="BC6" s="1018"/>
      <c r="BD6" s="1018"/>
      <c r="BE6" s="1018"/>
      <c r="BF6" s="1018"/>
      <c r="BG6" s="1018"/>
    </row>
    <row r="7" ht="57.75" hidden="1" customHeight="1" spans="1:59">
      <c r="A7" s="1018"/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9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  <c r="AX7" s="1018"/>
      <c r="AY7" s="1018"/>
      <c r="AZ7" s="1018"/>
      <c r="BA7" s="1018"/>
      <c r="BB7" s="1018"/>
      <c r="BC7" s="1018"/>
      <c r="BD7" s="1018"/>
      <c r="BE7" s="1018"/>
      <c r="BF7" s="1018"/>
      <c r="BG7" s="1018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4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60" t="s">
        <v>141</v>
      </c>
      <c r="K9" s="960"/>
      <c r="L9" s="960"/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6" t="s">
        <v>141</v>
      </c>
      <c r="AJ9" s="6"/>
      <c r="AK9" s="6"/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6" t="s">
        <v>141</v>
      </c>
      <c r="AY9" s="6"/>
      <c r="AZ9" s="6"/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61" t="s">
        <v>179</v>
      </c>
      <c r="K10" s="972" t="s">
        <v>180</v>
      </c>
      <c r="L10" s="961" t="s">
        <v>181</v>
      </c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52" t="s">
        <v>179</v>
      </c>
      <c r="AJ10" s="953" t="s">
        <v>180</v>
      </c>
      <c r="AK10" s="952" t="s">
        <v>181</v>
      </c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52" t="s">
        <v>179</v>
      </c>
      <c r="AY10" s="953" t="s">
        <v>180</v>
      </c>
      <c r="AZ10" s="952" t="s">
        <v>181</v>
      </c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9.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10603.50122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'30'!L13</f>
        <v>2865.47631</v>
      </c>
      <c r="K13" s="687">
        <f>K14+K15+K16+K17</f>
        <v>0</v>
      </c>
      <c r="L13" s="686">
        <f>J13+K13</f>
        <v>2865.47631</v>
      </c>
      <c r="M13" s="686">
        <f>'30'!O14</f>
        <v>0</v>
      </c>
      <c r="N13" s="687">
        <v>0</v>
      </c>
      <c r="O13" s="686">
        <f>M13+N13</f>
        <v>0</v>
      </c>
      <c r="P13" s="686">
        <f>'30'!R13</f>
        <v>0</v>
      </c>
      <c r="Q13" s="687"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'30'!AA13</f>
        <v>0</v>
      </c>
      <c r="Z13" s="609"/>
      <c r="AA13" s="11">
        <f>Y13+Z13</f>
        <v>0</v>
      </c>
      <c r="AB13" s="11">
        <f>'30'!AD13</f>
        <v>0</v>
      </c>
      <c r="AC13" s="609"/>
      <c r="AD13" s="11">
        <f>AB13+AC13</f>
        <v>0</v>
      </c>
      <c r="AE13" s="11">
        <f>'30'!AG13</f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10603.50122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2865.47631</v>
      </c>
      <c r="AY13" s="609">
        <f>K13+Z13+AJ13</f>
        <v>0</v>
      </c>
      <c r="AZ13" s="11">
        <f>AX13+AY13</f>
        <v>2865.47631</v>
      </c>
      <c r="BA13" s="11">
        <f>M13+AB13</f>
        <v>0</v>
      </c>
      <c r="BB13" s="609">
        <f>N13+AC13</f>
        <v>0</v>
      </c>
      <c r="BC13" s="11">
        <f>BA13+BB13</f>
        <v>0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35.25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45"/>
      <c r="BG14" s="1003"/>
    </row>
    <row r="15" ht="27" customHeight="1" outlineLevel="1" spans="1:5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45"/>
      <c r="BG15" s="1003"/>
    </row>
    <row r="16" ht="34.5" customHeight="1" outlineLevel="1" spans="1:5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45"/>
      <c r="BG16" s="1003"/>
    </row>
    <row r="17" ht="36.75" customHeight="1" spans="1:59">
      <c r="A17" s="6"/>
      <c r="B17" s="606"/>
      <c r="C17" s="607" t="s">
        <v>146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45"/>
      <c r="BG17" s="996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'30'!L19</f>
        <v>0</v>
      </c>
      <c r="K19" s="687"/>
      <c r="L19" s="686">
        <f>J19+K19</f>
        <v>0</v>
      </c>
      <c r="M19" s="686">
        <f>'30'!O19</f>
        <v>0</v>
      </c>
      <c r="N19" s="687"/>
      <c r="O19" s="686">
        <f>M19+N19</f>
        <v>0</v>
      </c>
      <c r="P19" s="686">
        <f>'30'!R19</f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8.25" customHeight="1" spans="1:5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'30'!L22</f>
        <v>0</v>
      </c>
      <c r="K22" s="687"/>
      <c r="L22" s="686">
        <v>0</v>
      </c>
      <c r="M22" s="686">
        <f>'30'!O22</f>
        <v>0</v>
      </c>
      <c r="N22" s="687"/>
      <c r="O22" s="686">
        <v>0</v>
      </c>
      <c r="P22" s="686">
        <f>'30'!R22</f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33.75" spans="1:5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'30'!L26</f>
        <v>0</v>
      </c>
      <c r="K26" s="966"/>
      <c r="L26" s="967">
        <f>J26+K26</f>
        <v>0</v>
      </c>
      <c r="M26" s="686">
        <f>'30'!O26</f>
        <v>0</v>
      </c>
      <c r="N26" s="966"/>
      <c r="O26" s="967">
        <f>M26+N26</f>
        <v>0</v>
      </c>
      <c r="P26" s="686">
        <f>'30'!R26</f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2.8" spans="1:59">
      <c r="A30" s="629" t="s">
        <v>104</v>
      </c>
      <c r="B30" s="606" t="s">
        <v>30</v>
      </c>
      <c r="C30" s="607" t="s">
        <v>13</v>
      </c>
      <c r="D30" s="608">
        <f>E30+F30+I30+L30+O30+R30</f>
        <v>338099.374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 t="shared" ref="I30:BF30" si="1">I31+I36+I38</f>
        <v>55638.85574</v>
      </c>
      <c r="J30" s="686">
        <f>'30'!L30</f>
        <v>54657.1285</v>
      </c>
      <c r="K30" s="687">
        <f t="shared" si="1"/>
        <v>0</v>
      </c>
      <c r="L30" s="686">
        <f t="shared" si="1"/>
        <v>54657.1285</v>
      </c>
      <c r="M30" s="686">
        <f>'30'!O30</f>
        <v>54076.17851</v>
      </c>
      <c r="N30" s="687">
        <f t="shared" si="1"/>
        <v>0</v>
      </c>
      <c r="O30" s="686">
        <f t="shared" si="1"/>
        <v>54076.17851</v>
      </c>
      <c r="P30" s="686">
        <f>'30'!R30</f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11779.51695</v>
      </c>
      <c r="T30" s="11">
        <f t="shared" si="1"/>
        <v>4170.09794</v>
      </c>
      <c r="U30" s="11">
        <f t="shared" si="1"/>
        <v>0</v>
      </c>
      <c r="V30" s="11">
        <f>'25'!X28</f>
        <v>2878.24959</v>
      </c>
      <c r="W30" s="609">
        <f t="shared" si="1"/>
        <v>0</v>
      </c>
      <c r="X30" s="358">
        <f t="shared" si="1"/>
        <v>2878.24959</v>
      </c>
      <c r="Y30" s="11">
        <f>'30'!AA30</f>
        <v>4731.16942</v>
      </c>
      <c r="Z30" s="609">
        <f t="shared" si="1"/>
        <v>0</v>
      </c>
      <c r="AA30" s="11">
        <f t="shared" si="1"/>
        <v>4731.16942</v>
      </c>
      <c r="AB30" s="11">
        <f t="shared" si="1"/>
        <v>0</v>
      </c>
      <c r="AC30" s="609">
        <f t="shared" si="1"/>
        <v>0</v>
      </c>
      <c r="AD30" s="11">
        <f t="shared" si="1"/>
        <v>0</v>
      </c>
      <c r="AE30" s="11">
        <f t="shared" si="1"/>
        <v>0</v>
      </c>
      <c r="AF30" s="609">
        <f t="shared" si="1"/>
        <v>0</v>
      </c>
      <c r="AG30" s="745">
        <f t="shared" si="1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si="1"/>
        <v>349878.89095</v>
      </c>
      <c r="AS30" s="11">
        <f t="shared" si="1"/>
        <v>66300.88356</v>
      </c>
      <c r="AT30" s="11">
        <f t="shared" si="1"/>
        <v>58712.83911</v>
      </c>
      <c r="AU30" s="11">
        <f t="shared" si="1"/>
        <v>58517.10533</v>
      </c>
      <c r="AV30" s="609">
        <f t="shared" si="1"/>
        <v>0</v>
      </c>
      <c r="AW30" s="11">
        <f t="shared" si="1"/>
        <v>58517.10533</v>
      </c>
      <c r="AX30" s="11">
        <f>J30+Y30+AI30</f>
        <v>59388.29792</v>
      </c>
      <c r="AY30" s="609">
        <f>K30+Z30+AJ30</f>
        <v>0</v>
      </c>
      <c r="AZ30" s="11">
        <f t="shared" si="1"/>
        <v>59388.29792</v>
      </c>
      <c r="BA30" s="11">
        <f t="shared" si="1"/>
        <v>54076.17851</v>
      </c>
      <c r="BB30" s="609">
        <f t="shared" si="1"/>
        <v>0</v>
      </c>
      <c r="BC30" s="11">
        <f t="shared" si="1"/>
        <v>54076.17851</v>
      </c>
      <c r="BD30" s="11">
        <f t="shared" si="1"/>
        <v>52883.58652</v>
      </c>
      <c r="BE30" s="609">
        <f t="shared" si="1"/>
        <v>0</v>
      </c>
      <c r="BF30" s="745">
        <f t="shared" si="1"/>
        <v>52883.58652</v>
      </c>
      <c r="BG30" s="803"/>
    </row>
    <row r="31" ht="72.8" spans="1:59">
      <c r="A31" s="629"/>
      <c r="B31" s="606" t="s">
        <v>106</v>
      </c>
      <c r="C31" s="607" t="s">
        <v>13</v>
      </c>
      <c r="D31" s="608">
        <f>E31+F31+I31+L31+O31+R31</f>
        <v>234684.96464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'30'!L31</f>
        <v>35999.88573</v>
      </c>
      <c r="K31" s="687">
        <f>K32+K34</f>
        <v>0</v>
      </c>
      <c r="L31" s="686">
        <f>J31+K31</f>
        <v>35999.88573</v>
      </c>
      <c r="M31" s="686">
        <f>'30'!O31</f>
        <v>35714.16234</v>
      </c>
      <c r="N31" s="687">
        <f>N32+N34</f>
        <v>0</v>
      </c>
      <c r="O31" s="686">
        <f>M31+N31</f>
        <v>35714.16234</v>
      </c>
      <c r="P31" s="686">
        <f>'30'!R31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4237.4597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v>0</v>
      </c>
      <c r="Z31" s="609"/>
      <c r="AA31" s="11">
        <v>0</v>
      </c>
      <c r="AB31" s="11">
        <v>0</v>
      </c>
      <c r="AC31" s="609"/>
      <c r="AD31" s="11">
        <v>0</v>
      </c>
      <c r="AE31" s="11"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238922.42434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35999.88573</v>
      </c>
      <c r="AY31" s="609">
        <f>K31+Z31+AJ31</f>
        <v>0</v>
      </c>
      <c r="AZ31" s="11">
        <f>AX31+AY31</f>
        <v>35999.88573</v>
      </c>
      <c r="BA31" s="11">
        <f>M31+AB31</f>
        <v>35714.16234</v>
      </c>
      <c r="BB31" s="609">
        <f>N31+AC31</f>
        <v>0</v>
      </c>
      <c r="BC31" s="11">
        <f>BA31+BB31</f>
        <v>35714.16234</v>
      </c>
      <c r="BD31" s="11">
        <f>P31+AE31</f>
        <v>34521.57036</v>
      </c>
      <c r="BE31" s="609">
        <f>Q31+AF31</f>
        <v>0</v>
      </c>
      <c r="BF31" s="745">
        <f>BD31+BE31</f>
        <v>34521.57036</v>
      </c>
      <c r="BG31" s="804"/>
    </row>
    <row r="32" ht="30" customHeight="1" spans="1:59">
      <c r="A32" s="629"/>
      <c r="B32" s="606"/>
      <c r="C32" s="607" t="s">
        <v>91</v>
      </c>
      <c r="D32" s="640"/>
      <c r="E32" s="760"/>
      <c r="F32" s="641"/>
      <c r="G32" s="11"/>
      <c r="H32" s="618"/>
      <c r="I32" s="760"/>
      <c r="J32" s="686"/>
      <c r="K32" s="688"/>
      <c r="L32" s="708"/>
      <c r="M32" s="686"/>
      <c r="N32" s="688"/>
      <c r="O32" s="708"/>
      <c r="P32" s="686"/>
      <c r="Q32" s="688"/>
      <c r="R32" s="1030"/>
      <c r="S32" s="640"/>
      <c r="T32" s="760"/>
      <c r="U32" s="760"/>
      <c r="V32" s="11"/>
      <c r="W32" s="618"/>
      <c r="X32" s="435"/>
      <c r="Y32" s="616"/>
      <c r="Z32" s="618"/>
      <c r="AA32" s="760"/>
      <c r="AB32" s="616"/>
      <c r="AC32" s="676"/>
      <c r="AD32" s="760"/>
      <c r="AE32" s="616"/>
      <c r="AF32" s="676"/>
      <c r="AG32" s="783"/>
      <c r="AH32" s="869"/>
      <c r="AI32" s="616"/>
      <c r="AJ32" s="618"/>
      <c r="AK32" s="1033"/>
      <c r="AL32" s="616"/>
      <c r="AM32" s="676"/>
      <c r="AN32" s="1033"/>
      <c r="AO32" s="616"/>
      <c r="AP32" s="676"/>
      <c r="AQ32" s="769"/>
      <c r="AR32" s="760"/>
      <c r="AS32" s="760"/>
      <c r="AT32" s="760"/>
      <c r="AU32" s="617"/>
      <c r="AV32" s="609"/>
      <c r="AW32" s="760"/>
      <c r="AX32" s="616"/>
      <c r="AY32" s="676"/>
      <c r="AZ32" s="760"/>
      <c r="BA32" s="616"/>
      <c r="BB32" s="676"/>
      <c r="BC32" s="760"/>
      <c r="BD32" s="616"/>
      <c r="BE32" s="676"/>
      <c r="BF32" s="760"/>
      <c r="BG32" s="806"/>
    </row>
    <row r="33" ht="24.75" customHeight="1" spans="1:59">
      <c r="A33" s="629"/>
      <c r="B33" s="606"/>
      <c r="C33" s="607" t="s">
        <v>186</v>
      </c>
      <c r="D33" s="766"/>
      <c r="E33" s="767"/>
      <c r="F33" s="842"/>
      <c r="G33" s="11"/>
      <c r="H33" s="618"/>
      <c r="I33" s="767"/>
      <c r="J33" s="686"/>
      <c r="K33" s="688"/>
      <c r="L33" s="710"/>
      <c r="M33" s="686"/>
      <c r="N33" s="688"/>
      <c r="O33" s="710"/>
      <c r="P33" s="686"/>
      <c r="Q33" s="688"/>
      <c r="R33" s="1031"/>
      <c r="S33" s="766"/>
      <c r="T33" s="767"/>
      <c r="U33" s="767"/>
      <c r="V33" s="11"/>
      <c r="W33" s="618"/>
      <c r="X33" s="437"/>
      <c r="Y33" s="616"/>
      <c r="Z33" s="618"/>
      <c r="AA33" s="767"/>
      <c r="AB33" s="616"/>
      <c r="AC33" s="676"/>
      <c r="AD33" s="767"/>
      <c r="AE33" s="616"/>
      <c r="AF33" s="676"/>
      <c r="AG33" s="789"/>
      <c r="AH33" s="879"/>
      <c r="AI33" s="616"/>
      <c r="AJ33" s="618"/>
      <c r="AK33" s="1033"/>
      <c r="AL33" s="616"/>
      <c r="AM33" s="676"/>
      <c r="AN33" s="1033"/>
      <c r="AO33" s="616"/>
      <c r="AP33" s="676"/>
      <c r="AQ33" s="769"/>
      <c r="AR33" s="767"/>
      <c r="AS33" s="767"/>
      <c r="AT33" s="767"/>
      <c r="AU33" s="617"/>
      <c r="AV33" s="609"/>
      <c r="AW33" s="767"/>
      <c r="AX33" s="616"/>
      <c r="AY33" s="676"/>
      <c r="AZ33" s="767"/>
      <c r="BA33" s="616"/>
      <c r="BB33" s="676"/>
      <c r="BC33" s="767"/>
      <c r="BD33" s="616"/>
      <c r="BE33" s="676"/>
      <c r="BF33" s="767"/>
      <c r="BG33" s="806"/>
    </row>
    <row r="34" ht="31.5" customHeight="1" spans="1:59">
      <c r="A34" s="629"/>
      <c r="B34" s="606"/>
      <c r="C34" s="607" t="s">
        <v>146</v>
      </c>
      <c r="D34" s="766"/>
      <c r="E34" s="767"/>
      <c r="F34" s="842"/>
      <c r="G34" s="11"/>
      <c r="H34" s="618"/>
      <c r="I34" s="767"/>
      <c r="J34" s="686"/>
      <c r="K34" s="687"/>
      <c r="L34" s="710"/>
      <c r="M34" s="686"/>
      <c r="N34" s="688"/>
      <c r="O34" s="710"/>
      <c r="P34" s="686"/>
      <c r="Q34" s="688"/>
      <c r="R34" s="1031"/>
      <c r="S34" s="766"/>
      <c r="T34" s="767"/>
      <c r="U34" s="767"/>
      <c r="V34" s="11"/>
      <c r="W34" s="618"/>
      <c r="X34" s="437"/>
      <c r="Y34" s="616"/>
      <c r="Z34" s="618"/>
      <c r="AA34" s="767"/>
      <c r="AB34" s="616"/>
      <c r="AC34" s="676"/>
      <c r="AD34" s="767"/>
      <c r="AE34" s="616"/>
      <c r="AF34" s="676"/>
      <c r="AG34" s="789"/>
      <c r="AH34" s="879"/>
      <c r="AI34" s="616"/>
      <c r="AJ34" s="676"/>
      <c r="AK34" s="755"/>
      <c r="AL34" s="616"/>
      <c r="AM34" s="676"/>
      <c r="AN34" s="755"/>
      <c r="AO34" s="616"/>
      <c r="AP34" s="676"/>
      <c r="AQ34" s="10"/>
      <c r="AR34" s="767"/>
      <c r="AS34" s="767"/>
      <c r="AT34" s="767"/>
      <c r="AU34" s="617"/>
      <c r="AV34" s="609"/>
      <c r="AW34" s="767"/>
      <c r="AX34" s="616"/>
      <c r="AY34" s="609"/>
      <c r="AZ34" s="767"/>
      <c r="BA34" s="616"/>
      <c r="BB34" s="676"/>
      <c r="BC34" s="767"/>
      <c r="BD34" s="616"/>
      <c r="BE34" s="676"/>
      <c r="BF34" s="767"/>
      <c r="BG34" s="806"/>
    </row>
    <row r="35" ht="24" hidden="1" customHeight="1" outlineLevel="1" spans="1:59">
      <c r="A35" s="629"/>
      <c r="B35" s="606"/>
      <c r="C35" s="607" t="s">
        <v>22</v>
      </c>
      <c r="D35" s="675"/>
      <c r="E35" s="770"/>
      <c r="F35" s="622"/>
      <c r="G35" s="11">
        <f>'26'!I34</f>
        <v>0</v>
      </c>
      <c r="H35" s="618"/>
      <c r="I35" s="770"/>
      <c r="J35" s="686"/>
      <c r="K35" s="688"/>
      <c r="L35" s="968"/>
      <c r="M35" s="686"/>
      <c r="N35" s="688"/>
      <c r="O35" s="968"/>
      <c r="P35" s="686"/>
      <c r="Q35" s="688"/>
      <c r="R35" s="1032"/>
      <c r="S35" s="675"/>
      <c r="T35" s="770"/>
      <c r="U35" s="770"/>
      <c r="V35" s="11"/>
      <c r="W35" s="609"/>
      <c r="X35" s="482"/>
      <c r="Y35" s="616"/>
      <c r="Z35" s="676"/>
      <c r="AA35" s="770"/>
      <c r="AB35" s="616"/>
      <c r="AC35" s="676"/>
      <c r="AD35" s="770"/>
      <c r="AE35" s="616"/>
      <c r="AF35" s="676"/>
      <c r="AG35" s="782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770"/>
      <c r="AS35" s="770"/>
      <c r="AT35" s="770"/>
      <c r="AU35" s="616"/>
      <c r="AV35" s="676"/>
      <c r="AW35" s="770"/>
      <c r="AX35" s="616"/>
      <c r="AY35" s="676"/>
      <c r="AZ35" s="770"/>
      <c r="BA35" s="616"/>
      <c r="BB35" s="676"/>
      <c r="BC35" s="770"/>
      <c r="BD35" s="616"/>
      <c r="BE35" s="676"/>
      <c r="BF35" s="770"/>
      <c r="BG35" s="1020"/>
    </row>
    <row r="36" ht="79.5" customHeight="1" collapsed="1" spans="1:59">
      <c r="A36" s="629"/>
      <c r="B36" s="606" t="s">
        <v>111</v>
      </c>
      <c r="C36" s="607" t="s">
        <v>13</v>
      </c>
      <c r="D36" s="608">
        <f>E36+F36+I36+L36+O36+R36</f>
        <v>101415.20066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'30'!L36</f>
        <v>18657.24277</v>
      </c>
      <c r="K36" s="687">
        <f>K37</f>
        <v>0</v>
      </c>
      <c r="L36" s="686">
        <f>J36+K36</f>
        <v>18657.24277</v>
      </c>
      <c r="M36" s="686">
        <f>'30'!O36</f>
        <v>18362.01617</v>
      </c>
      <c r="N36" s="687"/>
      <c r="O36" s="686">
        <f>M36+N36</f>
        <v>18362.01617</v>
      </c>
      <c r="P36" s="686">
        <f>'30'!R36</f>
        <v>18362.01616</v>
      </c>
      <c r="Q36" s="687"/>
      <c r="R36" s="717">
        <f>P36+Q36</f>
        <v>18362.01616</v>
      </c>
      <c r="S36" s="608">
        <f>T36+U36+X36+AA36+AD36+AG36</f>
        <v>2810.88783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v>0</v>
      </c>
      <c r="Z36" s="609"/>
      <c r="AA36" s="11">
        <v>0</v>
      </c>
      <c r="AB36" s="11">
        <v>0</v>
      </c>
      <c r="AC36" s="609"/>
      <c r="AD36" s="11">
        <v>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104226.08849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18657.24277</v>
      </c>
      <c r="AY36" s="609">
        <f>K36+Z36+AJ36</f>
        <v>0</v>
      </c>
      <c r="AZ36" s="11">
        <f>AX36+AY36</f>
        <v>18657.24277</v>
      </c>
      <c r="BA36" s="11">
        <f>M36+AB36</f>
        <v>18362.01617</v>
      </c>
      <c r="BB36" s="609">
        <f>N36+AC36</f>
        <v>0</v>
      </c>
      <c r="BC36" s="11">
        <f>BA36+BB36</f>
        <v>18362.01617</v>
      </c>
      <c r="BD36" s="11">
        <f>P36+AE36</f>
        <v>18362.01616</v>
      </c>
      <c r="BE36" s="609">
        <f>Q36+AF36</f>
        <v>0</v>
      </c>
      <c r="BF36" s="745">
        <f>BD36+BE36</f>
        <v>18362.01616</v>
      </c>
      <c r="BG36" s="1002"/>
    </row>
    <row r="37" ht="53.2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>
        <f>K37</f>
        <v>0</v>
      </c>
      <c r="AZ37" s="24"/>
      <c r="BA37" s="24"/>
      <c r="BB37" s="792"/>
      <c r="BC37" s="24"/>
      <c r="BD37" s="24"/>
      <c r="BE37" s="792"/>
      <c r="BF37" s="805"/>
      <c r="BG37" s="1034"/>
    </row>
    <row r="38" ht="66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'30'!L38</f>
        <v>0</v>
      </c>
      <c r="K38" s="687">
        <f>K39+K40+K41</f>
        <v>0</v>
      </c>
      <c r="L38" s="686">
        <f>J38+K38</f>
        <v>0</v>
      </c>
      <c r="M38" s="686">
        <f>'30'!O38</f>
        <v>0</v>
      </c>
      <c r="N38" s="687">
        <f>N39</f>
        <v>0</v>
      </c>
      <c r="O38" s="686">
        <f>O39</f>
        <v>0</v>
      </c>
      <c r="P38" s="686">
        <f>'30'!R38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2">T39</f>
        <v>0</v>
      </c>
      <c r="U38" s="11">
        <f t="shared" si="2"/>
        <v>0</v>
      </c>
      <c r="V38" s="11">
        <f>'25'!X36</f>
        <v>0</v>
      </c>
      <c r="W38" s="609">
        <f t="shared" si="2"/>
        <v>0</v>
      </c>
      <c r="X38" s="358">
        <f t="shared" si="2"/>
        <v>0</v>
      </c>
      <c r="Y38" s="11">
        <f>'30'!AA38</f>
        <v>4731.16942</v>
      </c>
      <c r="Z38" s="609">
        <f>Z39+Z40+Z41</f>
        <v>0</v>
      </c>
      <c r="AA38" s="11">
        <f>Y38+Z38</f>
        <v>4731.16942</v>
      </c>
      <c r="AB38" s="11">
        <f t="shared" si="2"/>
        <v>0</v>
      </c>
      <c r="AC38" s="609">
        <f t="shared" si="2"/>
        <v>0</v>
      </c>
      <c r="AD38" s="11">
        <f t="shared" si="2"/>
        <v>0</v>
      </c>
      <c r="AE38" s="11">
        <f t="shared" si="2"/>
        <v>0</v>
      </c>
      <c r="AF38" s="609">
        <f t="shared" si="2"/>
        <v>0</v>
      </c>
      <c r="AG38" s="745">
        <f t="shared" si="2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771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7.5" customHeight="1" spans="1:59">
      <c r="A40" s="629"/>
      <c r="B40" s="634"/>
      <c r="C40" s="607" t="s">
        <v>146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76.5" customHeight="1" spans="1:59">
      <c r="A42" s="16" t="s">
        <v>105</v>
      </c>
      <c r="B42" s="606" t="s">
        <v>188</v>
      </c>
      <c r="C42" s="607" t="s">
        <v>13</v>
      </c>
      <c r="D42" s="608">
        <f>E42+F42+I42+L42+O42+R42</f>
        <v>37876.20217</v>
      </c>
      <c r="E42" s="11">
        <v>0</v>
      </c>
      <c r="F42" s="11">
        <v>0</v>
      </c>
      <c r="G42" s="11">
        <f>'27'!I43</f>
        <v>6912.74881</v>
      </c>
      <c r="H42" s="609">
        <f>H43</f>
        <v>0</v>
      </c>
      <c r="I42" s="11">
        <f>G42+H42</f>
        <v>6912.74881</v>
      </c>
      <c r="J42" s="686">
        <f>'30'!L42</f>
        <v>10320.22046</v>
      </c>
      <c r="K42" s="687">
        <f>K43</f>
        <v>0</v>
      </c>
      <c r="L42" s="686">
        <f>J42+K42</f>
        <v>10320.22046</v>
      </c>
      <c r="M42" s="686">
        <f>'30'!O42</f>
        <v>10321.17046</v>
      </c>
      <c r="N42" s="687"/>
      <c r="O42" s="686">
        <f>M42+N42</f>
        <v>10321.17046</v>
      </c>
      <c r="P42" s="686">
        <f>'30'!R42</f>
        <v>10322.06244</v>
      </c>
      <c r="Q42" s="687"/>
      <c r="R42" s="717">
        <f>P42+Q42</f>
        <v>10322.06244</v>
      </c>
      <c r="S42" s="608">
        <f>T42+U42+X42+AA42+AD42+AG42</f>
        <v>2285.46214</v>
      </c>
      <c r="T42" s="11">
        <v>0</v>
      </c>
      <c r="U42" s="11">
        <v>0</v>
      </c>
      <c r="V42" s="11">
        <f>'25'!X39</f>
        <v>819.76205</v>
      </c>
      <c r="W42" s="609">
        <f>W43</f>
        <v>0</v>
      </c>
      <c r="X42" s="358">
        <f>V42+W42</f>
        <v>819.76205</v>
      </c>
      <c r="Y42" s="11">
        <f>'30'!AA42</f>
        <v>1465.70009</v>
      </c>
      <c r="Z42" s="609">
        <f>Z43</f>
        <v>0</v>
      </c>
      <c r="AA42" s="11">
        <f>Y42+Z42</f>
        <v>1465.70009</v>
      </c>
      <c r="AB42" s="11">
        <v>0</v>
      </c>
      <c r="AC42" s="609"/>
      <c r="AD42" s="11">
        <v>0</v>
      </c>
      <c r="AE42" s="11">
        <v>0</v>
      </c>
      <c r="AF42" s="609"/>
      <c r="AG42" s="745">
        <v>0</v>
      </c>
      <c r="AH42" s="765">
        <f>AK42+AN42+AQ42</f>
        <v>0</v>
      </c>
      <c r="AI42" s="11">
        <v>0</v>
      </c>
      <c r="AJ42" s="696"/>
      <c r="AK42" s="11">
        <f>AI42+AJ42</f>
        <v>0</v>
      </c>
      <c r="AL42" s="11">
        <v>0</v>
      </c>
      <c r="AM42" s="609"/>
      <c r="AN42" s="11">
        <f>AL42+AM42</f>
        <v>0</v>
      </c>
      <c r="AO42" s="11">
        <v>0</v>
      </c>
      <c r="AP42" s="609"/>
      <c r="AQ42" s="686">
        <f>AO42+AP42</f>
        <v>0</v>
      </c>
      <c r="AR42" s="657">
        <f>AS42+AT42+AW42+AZ42+BC42+BF42</f>
        <v>40161.66431</v>
      </c>
      <c r="AS42" s="11">
        <f>E42+T42</f>
        <v>0</v>
      </c>
      <c r="AT42" s="11">
        <f>F42+U42</f>
        <v>0</v>
      </c>
      <c r="AU42" s="11">
        <f>G42+V42</f>
        <v>7732.51086</v>
      </c>
      <c r="AV42" s="609">
        <f>H42+W42</f>
        <v>0</v>
      </c>
      <c r="AW42" s="11">
        <f>AU42+AV42</f>
        <v>7732.51086</v>
      </c>
      <c r="AX42" s="11">
        <f>J42+Y42+AI42</f>
        <v>11785.92055</v>
      </c>
      <c r="AY42" s="609">
        <f>K42+Z42+AJ42</f>
        <v>0</v>
      </c>
      <c r="AZ42" s="11">
        <f>AX42+AY42</f>
        <v>11785.92055</v>
      </c>
      <c r="BA42" s="11">
        <f>M42+AB42</f>
        <v>10321.17046</v>
      </c>
      <c r="BB42" s="609">
        <f>N42+AC42</f>
        <v>0</v>
      </c>
      <c r="BC42" s="11">
        <f>BA42+BB42</f>
        <v>10321.17046</v>
      </c>
      <c r="BD42" s="11">
        <f>P42+AE42</f>
        <v>10322.06244</v>
      </c>
      <c r="BE42" s="609">
        <f>Q42+AF42</f>
        <v>0</v>
      </c>
      <c r="BF42" s="745">
        <f>BD42+BE42</f>
        <v>10322.06244</v>
      </c>
      <c r="BG42" s="1002"/>
    </row>
    <row r="43" ht="30.75" customHeight="1" spans="1:59">
      <c r="A43" s="16"/>
      <c r="B43" s="606"/>
      <c r="C43" s="607" t="s">
        <v>157</v>
      </c>
      <c r="D43" s="608"/>
      <c r="E43" s="11"/>
      <c r="F43" s="11"/>
      <c r="G43" s="11"/>
      <c r="H43" s="609"/>
      <c r="I43" s="11"/>
      <c r="J43" s="686"/>
      <c r="K43" s="696"/>
      <c r="L43" s="686"/>
      <c r="M43" s="686"/>
      <c r="N43" s="687"/>
      <c r="O43" s="686"/>
      <c r="P43" s="686"/>
      <c r="Q43" s="687"/>
      <c r="R43" s="717"/>
      <c r="S43" s="608"/>
      <c r="T43" s="11"/>
      <c r="U43" s="11"/>
      <c r="V43" s="11"/>
      <c r="W43" s="609"/>
      <c r="X43" s="358"/>
      <c r="Y43" s="11"/>
      <c r="Z43" s="696"/>
      <c r="AA43" s="11"/>
      <c r="AB43" s="11"/>
      <c r="AC43" s="609"/>
      <c r="AD43" s="11"/>
      <c r="AE43" s="11"/>
      <c r="AF43" s="609"/>
      <c r="AG43" s="745"/>
      <c r="AH43" s="765"/>
      <c r="AI43" s="10"/>
      <c r="AJ43" s="10"/>
      <c r="AK43" s="10"/>
      <c r="AL43" s="10"/>
      <c r="AM43" s="10"/>
      <c r="AN43" s="10"/>
      <c r="AO43" s="10"/>
      <c r="AP43" s="10"/>
      <c r="AQ43" s="10"/>
      <c r="AR43" s="657"/>
      <c r="AS43" s="11"/>
      <c r="AT43" s="11"/>
      <c r="AU43" s="11"/>
      <c r="AV43" s="609"/>
      <c r="AW43" s="11"/>
      <c r="AX43" s="11"/>
      <c r="AY43" s="609"/>
      <c r="AZ43" s="11"/>
      <c r="BA43" s="11"/>
      <c r="BB43" s="609"/>
      <c r="BC43" s="11"/>
      <c r="BD43" s="11"/>
      <c r="BE43" s="609"/>
      <c r="BF43" s="745"/>
      <c r="BG43" s="1002"/>
    </row>
    <row r="44" s="27" customFormat="1" ht="72.8" spans="1:59">
      <c r="A44" s="19"/>
      <c r="B44" s="832" t="s">
        <v>189</v>
      </c>
      <c r="C44" s="958"/>
      <c r="D44" s="608">
        <f>E44+F44+I44+L44+O44+R44</f>
        <v>398492.53989</v>
      </c>
      <c r="E44" s="10">
        <f t="shared" ref="E44:R44" si="3">E42+E30+E26+E25+E22+E19+E13</f>
        <v>68854.353</v>
      </c>
      <c r="F44" s="10">
        <f t="shared" si="3"/>
        <v>62669.96004</v>
      </c>
      <c r="G44" s="10">
        <f t="shared" si="3"/>
        <v>71522.40365</v>
      </c>
      <c r="H44" s="676">
        <f t="shared" si="3"/>
        <v>0</v>
      </c>
      <c r="I44" s="10">
        <f t="shared" si="3"/>
        <v>71522.40365</v>
      </c>
      <c r="J44" s="689">
        <f t="shared" si="3"/>
        <v>67842.82527</v>
      </c>
      <c r="K44" s="689">
        <f t="shared" si="3"/>
        <v>0</v>
      </c>
      <c r="L44" s="689">
        <f t="shared" si="3"/>
        <v>67842.82527</v>
      </c>
      <c r="M44" s="689">
        <f t="shared" si="3"/>
        <v>64397.34897</v>
      </c>
      <c r="N44" s="689">
        <f t="shared" si="3"/>
        <v>0</v>
      </c>
      <c r="O44" s="689">
        <f t="shared" si="3"/>
        <v>64397.34897</v>
      </c>
      <c r="P44" s="689">
        <f t="shared" si="3"/>
        <v>63205.64896</v>
      </c>
      <c r="Q44" s="689">
        <f t="shared" si="3"/>
        <v>0</v>
      </c>
      <c r="R44" s="704">
        <f t="shared" si="3"/>
        <v>63205.64896</v>
      </c>
      <c r="S44" s="608">
        <f>T44+U44+X44+AA44+AD44+AG44</f>
        <v>14064.97909</v>
      </c>
      <c r="T44" s="10">
        <f t="shared" ref="T44:AK44" si="4">T42+T30+T26+T25+T22+T19+T13</f>
        <v>4170.09794</v>
      </c>
      <c r="U44" s="10">
        <f t="shared" si="4"/>
        <v>0</v>
      </c>
      <c r="V44" s="10">
        <f t="shared" si="4"/>
        <v>3698.01164</v>
      </c>
      <c r="W44" s="676">
        <f t="shared" si="4"/>
        <v>0</v>
      </c>
      <c r="X44" s="361">
        <f t="shared" si="4"/>
        <v>3698.01164</v>
      </c>
      <c r="Y44" s="10">
        <f t="shared" si="4"/>
        <v>6196.86951</v>
      </c>
      <c r="Z44" s="10">
        <f t="shared" si="4"/>
        <v>0</v>
      </c>
      <c r="AA44" s="10">
        <f t="shared" si="4"/>
        <v>6196.86951</v>
      </c>
      <c r="AB44" s="10">
        <f t="shared" si="4"/>
        <v>0</v>
      </c>
      <c r="AC44" s="10">
        <f t="shared" si="4"/>
        <v>0</v>
      </c>
      <c r="AD44" s="10">
        <f t="shared" si="4"/>
        <v>0</v>
      </c>
      <c r="AE44" s="10">
        <f t="shared" si="4"/>
        <v>0</v>
      </c>
      <c r="AF44" s="10">
        <f t="shared" si="4"/>
        <v>0</v>
      </c>
      <c r="AG44" s="748">
        <f t="shared" si="4"/>
        <v>0</v>
      </c>
      <c r="AH44" s="765">
        <f>AK44+AN44+AQ44</f>
        <v>0</v>
      </c>
      <c r="AI44" s="11">
        <f t="shared" si="4"/>
        <v>0</v>
      </c>
      <c r="AJ44" s="609">
        <f t="shared" si="4"/>
        <v>0</v>
      </c>
      <c r="AK44" s="11">
        <f t="shared" si="4"/>
        <v>0</v>
      </c>
      <c r="AL44" s="11">
        <v>0</v>
      </c>
      <c r="AM44" s="609"/>
      <c r="AN44" s="11">
        <f>AL44+AM44</f>
        <v>0</v>
      </c>
      <c r="AO44" s="11">
        <v>0</v>
      </c>
      <c r="AP44" s="609"/>
      <c r="AQ44" s="11">
        <f>AO44+AP44</f>
        <v>0</v>
      </c>
      <c r="AR44" s="657">
        <f>AS44+AT44+AW44+AZ44+BC44+BF44</f>
        <v>412557.51898</v>
      </c>
      <c r="AS44" s="11">
        <f>E44+T44</f>
        <v>73024.45094</v>
      </c>
      <c r="AT44" s="11">
        <f>F44+U44</f>
        <v>62669.96004</v>
      </c>
      <c r="AU44" s="11">
        <f>G44+V44</f>
        <v>75220.41529</v>
      </c>
      <c r="AV44" s="609">
        <f>H44+W44</f>
        <v>0</v>
      </c>
      <c r="AW44" s="11">
        <f>AU44+AV44</f>
        <v>75220.41529</v>
      </c>
      <c r="AX44" s="11">
        <f>J44+Y44+AI44</f>
        <v>74039.69478</v>
      </c>
      <c r="AY44" s="609">
        <f>K44+Z44+AJ44</f>
        <v>0</v>
      </c>
      <c r="AZ44" s="11">
        <f>AX44+AY44</f>
        <v>74039.69478</v>
      </c>
      <c r="BA44" s="11">
        <f>M44+AB44</f>
        <v>64397.34897</v>
      </c>
      <c r="BB44" s="11">
        <f>N44+AC44</f>
        <v>0</v>
      </c>
      <c r="BC44" s="11">
        <f>BA44+BB44</f>
        <v>64397.34897</v>
      </c>
      <c r="BD44" s="11">
        <f>P44+AE44</f>
        <v>63205.64896</v>
      </c>
      <c r="BE44" s="11">
        <f>Q44+AF44</f>
        <v>0</v>
      </c>
      <c r="BF44" s="745">
        <f>BD44+BE44</f>
        <v>63205.64896</v>
      </c>
      <c r="BG44" s="814"/>
    </row>
    <row r="45" s="27" customFormat="1" ht="35.25" customHeight="1" spans="1:59">
      <c r="A45" s="7" t="s">
        <v>286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814"/>
    </row>
    <row r="46" s="27" customFormat="1" ht="92.25" customHeight="1" spans="1:59">
      <c r="A46" s="15" t="s">
        <v>44</v>
      </c>
      <c r="B46" s="606" t="s">
        <v>287</v>
      </c>
      <c r="C46" s="607" t="s">
        <v>13</v>
      </c>
      <c r="D46" s="608">
        <f>E46+F46+I46+L46+O46+R46</f>
        <v>52.632</v>
      </c>
      <c r="E46" s="11">
        <v>0</v>
      </c>
      <c r="F46" s="11">
        <v>0</v>
      </c>
      <c r="G46" s="11">
        <v>0</v>
      </c>
      <c r="H46" s="609"/>
      <c r="I46" s="11">
        <f>G46+H46</f>
        <v>0</v>
      </c>
      <c r="J46" s="686">
        <f>'30'!L46</f>
        <v>52.632</v>
      </c>
      <c r="K46" s="609">
        <f>K47+K48+K49</f>
        <v>0</v>
      </c>
      <c r="L46" s="686">
        <f>J46+K46</f>
        <v>52.632</v>
      </c>
      <c r="M46" s="686">
        <f>'30'!O46</f>
        <v>0</v>
      </c>
      <c r="N46" s="609">
        <f>N47+N48+N49</f>
        <v>0</v>
      </c>
      <c r="O46" s="686">
        <f>M46+N46</f>
        <v>0</v>
      </c>
      <c r="P46" s="686">
        <f>'30'!R46</f>
        <v>0</v>
      </c>
      <c r="Q46" s="609">
        <f>Q47+Q48+Q49</f>
        <v>0</v>
      </c>
      <c r="R46" s="717">
        <f>P46+Q46</f>
        <v>0</v>
      </c>
      <c r="S46" s="608">
        <f>T46+U46+X46+AA46+AD46+AG46</f>
        <v>2180</v>
      </c>
      <c r="T46" s="11">
        <v>0</v>
      </c>
      <c r="U46" s="11">
        <v>0</v>
      </c>
      <c r="V46" s="11">
        <v>0</v>
      </c>
      <c r="W46" s="609"/>
      <c r="X46" s="358">
        <f>V46+W46</f>
        <v>0</v>
      </c>
      <c r="Y46" s="11">
        <f>'30'!AA46</f>
        <v>1000</v>
      </c>
      <c r="Z46" s="609">
        <f>Z47+Z48+Z49</f>
        <v>-820</v>
      </c>
      <c r="AA46" s="11">
        <f>Y46+Z46</f>
        <v>180</v>
      </c>
      <c r="AB46" s="11">
        <f>'30'!AD46</f>
        <v>1000</v>
      </c>
      <c r="AC46" s="609">
        <f>AC47+AC48+AC49</f>
        <v>0</v>
      </c>
      <c r="AD46" s="11">
        <f>AB46+AC46</f>
        <v>1000</v>
      </c>
      <c r="AE46" s="11">
        <f>'30'!AG46</f>
        <v>1000</v>
      </c>
      <c r="AF46" s="609">
        <f>AF47+AF48+AF49</f>
        <v>0</v>
      </c>
      <c r="AG46" s="745">
        <f>AE46+AF46</f>
        <v>1000</v>
      </c>
      <c r="AH46" s="869">
        <f>AK46+AN46+AQ46</f>
        <v>820</v>
      </c>
      <c r="AI46" s="876">
        <v>0</v>
      </c>
      <c r="AJ46" s="609">
        <f>AJ47+AJ48+AJ49</f>
        <v>820</v>
      </c>
      <c r="AK46" s="745">
        <f>AI46+AJ46</f>
        <v>820</v>
      </c>
      <c r="AL46" s="876">
        <v>0</v>
      </c>
      <c r="AM46" s="609"/>
      <c r="AN46" s="745">
        <f>AL46+AM46</f>
        <v>0</v>
      </c>
      <c r="AO46" s="876">
        <v>0</v>
      </c>
      <c r="AP46" s="609"/>
      <c r="AQ46" s="745">
        <f>AO46+AP46</f>
        <v>0</v>
      </c>
      <c r="AR46" s="657">
        <f>AS46+AT46+AW46+AZ46+BC46+BF46</f>
        <v>3052.632</v>
      </c>
      <c r="AS46" s="11">
        <f>E46+T46</f>
        <v>0</v>
      </c>
      <c r="AT46" s="11">
        <f>F46+U46</f>
        <v>0</v>
      </c>
      <c r="AU46" s="11">
        <f>G46+V46</f>
        <v>0</v>
      </c>
      <c r="AV46" s="609">
        <f>H46+W46</f>
        <v>0</v>
      </c>
      <c r="AW46" s="11">
        <f>AU46+AV46</f>
        <v>0</v>
      </c>
      <c r="AX46" s="11">
        <f>J46+Y46+AI46</f>
        <v>1052.632</v>
      </c>
      <c r="AY46" s="609">
        <f>K46+Z46+AJ46</f>
        <v>0</v>
      </c>
      <c r="AZ46" s="11">
        <f>AX46+AY46</f>
        <v>1052.632</v>
      </c>
      <c r="BA46" s="11">
        <f>M46+AB46</f>
        <v>1000</v>
      </c>
      <c r="BB46" s="676">
        <f>N46+AC46</f>
        <v>0</v>
      </c>
      <c r="BC46" s="11">
        <f>BA46+BB46</f>
        <v>1000</v>
      </c>
      <c r="BD46" s="11">
        <f>P46+AE46</f>
        <v>1000</v>
      </c>
      <c r="BE46" s="676">
        <f>Q46+AF46</f>
        <v>0</v>
      </c>
      <c r="BF46" s="745">
        <f>BD46+BE46</f>
        <v>1000</v>
      </c>
      <c r="BG46" s="1003"/>
    </row>
    <row r="47" s="27" customFormat="1" ht="67.5" customHeight="1" spans="1:59">
      <c r="A47" s="15"/>
      <c r="B47" s="606"/>
      <c r="C47" s="607" t="s">
        <v>46</v>
      </c>
      <c r="D47" s="608"/>
      <c r="E47" s="11"/>
      <c r="F47" s="11"/>
      <c r="G47" s="11"/>
      <c r="H47" s="609"/>
      <c r="I47" s="11"/>
      <c r="J47" s="686"/>
      <c r="K47" s="609">
        <v>-52.632</v>
      </c>
      <c r="L47" s="686"/>
      <c r="M47" s="686"/>
      <c r="N47" s="609"/>
      <c r="O47" s="686"/>
      <c r="P47" s="686"/>
      <c r="Q47" s="609"/>
      <c r="R47" s="717"/>
      <c r="S47" s="608"/>
      <c r="T47" s="11"/>
      <c r="U47" s="11"/>
      <c r="V47" s="11"/>
      <c r="W47" s="609"/>
      <c r="X47" s="358"/>
      <c r="Y47" s="11"/>
      <c r="Z47" s="609">
        <v>-1000</v>
      </c>
      <c r="AA47" s="11"/>
      <c r="AB47" s="11"/>
      <c r="AC47" s="609"/>
      <c r="AD47" s="11"/>
      <c r="AE47" s="11"/>
      <c r="AF47" s="609"/>
      <c r="AG47" s="745"/>
      <c r="AH47" s="883"/>
      <c r="AI47" s="763"/>
      <c r="AJ47" s="609">
        <v>0</v>
      </c>
      <c r="AK47" s="11"/>
      <c r="AL47" s="11"/>
      <c r="AM47" s="609"/>
      <c r="AN47" s="11"/>
      <c r="AO47" s="11"/>
      <c r="AP47" s="609"/>
      <c r="AQ47" s="11"/>
      <c r="AR47" s="10"/>
      <c r="AS47" s="11"/>
      <c r="AT47" s="11"/>
      <c r="AU47" s="11"/>
      <c r="AV47" s="609"/>
      <c r="AW47" s="11"/>
      <c r="AX47" s="11"/>
      <c r="AY47" s="676"/>
      <c r="AZ47" s="11"/>
      <c r="BA47" s="11"/>
      <c r="BB47" s="676"/>
      <c r="BC47" s="11"/>
      <c r="BD47" s="11"/>
      <c r="BE47" s="676"/>
      <c r="BF47" s="787"/>
      <c r="BG47" s="236" t="s">
        <v>312</v>
      </c>
    </row>
    <row r="48" s="27" customFormat="1" ht="67.5" customHeight="1" spans="1:59">
      <c r="A48" s="15"/>
      <c r="B48" s="606"/>
      <c r="C48" s="607" t="s">
        <v>91</v>
      </c>
      <c r="D48" s="608"/>
      <c r="E48" s="11"/>
      <c r="F48" s="11"/>
      <c r="G48" s="11"/>
      <c r="H48" s="609"/>
      <c r="I48" s="11"/>
      <c r="J48" s="686"/>
      <c r="K48" s="609">
        <v>41.513</v>
      </c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>
        <v>142</v>
      </c>
      <c r="AA48" s="11"/>
      <c r="AB48" s="11"/>
      <c r="AC48" s="609"/>
      <c r="AD48" s="11"/>
      <c r="AE48" s="11"/>
      <c r="AF48" s="609"/>
      <c r="AG48" s="745"/>
      <c r="AH48" s="985"/>
      <c r="AI48" s="763"/>
      <c r="AJ48" s="609">
        <v>647</v>
      </c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236"/>
    </row>
    <row r="49" s="27" customFormat="1" ht="64.5" customHeight="1" spans="1:59">
      <c r="A49" s="15"/>
      <c r="B49" s="606"/>
      <c r="C49" s="607" t="s">
        <v>161</v>
      </c>
      <c r="D49" s="608"/>
      <c r="E49" s="11"/>
      <c r="F49" s="11"/>
      <c r="G49" s="11"/>
      <c r="H49" s="609"/>
      <c r="I49" s="11"/>
      <c r="J49" s="686"/>
      <c r="K49" s="609">
        <v>11.119</v>
      </c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>
        <v>38</v>
      </c>
      <c r="AA49" s="11"/>
      <c r="AB49" s="11"/>
      <c r="AC49" s="609"/>
      <c r="AD49" s="11"/>
      <c r="AE49" s="11"/>
      <c r="AF49" s="609"/>
      <c r="AG49" s="745"/>
      <c r="AH49" s="986"/>
      <c r="AI49" s="763"/>
      <c r="AJ49" s="609">
        <v>173</v>
      </c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76"/>
      <c r="AZ49" s="11"/>
      <c r="BA49" s="11"/>
      <c r="BB49" s="676"/>
      <c r="BC49" s="11"/>
      <c r="BD49" s="11"/>
      <c r="BE49" s="676"/>
      <c r="BF49" s="787"/>
      <c r="BG49" s="236"/>
    </row>
    <row r="50" s="27" customFormat="1" ht="67.5" customHeight="1" spans="1:59">
      <c r="A50" s="15" t="s">
        <v>289</v>
      </c>
      <c r="B50" s="606" t="s">
        <v>290</v>
      </c>
      <c r="C50" s="607" t="s">
        <v>13</v>
      </c>
      <c r="D50" s="608">
        <f>E50+F50+I50+L50+O50+R50</f>
        <v>0</v>
      </c>
      <c r="E50" s="11">
        <v>0</v>
      </c>
      <c r="F50" s="11">
        <v>0</v>
      </c>
      <c r="G50" s="11">
        <f>'27'!I71</f>
        <v>0</v>
      </c>
      <c r="H50" s="609"/>
      <c r="I50" s="11">
        <f>G50+H50</f>
        <v>0</v>
      </c>
      <c r="J50" s="686">
        <f>'30'!L47</f>
        <v>0</v>
      </c>
      <c r="K50" s="609"/>
      <c r="L50" s="686">
        <f>J50+K50</f>
        <v>0</v>
      </c>
      <c r="M50" s="686">
        <f>'30'!O47</f>
        <v>0</v>
      </c>
      <c r="N50" s="609"/>
      <c r="O50" s="686">
        <f>M50+N50</f>
        <v>0</v>
      </c>
      <c r="P50" s="686">
        <f>'30'!R47</f>
        <v>0</v>
      </c>
      <c r="Q50" s="609"/>
      <c r="R50" s="717">
        <f>P50+Q50</f>
        <v>0</v>
      </c>
      <c r="S50" s="608">
        <f>T50+U50+X50+AA50+AD50+AG50</f>
        <v>2970</v>
      </c>
      <c r="T50" s="11">
        <v>0</v>
      </c>
      <c r="U50" s="11">
        <v>0</v>
      </c>
      <c r="V50" s="11">
        <v>0</v>
      </c>
      <c r="W50" s="609"/>
      <c r="X50" s="358">
        <f>V50+W50</f>
        <v>0</v>
      </c>
      <c r="Y50" s="11">
        <f>'30'!AA47</f>
        <v>0</v>
      </c>
      <c r="Z50" s="609"/>
      <c r="AA50" s="11">
        <v>0</v>
      </c>
      <c r="AB50" s="11">
        <f>'30'!AD47</f>
        <v>2970</v>
      </c>
      <c r="AC50" s="609"/>
      <c r="AD50" s="11">
        <f>AB50+AC50</f>
        <v>2970</v>
      </c>
      <c r="AE50" s="11">
        <f>'30'!AG47</f>
        <v>0</v>
      </c>
      <c r="AF50" s="609"/>
      <c r="AG50" s="745">
        <v>0</v>
      </c>
      <c r="AH50" s="880">
        <f>AK50+AN50+AQ50</f>
        <v>0</v>
      </c>
      <c r="AI50" s="876">
        <v>0</v>
      </c>
      <c r="AJ50" s="609"/>
      <c r="AK50" s="745">
        <f>AI50+AJ50</f>
        <v>0</v>
      </c>
      <c r="AL50" s="876">
        <v>0</v>
      </c>
      <c r="AM50" s="609"/>
      <c r="AN50" s="745">
        <f>AL50+AM50</f>
        <v>0</v>
      </c>
      <c r="AO50" s="876">
        <v>0</v>
      </c>
      <c r="AP50" s="609"/>
      <c r="AQ50" s="745">
        <f>AO50+AP50</f>
        <v>0</v>
      </c>
      <c r="AR50" s="657">
        <f>AS50+AT50+AW50+AZ50+BC50+BF50</f>
        <v>2970</v>
      </c>
      <c r="AS50" s="11">
        <f>E50+T50</f>
        <v>0</v>
      </c>
      <c r="AT50" s="11">
        <f>F50+U50</f>
        <v>0</v>
      </c>
      <c r="AU50" s="11">
        <f>G50+V50</f>
        <v>0</v>
      </c>
      <c r="AV50" s="609">
        <f>H50+W50</f>
        <v>0</v>
      </c>
      <c r="AW50" s="11">
        <f>AU50+AV50</f>
        <v>0</v>
      </c>
      <c r="AX50" s="11">
        <f>J50+Y50+AI50</f>
        <v>0</v>
      </c>
      <c r="AY50" s="609">
        <f>K50+Z50+AJ50</f>
        <v>0</v>
      </c>
      <c r="AZ50" s="11">
        <f>AX50+AY50</f>
        <v>0</v>
      </c>
      <c r="BA50" s="11">
        <f>M50+AB50</f>
        <v>2970</v>
      </c>
      <c r="BB50" s="676">
        <f>N50+AC50</f>
        <v>0</v>
      </c>
      <c r="BC50" s="11">
        <f>BA50+BB50</f>
        <v>2970</v>
      </c>
      <c r="BD50" s="11">
        <f>P50+AE50</f>
        <v>0</v>
      </c>
      <c r="BE50" s="676">
        <f>Q50+AF50</f>
        <v>0</v>
      </c>
      <c r="BF50" s="745">
        <f>BD50+BE50</f>
        <v>0</v>
      </c>
      <c r="BG50" s="1003"/>
    </row>
    <row r="51" s="27" customFormat="1" ht="63.75" customHeight="1" spans="1:59">
      <c r="A51" s="19"/>
      <c r="B51" s="832" t="s">
        <v>189</v>
      </c>
      <c r="C51" s="958"/>
      <c r="D51" s="608">
        <f>E51+F51+I51+L51+O51+R51</f>
        <v>52.632</v>
      </c>
      <c r="E51" s="10">
        <f t="shared" ref="E51:R51" si="5">E50+E46</f>
        <v>0</v>
      </c>
      <c r="F51" s="10">
        <f t="shared" si="5"/>
        <v>0</v>
      </c>
      <c r="G51" s="10">
        <f t="shared" si="5"/>
        <v>0</v>
      </c>
      <c r="H51" s="676">
        <f t="shared" si="5"/>
        <v>0</v>
      </c>
      <c r="I51" s="10">
        <f t="shared" si="5"/>
        <v>0</v>
      </c>
      <c r="J51" s="689">
        <f t="shared" si="5"/>
        <v>52.632</v>
      </c>
      <c r="K51" s="609">
        <f t="shared" si="5"/>
        <v>0</v>
      </c>
      <c r="L51" s="689">
        <f t="shared" si="5"/>
        <v>52.632</v>
      </c>
      <c r="M51" s="689">
        <f t="shared" si="5"/>
        <v>0</v>
      </c>
      <c r="N51" s="609">
        <f t="shared" si="5"/>
        <v>0</v>
      </c>
      <c r="O51" s="689">
        <f t="shared" si="5"/>
        <v>0</v>
      </c>
      <c r="P51" s="689">
        <f t="shared" si="5"/>
        <v>0</v>
      </c>
      <c r="Q51" s="609">
        <f t="shared" si="5"/>
        <v>0</v>
      </c>
      <c r="R51" s="704">
        <f t="shared" si="5"/>
        <v>0</v>
      </c>
      <c r="S51" s="608">
        <f>T51+U51+X51+AA51+AD51+AG51</f>
        <v>5150</v>
      </c>
      <c r="T51" s="10">
        <f t="shared" ref="T51:AK51" si="6">T50+T46</f>
        <v>0</v>
      </c>
      <c r="U51" s="10">
        <f t="shared" si="6"/>
        <v>0</v>
      </c>
      <c r="V51" s="10">
        <f t="shared" si="6"/>
        <v>0</v>
      </c>
      <c r="W51" s="676">
        <f t="shared" si="6"/>
        <v>0</v>
      </c>
      <c r="X51" s="361">
        <f t="shared" si="6"/>
        <v>0</v>
      </c>
      <c r="Y51" s="10">
        <f t="shared" si="6"/>
        <v>1000</v>
      </c>
      <c r="Z51" s="609">
        <f t="shared" si="6"/>
        <v>-820</v>
      </c>
      <c r="AA51" s="10">
        <f t="shared" si="6"/>
        <v>180</v>
      </c>
      <c r="AB51" s="10">
        <f t="shared" si="6"/>
        <v>3970</v>
      </c>
      <c r="AC51" s="609">
        <f t="shared" si="6"/>
        <v>0</v>
      </c>
      <c r="AD51" s="10">
        <f t="shared" si="6"/>
        <v>3970</v>
      </c>
      <c r="AE51" s="10">
        <f t="shared" si="6"/>
        <v>1000</v>
      </c>
      <c r="AF51" s="609">
        <f t="shared" si="6"/>
        <v>0</v>
      </c>
      <c r="AG51" s="748">
        <f t="shared" si="6"/>
        <v>1000</v>
      </c>
      <c r="AH51" s="765">
        <f>AK51+AN51+AQ51</f>
        <v>820</v>
      </c>
      <c r="AI51" s="608">
        <f t="shared" si="6"/>
        <v>0</v>
      </c>
      <c r="AJ51" s="609">
        <f t="shared" si="6"/>
        <v>820</v>
      </c>
      <c r="AK51" s="748">
        <f t="shared" si="6"/>
        <v>820</v>
      </c>
      <c r="AL51" s="876">
        <v>0</v>
      </c>
      <c r="AM51" s="609"/>
      <c r="AN51" s="745">
        <f>AL51+AM51</f>
        <v>0</v>
      </c>
      <c r="AO51" s="876">
        <v>0</v>
      </c>
      <c r="AP51" s="609"/>
      <c r="AQ51" s="745">
        <f>AO51+AP51</f>
        <v>0</v>
      </c>
      <c r="AR51" s="657">
        <f>AS51+AT51+AW51+AZ51+BC51+BF51</f>
        <v>6022.632</v>
      </c>
      <c r="AS51" s="11">
        <f>AS50+AS46</f>
        <v>0</v>
      </c>
      <c r="AT51" s="11">
        <f>AT50+AT46</f>
        <v>0</v>
      </c>
      <c r="AU51" s="11">
        <f>AU50+AU46</f>
        <v>0</v>
      </c>
      <c r="AV51" s="609">
        <f>AV50+AV46</f>
        <v>0</v>
      </c>
      <c r="AW51" s="11">
        <f>AW50+AW46</f>
        <v>0</v>
      </c>
      <c r="AX51" s="11">
        <f>J51+Y51+AI51</f>
        <v>1052.632</v>
      </c>
      <c r="AY51" s="609">
        <f>K51+Z51+AJ51</f>
        <v>0</v>
      </c>
      <c r="AZ51" s="11">
        <f t="shared" ref="AZ51:BF51" si="7">AZ50+AZ46</f>
        <v>1052.632</v>
      </c>
      <c r="BA51" s="11">
        <f t="shared" si="7"/>
        <v>3970</v>
      </c>
      <c r="BB51" s="676">
        <f t="shared" si="7"/>
        <v>0</v>
      </c>
      <c r="BC51" s="11">
        <f t="shared" si="7"/>
        <v>3970</v>
      </c>
      <c r="BD51" s="11">
        <f t="shared" si="7"/>
        <v>1000</v>
      </c>
      <c r="BE51" s="676">
        <f t="shared" si="7"/>
        <v>0</v>
      </c>
      <c r="BF51" s="11">
        <f t="shared" si="7"/>
        <v>1000</v>
      </c>
      <c r="BG51" s="814"/>
    </row>
    <row r="52" s="27" customFormat="1" spans="1:59">
      <c r="A52" s="7" t="s">
        <v>302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977"/>
      <c r="T52" s="977"/>
      <c r="U52" s="977"/>
      <c r="V52" s="977"/>
      <c r="W52" s="977"/>
      <c r="X52" s="977"/>
      <c r="Y52" s="977"/>
      <c r="Z52" s="977"/>
      <c r="AA52" s="977"/>
      <c r="AB52" s="977"/>
      <c r="AC52" s="977"/>
      <c r="AD52" s="977"/>
      <c r="AE52" s="977"/>
      <c r="AF52" s="977"/>
      <c r="AG52" s="977"/>
      <c r="AH52" s="977"/>
      <c r="AI52" s="977"/>
      <c r="AJ52" s="977"/>
      <c r="AK52" s="977"/>
      <c r="AL52" s="977"/>
      <c r="AM52" s="977"/>
      <c r="AN52" s="977"/>
      <c r="AO52" s="977"/>
      <c r="AP52" s="977"/>
      <c r="AQ52" s="97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814"/>
    </row>
    <row r="53" s="27" customFormat="1" spans="1:59">
      <c r="A53" s="7" t="s">
        <v>303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8"/>
      <c r="T53" s="978"/>
      <c r="U53" s="978"/>
      <c r="V53" s="978"/>
      <c r="W53" s="978"/>
      <c r="X53" s="978"/>
      <c r="Y53" s="978"/>
      <c r="Z53" s="978"/>
      <c r="AA53" s="978"/>
      <c r="AB53" s="978"/>
      <c r="AC53" s="978"/>
      <c r="AD53" s="978"/>
      <c r="AE53" s="978"/>
      <c r="AF53" s="978"/>
      <c r="AG53" s="978"/>
      <c r="AH53" s="978"/>
      <c r="AI53" s="978"/>
      <c r="AJ53" s="978"/>
      <c r="AK53" s="978"/>
      <c r="AL53" s="978"/>
      <c r="AM53" s="978"/>
      <c r="AN53" s="978"/>
      <c r="AO53" s="978"/>
      <c r="AP53" s="978"/>
      <c r="AQ53" s="978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ht="71.25" customHeight="1" spans="1:59">
      <c r="A54" s="15" t="s">
        <v>118</v>
      </c>
      <c r="B54" s="606" t="s">
        <v>158</v>
      </c>
      <c r="C54" s="607" t="s">
        <v>13</v>
      </c>
      <c r="D54" s="608">
        <f>E54+F54+I54+L54+O54+R54</f>
        <v>37095.75036</v>
      </c>
      <c r="E54" s="11">
        <v>4728.52027</v>
      </c>
      <c r="F54" s="11">
        <v>5368.03887</v>
      </c>
      <c r="G54" s="11">
        <f>'27'!I48</f>
        <v>6595.98174</v>
      </c>
      <c r="H54" s="609"/>
      <c r="I54" s="11">
        <f>G54+H54</f>
        <v>6595.98174</v>
      </c>
      <c r="J54" s="686">
        <f>'30'!L52</f>
        <v>6798.5074</v>
      </c>
      <c r="K54" s="609"/>
      <c r="L54" s="686">
        <f>J54+K54</f>
        <v>6798.5074</v>
      </c>
      <c r="M54" s="686">
        <f>'30'!O52</f>
        <v>6802.65104</v>
      </c>
      <c r="N54" s="609"/>
      <c r="O54" s="686">
        <f>M54+N54</f>
        <v>6802.65104</v>
      </c>
      <c r="P54" s="686">
        <f>'30'!R52</f>
        <v>6802.05104</v>
      </c>
      <c r="Q54" s="609"/>
      <c r="R54" s="717">
        <f>P54+Q54</f>
        <v>6802.05104</v>
      </c>
      <c r="S54" s="608">
        <f>T54+U54+X54+AA54+AD54+AG54</f>
        <v>95.44194</v>
      </c>
      <c r="T54" s="11">
        <v>0</v>
      </c>
      <c r="U54" s="11">
        <v>0</v>
      </c>
      <c r="V54" s="11">
        <f>'27'!X48</f>
        <v>95.44194</v>
      </c>
      <c r="W54" s="609"/>
      <c r="X54" s="358">
        <f>V54+W54</f>
        <v>95.44194</v>
      </c>
      <c r="Y54" s="11">
        <v>0</v>
      </c>
      <c r="Z54" s="609"/>
      <c r="AA54" s="11">
        <v>0</v>
      </c>
      <c r="AB54" s="11">
        <v>0</v>
      </c>
      <c r="AC54" s="609"/>
      <c r="AD54" s="11">
        <v>0</v>
      </c>
      <c r="AE54" s="11">
        <v>0</v>
      </c>
      <c r="AF54" s="609"/>
      <c r="AG54" s="745">
        <v>0</v>
      </c>
      <c r="AH54" s="765">
        <f>AK54+AN54+AQ54</f>
        <v>0</v>
      </c>
      <c r="AI54" s="876">
        <v>0</v>
      </c>
      <c r="AJ54" s="609"/>
      <c r="AK54" s="745">
        <f>AI54+AJ54</f>
        <v>0</v>
      </c>
      <c r="AL54" s="876">
        <v>0</v>
      </c>
      <c r="AM54" s="609"/>
      <c r="AN54" s="745">
        <f>AL54+AM54</f>
        <v>0</v>
      </c>
      <c r="AO54" s="876">
        <v>0</v>
      </c>
      <c r="AP54" s="609"/>
      <c r="AQ54" s="745">
        <f>AO54+AP54</f>
        <v>0</v>
      </c>
      <c r="AR54" s="657">
        <f>AS54+AT54+AW54+AZ54+BC54+BF54</f>
        <v>37191.1923</v>
      </c>
      <c r="AS54" s="11">
        <f>E54+T54</f>
        <v>4728.52027</v>
      </c>
      <c r="AT54" s="11">
        <f>F54+U54</f>
        <v>5368.03887</v>
      </c>
      <c r="AU54" s="11">
        <f>G54+V54</f>
        <v>6691.42368</v>
      </c>
      <c r="AV54" s="609">
        <f>H54+W54</f>
        <v>0</v>
      </c>
      <c r="AW54" s="11">
        <f>AU54+AV54</f>
        <v>6691.42368</v>
      </c>
      <c r="AX54" s="11">
        <f>J54+Y54+AI54</f>
        <v>6798.5074</v>
      </c>
      <c r="AY54" s="609">
        <f>K54+Z54+AJ54</f>
        <v>0</v>
      </c>
      <c r="AZ54" s="11">
        <f>AX54+AY54</f>
        <v>6798.5074</v>
      </c>
      <c r="BA54" s="11">
        <f>M54+AB54</f>
        <v>6802.65104</v>
      </c>
      <c r="BB54" s="11">
        <f>N54+AC54</f>
        <v>0</v>
      </c>
      <c r="BC54" s="11">
        <f>BA54+BB54</f>
        <v>6802.65104</v>
      </c>
      <c r="BD54" s="11">
        <f>P54+AE54</f>
        <v>6802.05104</v>
      </c>
      <c r="BE54" s="11">
        <f>Q54+AF54</f>
        <v>0</v>
      </c>
      <c r="BF54" s="745">
        <f>BD54+BE54</f>
        <v>6802.05104</v>
      </c>
      <c r="BG54" s="939"/>
    </row>
    <row r="55" s="27" customFormat="1" ht="66.8" spans="1:59">
      <c r="A55" s="19"/>
      <c r="B55" s="832" t="s">
        <v>159</v>
      </c>
      <c r="C55" s="959"/>
      <c r="D55" s="608">
        <f>E55+F55+I55+L55+O55+R55</f>
        <v>37095.75036</v>
      </c>
      <c r="E55" s="10">
        <f>E54</f>
        <v>4728.52027</v>
      </c>
      <c r="F55" s="10">
        <f t="shared" ref="F55:BF55" si="8">F54</f>
        <v>5368.03887</v>
      </c>
      <c r="G55" s="10">
        <f t="shared" si="8"/>
        <v>6595.98174</v>
      </c>
      <c r="H55" s="676">
        <f t="shared" si="8"/>
        <v>0</v>
      </c>
      <c r="I55" s="10">
        <f t="shared" si="8"/>
        <v>6595.98174</v>
      </c>
      <c r="J55" s="689">
        <f t="shared" si="8"/>
        <v>6798.5074</v>
      </c>
      <c r="K55" s="689">
        <f t="shared" si="8"/>
        <v>0</v>
      </c>
      <c r="L55" s="689">
        <f t="shared" si="8"/>
        <v>6798.5074</v>
      </c>
      <c r="M55" s="689">
        <f t="shared" si="8"/>
        <v>6802.65104</v>
      </c>
      <c r="N55" s="689">
        <f t="shared" si="8"/>
        <v>0</v>
      </c>
      <c r="O55" s="689">
        <f t="shared" si="8"/>
        <v>6802.65104</v>
      </c>
      <c r="P55" s="689">
        <f t="shared" si="8"/>
        <v>6802.05104</v>
      </c>
      <c r="Q55" s="689">
        <f t="shared" si="8"/>
        <v>0</v>
      </c>
      <c r="R55" s="704">
        <f t="shared" si="8"/>
        <v>6802.05104</v>
      </c>
      <c r="S55" s="608">
        <f t="shared" si="8"/>
        <v>95.44194</v>
      </c>
      <c r="T55" s="10">
        <f t="shared" si="8"/>
        <v>0</v>
      </c>
      <c r="U55" s="10">
        <f t="shared" si="8"/>
        <v>0</v>
      </c>
      <c r="V55" s="10">
        <f t="shared" si="8"/>
        <v>95.44194</v>
      </c>
      <c r="W55" s="676">
        <f t="shared" si="8"/>
        <v>0</v>
      </c>
      <c r="X55" s="361">
        <f t="shared" si="8"/>
        <v>95.44194</v>
      </c>
      <c r="Y55" s="10">
        <f t="shared" si="8"/>
        <v>0</v>
      </c>
      <c r="Z55" s="10">
        <f t="shared" si="8"/>
        <v>0</v>
      </c>
      <c r="AA55" s="10">
        <f t="shared" si="8"/>
        <v>0</v>
      </c>
      <c r="AB55" s="10">
        <f t="shared" si="8"/>
        <v>0</v>
      </c>
      <c r="AC55" s="10">
        <f t="shared" si="8"/>
        <v>0</v>
      </c>
      <c r="AD55" s="10">
        <f t="shared" si="8"/>
        <v>0</v>
      </c>
      <c r="AE55" s="10">
        <f t="shared" si="8"/>
        <v>0</v>
      </c>
      <c r="AF55" s="10">
        <f t="shared" si="8"/>
        <v>0</v>
      </c>
      <c r="AG55" s="748">
        <f t="shared" si="8"/>
        <v>0</v>
      </c>
      <c r="AH55" s="765">
        <f>AK55+AN55+AQ55</f>
        <v>0</v>
      </c>
      <c r="AI55" s="747">
        <f t="shared" si="8"/>
        <v>0</v>
      </c>
      <c r="AJ55" s="738">
        <f t="shared" si="8"/>
        <v>0</v>
      </c>
      <c r="AK55" s="748">
        <f t="shared" si="8"/>
        <v>0</v>
      </c>
      <c r="AL55" s="876">
        <v>0</v>
      </c>
      <c r="AM55" s="609"/>
      <c r="AN55" s="745">
        <f>AL55+AM55</f>
        <v>0</v>
      </c>
      <c r="AO55" s="876">
        <v>0</v>
      </c>
      <c r="AP55" s="609"/>
      <c r="AQ55" s="745">
        <f>AO55+AP55</f>
        <v>0</v>
      </c>
      <c r="AR55" s="657">
        <f t="shared" si="8"/>
        <v>37191.1923</v>
      </c>
      <c r="AS55" s="10">
        <f t="shared" si="8"/>
        <v>4728.52027</v>
      </c>
      <c r="AT55" s="10">
        <f t="shared" si="8"/>
        <v>5368.03887</v>
      </c>
      <c r="AU55" s="10">
        <f t="shared" si="8"/>
        <v>6691.42368</v>
      </c>
      <c r="AV55" s="676">
        <f t="shared" si="8"/>
        <v>0</v>
      </c>
      <c r="AW55" s="10">
        <f t="shared" si="8"/>
        <v>6691.42368</v>
      </c>
      <c r="AX55" s="10">
        <f t="shared" si="8"/>
        <v>6798.5074</v>
      </c>
      <c r="AY55" s="10">
        <f t="shared" si="8"/>
        <v>0</v>
      </c>
      <c r="AZ55" s="10">
        <f t="shared" si="8"/>
        <v>6798.5074</v>
      </c>
      <c r="BA55" s="10">
        <f t="shared" si="8"/>
        <v>6802.65104</v>
      </c>
      <c r="BB55" s="10">
        <f t="shared" si="8"/>
        <v>0</v>
      </c>
      <c r="BC55" s="10">
        <f t="shared" si="8"/>
        <v>6802.65104</v>
      </c>
      <c r="BD55" s="10">
        <f t="shared" si="8"/>
        <v>6802.05104</v>
      </c>
      <c r="BE55" s="10">
        <f t="shared" si="8"/>
        <v>0</v>
      </c>
      <c r="BF55" s="748">
        <f t="shared" si="8"/>
        <v>6802.05104</v>
      </c>
      <c r="BG55" s="942"/>
    </row>
    <row r="56" s="27" customFormat="1" ht="21" customHeight="1" spans="1:59">
      <c r="A56" s="7" t="s">
        <v>304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977"/>
      <c r="T56" s="977"/>
      <c r="U56" s="977"/>
      <c r="V56" s="977"/>
      <c r="W56" s="977"/>
      <c r="X56" s="977"/>
      <c r="Y56" s="977"/>
      <c r="Z56" s="977"/>
      <c r="AA56" s="977"/>
      <c r="AB56" s="977"/>
      <c r="AC56" s="977"/>
      <c r="AD56" s="977"/>
      <c r="AE56" s="977"/>
      <c r="AF56" s="977"/>
      <c r="AG56" s="977"/>
      <c r="AH56" s="977"/>
      <c r="AI56" s="977"/>
      <c r="AJ56" s="977"/>
      <c r="AK56" s="977"/>
      <c r="AL56" s="977"/>
      <c r="AM56" s="977"/>
      <c r="AN56" s="977"/>
      <c r="AO56" s="977"/>
      <c r="AP56" s="977"/>
      <c r="AQ56" s="97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814"/>
    </row>
    <row r="57" s="27" customFormat="1" ht="22.5" customHeight="1" spans="1:59">
      <c r="A57" s="7" t="s">
        <v>305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978"/>
      <c r="T57" s="978"/>
      <c r="U57" s="978"/>
      <c r="V57" s="978"/>
      <c r="W57" s="978"/>
      <c r="X57" s="978"/>
      <c r="Y57" s="978"/>
      <c r="Z57" s="978"/>
      <c r="AA57" s="978"/>
      <c r="AB57" s="978"/>
      <c r="AC57" s="978"/>
      <c r="AD57" s="978"/>
      <c r="AE57" s="978"/>
      <c r="AF57" s="978"/>
      <c r="AG57" s="978"/>
      <c r="AH57" s="978"/>
      <c r="AI57" s="978"/>
      <c r="AJ57" s="978"/>
      <c r="AK57" s="978"/>
      <c r="AL57" s="978"/>
      <c r="AM57" s="978"/>
      <c r="AN57" s="978"/>
      <c r="AO57" s="978"/>
      <c r="AP57" s="978"/>
      <c r="AQ57" s="978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814"/>
    </row>
    <row r="58" ht="75" customHeight="1" spans="1:59">
      <c r="A58" s="15" t="s">
        <v>122</v>
      </c>
      <c r="B58" s="606" t="s">
        <v>160</v>
      </c>
      <c r="C58" s="607" t="s">
        <v>13</v>
      </c>
      <c r="D58" s="608">
        <f>E58+F58+I58+L58+O58+R58</f>
        <v>1488.35017</v>
      </c>
      <c r="E58" s="11">
        <v>0</v>
      </c>
      <c r="F58" s="11">
        <v>0</v>
      </c>
      <c r="G58" s="11">
        <f>'26'!I50</f>
        <v>1488.35017</v>
      </c>
      <c r="H58" s="609">
        <f>H59+H60+H61</f>
        <v>0</v>
      </c>
      <c r="I58" s="11">
        <f>G58+H58</f>
        <v>1488.35017</v>
      </c>
      <c r="J58" s="686">
        <f>'30'!L55</f>
        <v>0</v>
      </c>
      <c r="K58" s="700"/>
      <c r="L58" s="686">
        <v>0</v>
      </c>
      <c r="M58" s="686">
        <f>'30'!O55</f>
        <v>0</v>
      </c>
      <c r="N58" s="700"/>
      <c r="O58" s="686">
        <v>0</v>
      </c>
      <c r="P58" s="699">
        <f>'30'!R55</f>
        <v>0</v>
      </c>
      <c r="Q58" s="687">
        <f>Q59</f>
        <v>0</v>
      </c>
      <c r="R58" s="717">
        <f>P58+Q58</f>
        <v>0</v>
      </c>
      <c r="S58" s="608">
        <f>T58+U58+X58+AA58+AD58+AG58</f>
        <v>0</v>
      </c>
      <c r="T58" s="11">
        <v>0</v>
      </c>
      <c r="U58" s="11">
        <v>0</v>
      </c>
      <c r="V58" s="11">
        <v>0</v>
      </c>
      <c r="W58" s="609"/>
      <c r="X58" s="358">
        <v>0</v>
      </c>
      <c r="Y58" s="11">
        <f>'30'!AA55</f>
        <v>0</v>
      </c>
      <c r="Z58" s="642"/>
      <c r="AA58" s="11">
        <v>0</v>
      </c>
      <c r="AB58" s="11">
        <f>'30'!AD55</f>
        <v>0</v>
      </c>
      <c r="AC58" s="642"/>
      <c r="AD58" s="11">
        <v>0</v>
      </c>
      <c r="AE58" s="11">
        <f>'30'!AG55</f>
        <v>0</v>
      </c>
      <c r="AF58" s="642"/>
      <c r="AG58" s="745">
        <v>0</v>
      </c>
      <c r="AH58" s="869">
        <f>AK58+AN58+AQ58</f>
        <v>0</v>
      </c>
      <c r="AI58" s="764">
        <v>0</v>
      </c>
      <c r="AJ58" s="642"/>
      <c r="AK58" s="745">
        <f>AI58+AJ58</f>
        <v>0</v>
      </c>
      <c r="AL58" s="764">
        <v>0</v>
      </c>
      <c r="AM58" s="642"/>
      <c r="AN58" s="758">
        <f>AL58+AM58</f>
        <v>0</v>
      </c>
      <c r="AO58" s="764">
        <v>0</v>
      </c>
      <c r="AP58" s="642"/>
      <c r="AQ58" s="758">
        <f>AO58+AP58</f>
        <v>0</v>
      </c>
      <c r="AR58" s="657">
        <f>AS58+AT58+AW58+AZ58+BC58+BF58</f>
        <v>1488.35017</v>
      </c>
      <c r="AS58" s="11">
        <f>E58+T58</f>
        <v>0</v>
      </c>
      <c r="AT58" s="11">
        <f>F58+U58</f>
        <v>0</v>
      </c>
      <c r="AU58" s="11">
        <f>G58+V58</f>
        <v>1488.35017</v>
      </c>
      <c r="AV58" s="609">
        <f>H58+W58</f>
        <v>0</v>
      </c>
      <c r="AW58" s="11">
        <f>AU58+AV58</f>
        <v>1488.35017</v>
      </c>
      <c r="AX58" s="11">
        <f>J58+Y58+AI58</f>
        <v>0</v>
      </c>
      <c r="AY58" s="642">
        <f>K58+Z58+AJ58</f>
        <v>0</v>
      </c>
      <c r="AZ58" s="11">
        <f>AX58+AY58</f>
        <v>0</v>
      </c>
      <c r="BA58" s="11">
        <f>M58+AB58</f>
        <v>0</v>
      </c>
      <c r="BB58" s="642">
        <f>N58+AC58</f>
        <v>0</v>
      </c>
      <c r="BC58" s="11">
        <f>BA58+BB58</f>
        <v>0</v>
      </c>
      <c r="BD58" s="11">
        <f>P58+AE58</f>
        <v>0</v>
      </c>
      <c r="BE58" s="642">
        <f>Q58+AF58</f>
        <v>0</v>
      </c>
      <c r="BF58" s="745">
        <f>BD58+BE58</f>
        <v>0</v>
      </c>
      <c r="BG58" s="939"/>
    </row>
    <row r="59" spans="1:59">
      <c r="A59" s="15"/>
      <c r="B59" s="606"/>
      <c r="C59" s="607" t="s">
        <v>91</v>
      </c>
      <c r="D59" s="608"/>
      <c r="E59" s="10"/>
      <c r="F59" s="10"/>
      <c r="G59" s="10"/>
      <c r="H59" s="676"/>
      <c r="I59" s="10"/>
      <c r="J59" s="704"/>
      <c r="K59" s="705"/>
      <c r="L59" s="706"/>
      <c r="M59" s="704"/>
      <c r="N59" s="705"/>
      <c r="O59" s="707"/>
      <c r="P59" s="708"/>
      <c r="Q59" s="726"/>
      <c r="R59" s="704"/>
      <c r="S59" s="608"/>
      <c r="T59" s="10"/>
      <c r="U59" s="10"/>
      <c r="V59" s="10"/>
      <c r="W59" s="676"/>
      <c r="X59" s="361"/>
      <c r="Y59" s="738"/>
      <c r="Z59" s="739"/>
      <c r="AA59" s="657"/>
      <c r="AB59" s="738"/>
      <c r="AC59" s="739"/>
      <c r="AD59" s="657"/>
      <c r="AE59" s="738"/>
      <c r="AF59" s="739"/>
      <c r="AG59" s="765"/>
      <c r="AH59" s="760"/>
      <c r="AI59" s="760"/>
      <c r="AJ59" s="642"/>
      <c r="AK59" s="765"/>
      <c r="AL59" s="760"/>
      <c r="AM59" s="642"/>
      <c r="AN59" s="760"/>
      <c r="AO59" s="760"/>
      <c r="AP59" s="642"/>
      <c r="AQ59" s="760"/>
      <c r="AR59" s="657"/>
      <c r="AS59" s="10"/>
      <c r="AT59" s="10"/>
      <c r="AU59" s="10"/>
      <c r="AV59" s="676"/>
      <c r="AW59" s="10"/>
      <c r="AX59" s="738"/>
      <c r="AY59" s="739"/>
      <c r="AZ59" s="657"/>
      <c r="BA59" s="738"/>
      <c r="BB59" s="739"/>
      <c r="BC59" s="657"/>
      <c r="BD59" s="738"/>
      <c r="BE59" s="739"/>
      <c r="BF59" s="940"/>
      <c r="BG59" s="941"/>
    </row>
    <row r="60" ht="33.75" spans="1:59">
      <c r="A60" s="15"/>
      <c r="B60" s="606"/>
      <c r="C60" s="607" t="s">
        <v>146</v>
      </c>
      <c r="D60" s="608"/>
      <c r="E60" s="10"/>
      <c r="F60" s="10"/>
      <c r="G60" s="10"/>
      <c r="H60" s="676"/>
      <c r="I60" s="10"/>
      <c r="J60" s="704"/>
      <c r="K60" s="709"/>
      <c r="L60" s="706"/>
      <c r="M60" s="704"/>
      <c r="N60" s="709"/>
      <c r="O60" s="707"/>
      <c r="P60" s="710"/>
      <c r="Q60" s="727"/>
      <c r="R60" s="704"/>
      <c r="S60" s="608"/>
      <c r="T60" s="10"/>
      <c r="U60" s="10"/>
      <c r="V60" s="10"/>
      <c r="W60" s="676"/>
      <c r="X60" s="361"/>
      <c r="Y60" s="738"/>
      <c r="Z60" s="740"/>
      <c r="AA60" s="657"/>
      <c r="AB60" s="738"/>
      <c r="AC60" s="740"/>
      <c r="AD60" s="657"/>
      <c r="AE60" s="738"/>
      <c r="AF60" s="740"/>
      <c r="AG60" s="765"/>
      <c r="AH60" s="767"/>
      <c r="AI60" s="767"/>
      <c r="AJ60" s="768"/>
      <c r="AK60" s="765"/>
      <c r="AL60" s="767"/>
      <c r="AM60" s="768"/>
      <c r="AN60" s="767"/>
      <c r="AO60" s="767"/>
      <c r="AP60" s="768"/>
      <c r="AQ60" s="767"/>
      <c r="AR60" s="657"/>
      <c r="AS60" s="10"/>
      <c r="AT60" s="10"/>
      <c r="AU60" s="10"/>
      <c r="AV60" s="676"/>
      <c r="AW60" s="10"/>
      <c r="AX60" s="738"/>
      <c r="AY60" s="740"/>
      <c r="AZ60" s="657"/>
      <c r="BA60" s="738"/>
      <c r="BB60" s="740"/>
      <c r="BC60" s="657"/>
      <c r="BD60" s="738"/>
      <c r="BE60" s="740"/>
      <c r="BF60" s="940"/>
      <c r="BG60" s="941"/>
    </row>
    <row r="61" ht="22.5" spans="1:59">
      <c r="A61" s="15"/>
      <c r="B61" s="606"/>
      <c r="C61" s="607" t="s">
        <v>39</v>
      </c>
      <c r="D61" s="608"/>
      <c r="E61" s="10"/>
      <c r="F61" s="10"/>
      <c r="G61" s="10"/>
      <c r="H61" s="676"/>
      <c r="I61" s="10"/>
      <c r="J61" s="704"/>
      <c r="K61" s="720"/>
      <c r="L61" s="706"/>
      <c r="M61" s="704"/>
      <c r="N61" s="720"/>
      <c r="O61" s="707"/>
      <c r="P61" s="968"/>
      <c r="Q61" s="979"/>
      <c r="R61" s="704"/>
      <c r="S61" s="608"/>
      <c r="T61" s="10"/>
      <c r="U61" s="10"/>
      <c r="V61" s="10"/>
      <c r="W61" s="676"/>
      <c r="X61" s="361"/>
      <c r="Y61" s="738"/>
      <c r="Z61" s="754"/>
      <c r="AA61" s="657"/>
      <c r="AB61" s="738"/>
      <c r="AC61" s="754"/>
      <c r="AD61" s="657"/>
      <c r="AE61" s="738"/>
      <c r="AF61" s="754"/>
      <c r="AG61" s="765"/>
      <c r="AH61" s="770"/>
      <c r="AI61" s="770"/>
      <c r="AJ61" s="743"/>
      <c r="AK61" s="765"/>
      <c r="AL61" s="770"/>
      <c r="AM61" s="743"/>
      <c r="AN61" s="770"/>
      <c r="AO61" s="770"/>
      <c r="AP61" s="743"/>
      <c r="AQ61" s="770"/>
      <c r="AR61" s="657"/>
      <c r="AS61" s="10"/>
      <c r="AT61" s="10"/>
      <c r="AU61" s="10"/>
      <c r="AV61" s="676"/>
      <c r="AW61" s="10"/>
      <c r="AX61" s="738"/>
      <c r="AY61" s="754"/>
      <c r="AZ61" s="657"/>
      <c r="BA61" s="738"/>
      <c r="BB61" s="754"/>
      <c r="BC61" s="657"/>
      <c r="BD61" s="738"/>
      <c r="BE61" s="754"/>
      <c r="BF61" s="940"/>
      <c r="BG61" s="941"/>
    </row>
    <row r="62" s="30" customFormat="1" ht="60.8" spans="1:59">
      <c r="A62" s="19"/>
      <c r="B62" s="832" t="s">
        <v>159</v>
      </c>
      <c r="C62" s="959"/>
      <c r="D62" s="608">
        <f>D58</f>
        <v>1488.35017</v>
      </c>
      <c r="E62" s="10">
        <f>E58</f>
        <v>0</v>
      </c>
      <c r="F62" s="10">
        <f t="shared" ref="F62:AK62" si="9">F58</f>
        <v>0</v>
      </c>
      <c r="G62" s="10">
        <f t="shared" si="9"/>
        <v>1488.35017</v>
      </c>
      <c r="H62" s="676">
        <f t="shared" si="9"/>
        <v>0</v>
      </c>
      <c r="I62" s="10">
        <f t="shared" si="9"/>
        <v>1488.35017</v>
      </c>
      <c r="J62" s="689">
        <f t="shared" si="9"/>
        <v>0</v>
      </c>
      <c r="K62" s="968">
        <f t="shared" si="9"/>
        <v>0</v>
      </c>
      <c r="L62" s="689">
        <f t="shared" si="9"/>
        <v>0</v>
      </c>
      <c r="M62" s="689">
        <f t="shared" si="9"/>
        <v>0</v>
      </c>
      <c r="N62" s="968">
        <f t="shared" si="9"/>
        <v>0</v>
      </c>
      <c r="O62" s="689">
        <f t="shared" si="9"/>
        <v>0</v>
      </c>
      <c r="P62" s="968">
        <f t="shared" si="9"/>
        <v>0</v>
      </c>
      <c r="Q62" s="689">
        <f t="shared" si="9"/>
        <v>0</v>
      </c>
      <c r="R62" s="704">
        <f t="shared" si="9"/>
        <v>0</v>
      </c>
      <c r="S62" s="608">
        <f t="shared" si="9"/>
        <v>0</v>
      </c>
      <c r="T62" s="10">
        <f t="shared" si="9"/>
        <v>0</v>
      </c>
      <c r="U62" s="10">
        <f t="shared" si="9"/>
        <v>0</v>
      </c>
      <c r="V62" s="10">
        <f t="shared" si="9"/>
        <v>0</v>
      </c>
      <c r="W62" s="676">
        <f t="shared" si="9"/>
        <v>0</v>
      </c>
      <c r="X62" s="361">
        <f t="shared" si="9"/>
        <v>0</v>
      </c>
      <c r="Y62" s="10">
        <f t="shared" si="9"/>
        <v>0</v>
      </c>
      <c r="Z62" s="770">
        <f t="shared" si="9"/>
        <v>0</v>
      </c>
      <c r="AA62" s="10">
        <f t="shared" si="9"/>
        <v>0</v>
      </c>
      <c r="AB62" s="10">
        <f t="shared" si="9"/>
        <v>0</v>
      </c>
      <c r="AC62" s="770">
        <f t="shared" si="9"/>
        <v>0</v>
      </c>
      <c r="AD62" s="10">
        <f t="shared" si="9"/>
        <v>0</v>
      </c>
      <c r="AE62" s="10">
        <f t="shared" si="9"/>
        <v>0</v>
      </c>
      <c r="AF62" s="770">
        <f t="shared" si="9"/>
        <v>0</v>
      </c>
      <c r="AG62" s="748">
        <f t="shared" si="9"/>
        <v>0</v>
      </c>
      <c r="AH62" s="880">
        <f>AK62+AN62+AQ62</f>
        <v>0</v>
      </c>
      <c r="AI62" s="757">
        <f t="shared" si="9"/>
        <v>0</v>
      </c>
      <c r="AJ62" s="988">
        <f t="shared" si="9"/>
        <v>0</v>
      </c>
      <c r="AK62" s="748">
        <f t="shared" si="9"/>
        <v>0</v>
      </c>
      <c r="AL62" s="874">
        <v>0</v>
      </c>
      <c r="AM62" s="743"/>
      <c r="AN62" s="989">
        <f>AL62+AM62</f>
        <v>0</v>
      </c>
      <c r="AO62" s="874">
        <v>0</v>
      </c>
      <c r="AP62" s="743"/>
      <c r="AQ62" s="989">
        <f>AO62+AP62</f>
        <v>0</v>
      </c>
      <c r="AR62" s="657">
        <f>AS62+AT62+AW62+AZ62+BC62+BF62</f>
        <v>1488.35017</v>
      </c>
      <c r="AS62" s="10">
        <f>E62+T62</f>
        <v>0</v>
      </c>
      <c r="AT62" s="10">
        <f>F62+U62</f>
        <v>0</v>
      </c>
      <c r="AU62" s="10">
        <f>G62+V62</f>
        <v>1488.35017</v>
      </c>
      <c r="AV62" s="676">
        <f>H62+W62</f>
        <v>0</v>
      </c>
      <c r="AW62" s="10">
        <f>AU62+AV62</f>
        <v>1488.35017</v>
      </c>
      <c r="AX62" s="11">
        <f>J62+Y62+AI62</f>
        <v>0</v>
      </c>
      <c r="AY62" s="743">
        <f>K62+Z62+AJ62</f>
        <v>0</v>
      </c>
      <c r="AZ62" s="10">
        <f>AX62+AY62</f>
        <v>0</v>
      </c>
      <c r="BA62" s="10">
        <f>M62+AB62</f>
        <v>0</v>
      </c>
      <c r="BB62" s="770">
        <f>N62+AC62</f>
        <v>0</v>
      </c>
      <c r="BC62" s="10">
        <f>BA62+BB62</f>
        <v>0</v>
      </c>
      <c r="BD62" s="10">
        <f>P62+AE62</f>
        <v>0</v>
      </c>
      <c r="BE62" s="770">
        <f>Q62+AF62</f>
        <v>0</v>
      </c>
      <c r="BF62" s="748">
        <f>BD62+BE62</f>
        <v>0</v>
      </c>
      <c r="BG62" s="942"/>
    </row>
    <row r="63" spans="1:59">
      <c r="A63" s="7" t="s">
        <v>306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977"/>
      <c r="T63" s="977"/>
      <c r="U63" s="977"/>
      <c r="V63" s="977"/>
      <c r="W63" s="977"/>
      <c r="X63" s="977"/>
      <c r="Y63" s="977"/>
      <c r="Z63" s="977"/>
      <c r="AA63" s="977"/>
      <c r="AB63" s="977"/>
      <c r="AC63" s="977"/>
      <c r="AD63" s="977"/>
      <c r="AE63" s="977"/>
      <c r="AF63" s="977"/>
      <c r="AG63" s="977"/>
      <c r="AH63" s="977"/>
      <c r="AI63" s="977"/>
      <c r="AJ63" s="977"/>
      <c r="AK63" s="977"/>
      <c r="AL63" s="977"/>
      <c r="AM63" s="977"/>
      <c r="AN63" s="977"/>
      <c r="AO63" s="977"/>
      <c r="AP63" s="977"/>
      <c r="AQ63" s="97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803"/>
    </row>
    <row r="64" ht="19.5" customHeight="1" spans="1:59">
      <c r="A64" s="7" t="s">
        <v>307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978"/>
      <c r="T64" s="978"/>
      <c r="U64" s="978"/>
      <c r="V64" s="978"/>
      <c r="W64" s="978"/>
      <c r="X64" s="978"/>
      <c r="Y64" s="978"/>
      <c r="Z64" s="978"/>
      <c r="AA64" s="978"/>
      <c r="AB64" s="978"/>
      <c r="AC64" s="978"/>
      <c r="AD64" s="978"/>
      <c r="AE64" s="978"/>
      <c r="AF64" s="978"/>
      <c r="AG64" s="978"/>
      <c r="AH64" s="978"/>
      <c r="AI64" s="978"/>
      <c r="AJ64" s="978"/>
      <c r="AK64" s="978"/>
      <c r="AL64" s="978"/>
      <c r="AM64" s="978"/>
      <c r="AN64" s="978"/>
      <c r="AO64" s="978"/>
      <c r="AP64" s="978"/>
      <c r="AQ64" s="978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803"/>
    </row>
    <row r="65" ht="68.25" customHeight="1" spans="1:59">
      <c r="A65" s="15" t="s">
        <v>295</v>
      </c>
      <c r="B65" s="611" t="s">
        <v>123</v>
      </c>
      <c r="C65" s="923" t="s">
        <v>13</v>
      </c>
      <c r="D65" s="608">
        <f>E65+F65+I65+L65+O65+R65</f>
        <v>580</v>
      </c>
      <c r="E65" s="11">
        <v>0</v>
      </c>
      <c r="F65" s="11">
        <v>0</v>
      </c>
      <c r="G65" s="11">
        <v>0</v>
      </c>
      <c r="H65" s="609"/>
      <c r="I65" s="11">
        <v>0</v>
      </c>
      <c r="J65" s="686">
        <v>0</v>
      </c>
      <c r="K65" s="687"/>
      <c r="L65" s="686">
        <v>0</v>
      </c>
      <c r="M65" s="686">
        <v>580</v>
      </c>
      <c r="N65" s="687">
        <f>N66+N67+N68+N69</f>
        <v>0</v>
      </c>
      <c r="O65" s="686">
        <f>M65+N65</f>
        <v>580</v>
      </c>
      <c r="P65" s="686">
        <v>0</v>
      </c>
      <c r="Q65" s="687"/>
      <c r="R65" s="717">
        <f>P65+Q65</f>
        <v>0</v>
      </c>
      <c r="S65" s="608">
        <f>T65+U65+X65+AA65+AD65+AG65</f>
        <v>11000</v>
      </c>
      <c r="T65" s="11">
        <v>0</v>
      </c>
      <c r="U65" s="11">
        <v>0</v>
      </c>
      <c r="V65" s="11">
        <v>0</v>
      </c>
      <c r="W65" s="609"/>
      <c r="X65" s="358">
        <v>0</v>
      </c>
      <c r="Y65" s="11">
        <v>0</v>
      </c>
      <c r="Z65" s="609"/>
      <c r="AA65" s="11">
        <v>0</v>
      </c>
      <c r="AB65" s="11">
        <v>11000</v>
      </c>
      <c r="AC65" s="609">
        <f>AC66+AC67+AC68+AC69</f>
        <v>0</v>
      </c>
      <c r="AD65" s="11">
        <f>AB65+AC65</f>
        <v>11000</v>
      </c>
      <c r="AE65" s="11">
        <v>0</v>
      </c>
      <c r="AF65" s="609"/>
      <c r="AG65" s="745">
        <v>0</v>
      </c>
      <c r="AH65" s="765">
        <f>AK65+AN65+AQ65</f>
        <v>0</v>
      </c>
      <c r="AI65" s="876">
        <v>0</v>
      </c>
      <c r="AJ65" s="609"/>
      <c r="AK65" s="745">
        <f>AI65+AJ65</f>
        <v>0</v>
      </c>
      <c r="AL65" s="876">
        <v>0</v>
      </c>
      <c r="AM65" s="609"/>
      <c r="AN65" s="745">
        <f>AL65+AM65</f>
        <v>0</v>
      </c>
      <c r="AO65" s="876">
        <v>0</v>
      </c>
      <c r="AP65" s="609"/>
      <c r="AQ65" s="745">
        <f>AO65+AP65</f>
        <v>0</v>
      </c>
      <c r="AR65" s="657">
        <f>AS65+AT65+AW65+AZ65+BC65+BF65</f>
        <v>11580</v>
      </c>
      <c r="AS65" s="11">
        <f>E65+T65</f>
        <v>0</v>
      </c>
      <c r="AT65" s="11">
        <f>F65+U65</f>
        <v>0</v>
      </c>
      <c r="AU65" s="11">
        <f>G65+V65</f>
        <v>0</v>
      </c>
      <c r="AV65" s="609">
        <f>H65+W65</f>
        <v>0</v>
      </c>
      <c r="AW65" s="11">
        <f>AU65+AV65</f>
        <v>0</v>
      </c>
      <c r="AX65" s="11">
        <f>J65+Y65+AI65</f>
        <v>0</v>
      </c>
      <c r="AY65" s="609">
        <f>K65+Z65+AJ65</f>
        <v>0</v>
      </c>
      <c r="AZ65" s="11">
        <f>AX65+AY65</f>
        <v>0</v>
      </c>
      <c r="BA65" s="11">
        <f>M65+AB65</f>
        <v>11580</v>
      </c>
      <c r="BB65" s="609">
        <f>N65+AC65</f>
        <v>0</v>
      </c>
      <c r="BC65" s="11">
        <f>BA65+BB65</f>
        <v>11580</v>
      </c>
      <c r="BD65" s="11">
        <f>P65+AE65</f>
        <v>0</v>
      </c>
      <c r="BE65" s="609">
        <f>Q65+AF65</f>
        <v>0</v>
      </c>
      <c r="BF65" s="745">
        <f>BD65+BE65</f>
        <v>0</v>
      </c>
      <c r="BG65" s="997"/>
    </row>
    <row r="66" hidden="1" spans="1:59">
      <c r="A66" s="15"/>
      <c r="B66" s="918"/>
      <c r="C66" s="607"/>
      <c r="D66" s="608"/>
      <c r="E66" s="10"/>
      <c r="F66" s="10"/>
      <c r="G66" s="760"/>
      <c r="H66" s="676"/>
      <c r="I66" s="10"/>
      <c r="J66" s="689"/>
      <c r="K66" s="688"/>
      <c r="L66" s="689"/>
      <c r="M66" s="689"/>
      <c r="N66" s="688"/>
      <c r="O66" s="689"/>
      <c r="P66" s="708"/>
      <c r="Q66" s="688"/>
      <c r="R66" s="704"/>
      <c r="S66" s="608"/>
      <c r="T66" s="11"/>
      <c r="U66" s="11"/>
      <c r="V66" s="11"/>
      <c r="W66" s="609"/>
      <c r="X66" s="358"/>
      <c r="Y66" s="11"/>
      <c r="Z66" s="609"/>
      <c r="AA66" s="11"/>
      <c r="AB66" s="641"/>
      <c r="AC66" s="609"/>
      <c r="AD66" s="11"/>
      <c r="AE66" s="10"/>
      <c r="AF66" s="609"/>
      <c r="AG66" s="748"/>
      <c r="AH66" s="765"/>
      <c r="AI66" s="608"/>
      <c r="AJ66" s="609"/>
      <c r="AK66" s="748"/>
      <c r="AL66" s="765"/>
      <c r="AM66" s="765"/>
      <c r="AN66" s="765"/>
      <c r="AO66" s="765"/>
      <c r="AP66" s="765"/>
      <c r="AQ66" s="765"/>
      <c r="AR66" s="657"/>
      <c r="AS66" s="10"/>
      <c r="AT66" s="10"/>
      <c r="AU66" s="10"/>
      <c r="AV66" s="676"/>
      <c r="AW66" s="10"/>
      <c r="AX66" s="10"/>
      <c r="AY66" s="676"/>
      <c r="AZ66" s="10"/>
      <c r="BA66" s="10"/>
      <c r="BB66" s="676"/>
      <c r="BC66" s="10"/>
      <c r="BD66" s="10"/>
      <c r="BE66" s="676"/>
      <c r="BF66" s="748"/>
      <c r="BG66" s="998"/>
    </row>
    <row r="67" hidden="1" spans="1:59">
      <c r="A67" s="15"/>
      <c r="B67" s="918"/>
      <c r="C67" s="607"/>
      <c r="D67" s="608"/>
      <c r="E67" s="10"/>
      <c r="F67" s="10"/>
      <c r="G67" s="767"/>
      <c r="H67" s="676"/>
      <c r="I67" s="10"/>
      <c r="J67" s="689"/>
      <c r="K67" s="688"/>
      <c r="L67" s="689"/>
      <c r="M67" s="689"/>
      <c r="N67" s="688"/>
      <c r="O67" s="689"/>
      <c r="P67" s="710"/>
      <c r="Q67" s="688"/>
      <c r="R67" s="704"/>
      <c r="S67" s="608"/>
      <c r="T67" s="11"/>
      <c r="U67" s="11"/>
      <c r="V67" s="11"/>
      <c r="W67" s="609"/>
      <c r="X67" s="358"/>
      <c r="Y67" s="11"/>
      <c r="Z67" s="609"/>
      <c r="AA67" s="11"/>
      <c r="AB67" s="842"/>
      <c r="AC67" s="609"/>
      <c r="AD67" s="11"/>
      <c r="AE67" s="10"/>
      <c r="AF67" s="609"/>
      <c r="AG67" s="748"/>
      <c r="AH67" s="765"/>
      <c r="AI67" s="608"/>
      <c r="AJ67" s="609"/>
      <c r="AK67" s="748"/>
      <c r="AL67" s="765"/>
      <c r="AM67" s="765"/>
      <c r="AN67" s="765"/>
      <c r="AO67" s="765"/>
      <c r="AP67" s="765"/>
      <c r="AQ67" s="765"/>
      <c r="AR67" s="657"/>
      <c r="AS67" s="10"/>
      <c r="AT67" s="10"/>
      <c r="AU67" s="10"/>
      <c r="AV67" s="676"/>
      <c r="AW67" s="10"/>
      <c r="AX67" s="10"/>
      <c r="AY67" s="676"/>
      <c r="AZ67" s="10"/>
      <c r="BA67" s="10"/>
      <c r="BB67" s="676"/>
      <c r="BC67" s="10"/>
      <c r="BD67" s="10"/>
      <c r="BE67" s="676"/>
      <c r="BF67" s="748"/>
      <c r="BG67" s="998"/>
    </row>
    <row r="68" hidden="1" spans="1:59">
      <c r="A68" s="15"/>
      <c r="B68" s="918"/>
      <c r="C68" s="607"/>
      <c r="D68" s="608"/>
      <c r="E68" s="10"/>
      <c r="F68" s="10"/>
      <c r="G68" s="767"/>
      <c r="H68" s="676"/>
      <c r="I68" s="10"/>
      <c r="J68" s="689"/>
      <c r="K68" s="688"/>
      <c r="L68" s="689"/>
      <c r="M68" s="689"/>
      <c r="N68" s="688"/>
      <c r="O68" s="689"/>
      <c r="P68" s="710"/>
      <c r="Q68" s="688"/>
      <c r="R68" s="704"/>
      <c r="S68" s="608"/>
      <c r="T68" s="11"/>
      <c r="U68" s="11"/>
      <c r="V68" s="11"/>
      <c r="W68" s="609"/>
      <c r="X68" s="358"/>
      <c r="Y68" s="11"/>
      <c r="Z68" s="609"/>
      <c r="AA68" s="11"/>
      <c r="AB68" s="842"/>
      <c r="AC68" s="609"/>
      <c r="AD68" s="11"/>
      <c r="AE68" s="10"/>
      <c r="AF68" s="609"/>
      <c r="AG68" s="748"/>
      <c r="AH68" s="765"/>
      <c r="AI68" s="608"/>
      <c r="AJ68" s="609"/>
      <c r="AK68" s="748"/>
      <c r="AL68" s="765"/>
      <c r="AM68" s="765"/>
      <c r="AN68" s="765"/>
      <c r="AO68" s="765"/>
      <c r="AP68" s="765"/>
      <c r="AQ68" s="765"/>
      <c r="AR68" s="657"/>
      <c r="AS68" s="10"/>
      <c r="AT68" s="10"/>
      <c r="AU68" s="10"/>
      <c r="AV68" s="676"/>
      <c r="AW68" s="10"/>
      <c r="AX68" s="10"/>
      <c r="AY68" s="676"/>
      <c r="AZ68" s="10"/>
      <c r="BA68" s="10"/>
      <c r="BB68" s="676"/>
      <c r="BC68" s="10"/>
      <c r="BD68" s="10"/>
      <c r="BE68" s="676"/>
      <c r="BF68" s="748"/>
      <c r="BG68" s="998"/>
    </row>
    <row r="69" ht="22.5" spans="1:59">
      <c r="A69" s="15"/>
      <c r="B69" s="918"/>
      <c r="C69" s="607" t="s">
        <v>39</v>
      </c>
      <c r="D69" s="608"/>
      <c r="E69" s="10"/>
      <c r="F69" s="10"/>
      <c r="G69" s="770"/>
      <c r="H69" s="676"/>
      <c r="I69" s="10"/>
      <c r="J69" s="689"/>
      <c r="K69" s="688"/>
      <c r="L69" s="689"/>
      <c r="M69" s="689"/>
      <c r="N69" s="867"/>
      <c r="O69" s="689"/>
      <c r="P69" s="968"/>
      <c r="Q69" s="688"/>
      <c r="R69" s="704"/>
      <c r="S69" s="608"/>
      <c r="T69" s="11"/>
      <c r="U69" s="11"/>
      <c r="V69" s="11"/>
      <c r="W69" s="609"/>
      <c r="X69" s="358"/>
      <c r="Y69" s="11"/>
      <c r="Z69" s="609"/>
      <c r="AA69" s="11"/>
      <c r="AB69" s="622"/>
      <c r="AC69" s="867"/>
      <c r="AD69" s="11"/>
      <c r="AE69" s="10"/>
      <c r="AF69" s="609"/>
      <c r="AG69" s="748"/>
      <c r="AH69" s="765"/>
      <c r="AI69" s="608"/>
      <c r="AJ69" s="609"/>
      <c r="AK69" s="748"/>
      <c r="AL69" s="765"/>
      <c r="AM69" s="609"/>
      <c r="AN69" s="765"/>
      <c r="AO69" s="765"/>
      <c r="AP69" s="609"/>
      <c r="AQ69" s="765"/>
      <c r="AR69" s="657"/>
      <c r="AS69" s="10"/>
      <c r="AT69" s="10"/>
      <c r="AU69" s="10"/>
      <c r="AV69" s="676"/>
      <c r="AW69" s="10"/>
      <c r="AX69" s="10"/>
      <c r="AY69" s="676"/>
      <c r="AZ69" s="10"/>
      <c r="BA69" s="10"/>
      <c r="BB69" s="676"/>
      <c r="BC69" s="10"/>
      <c r="BD69" s="10"/>
      <c r="BE69" s="676"/>
      <c r="BF69" s="748"/>
      <c r="BG69" s="999"/>
    </row>
    <row r="70" ht="45" hidden="1" customHeight="1" outlineLevel="1" spans="1:59">
      <c r="A70" s="15" t="s">
        <v>125</v>
      </c>
      <c r="B70" s="611" t="s">
        <v>126</v>
      </c>
      <c r="C70" s="607" t="s">
        <v>13</v>
      </c>
      <c r="D70" s="608">
        <f>E70+F70+I70+L70+O70+R70</f>
        <v>0</v>
      </c>
      <c r="E70" s="11">
        <v>0</v>
      </c>
      <c r="F70" s="11">
        <v>0</v>
      </c>
      <c r="G70" s="11">
        <v>0</v>
      </c>
      <c r="H70" s="609"/>
      <c r="I70" s="11">
        <v>0</v>
      </c>
      <c r="J70" s="686">
        <v>0</v>
      </c>
      <c r="K70" s="687"/>
      <c r="L70" s="686">
        <v>0</v>
      </c>
      <c r="M70" s="686">
        <v>0</v>
      </c>
      <c r="N70" s="687"/>
      <c r="O70" s="686">
        <v>0</v>
      </c>
      <c r="P70" s="686">
        <v>0</v>
      </c>
      <c r="Q70" s="687"/>
      <c r="R70" s="717">
        <f>P70+Q70</f>
        <v>0</v>
      </c>
      <c r="S70" s="608">
        <f>T70+U70+X70+AA70+AD70+AG70</f>
        <v>0</v>
      </c>
      <c r="T70" s="11">
        <v>0</v>
      </c>
      <c r="U70" s="11">
        <v>0</v>
      </c>
      <c r="V70" s="11">
        <v>0</v>
      </c>
      <c r="W70" s="609"/>
      <c r="X70" s="358">
        <v>0</v>
      </c>
      <c r="Y70" s="11">
        <v>0</v>
      </c>
      <c r="Z70" s="609"/>
      <c r="AA70" s="11">
        <v>0</v>
      </c>
      <c r="AB70" s="11">
        <v>0</v>
      </c>
      <c r="AC70" s="867"/>
      <c r="AD70" s="11">
        <v>0</v>
      </c>
      <c r="AE70" s="11">
        <v>0</v>
      </c>
      <c r="AF70" s="609"/>
      <c r="AG70" s="745">
        <v>0</v>
      </c>
      <c r="AH70" s="765"/>
      <c r="AI70" s="876"/>
      <c r="AJ70" s="609"/>
      <c r="AK70" s="745"/>
      <c r="AL70" s="878"/>
      <c r="AM70" s="878"/>
      <c r="AN70" s="878"/>
      <c r="AO70" s="878"/>
      <c r="AP70" s="878"/>
      <c r="AQ70" s="878"/>
      <c r="AR70" s="657">
        <f>AS70+AT70+AW70+AZ70+BC70+BF70</f>
        <v>0</v>
      </c>
      <c r="AS70" s="11">
        <f>E70+T70</f>
        <v>0</v>
      </c>
      <c r="AT70" s="11">
        <f>F70+U70</f>
        <v>0</v>
      </c>
      <c r="AU70" s="11">
        <f>G70+V70</f>
        <v>0</v>
      </c>
      <c r="AV70" s="609">
        <f>H70+W70</f>
        <v>0</v>
      </c>
      <c r="AW70" s="11">
        <f>AU70+AV70</f>
        <v>0</v>
      </c>
      <c r="AX70" s="11">
        <f>J70+Y70</f>
        <v>0</v>
      </c>
      <c r="AY70" s="609">
        <f>K70+Z70</f>
        <v>0</v>
      </c>
      <c r="AZ70" s="11">
        <f>AX70+AY70</f>
        <v>0</v>
      </c>
      <c r="BA70" s="11">
        <f>M70+AB70</f>
        <v>0</v>
      </c>
      <c r="BB70" s="609">
        <f>N70+AC70</f>
        <v>0</v>
      </c>
      <c r="BC70" s="11">
        <f>BA70+BB70</f>
        <v>0</v>
      </c>
      <c r="BD70" s="11">
        <f>P70+AE70</f>
        <v>0</v>
      </c>
      <c r="BE70" s="609">
        <f>Q70+AF70</f>
        <v>0</v>
      </c>
      <c r="BF70" s="745">
        <f>BD70+BE70</f>
        <v>0</v>
      </c>
      <c r="BG70" s="803"/>
    </row>
    <row r="71" hidden="1" customHeight="1" outlineLevel="1" spans="1:59">
      <c r="A71" s="825"/>
      <c r="B71" s="839"/>
      <c r="C71" s="607" t="s">
        <v>91</v>
      </c>
      <c r="D71" s="640"/>
      <c r="E71" s="641"/>
      <c r="F71" s="641"/>
      <c r="G71" s="641"/>
      <c r="H71" s="609"/>
      <c r="I71" s="641"/>
      <c r="J71" s="699"/>
      <c r="K71" s="687"/>
      <c r="L71" s="699"/>
      <c r="M71" s="699"/>
      <c r="N71" s="687"/>
      <c r="O71" s="699"/>
      <c r="P71" s="699"/>
      <c r="Q71" s="687"/>
      <c r="R71" s="861"/>
      <c r="S71" s="640"/>
      <c r="T71" s="641"/>
      <c r="U71" s="641"/>
      <c r="V71" s="641"/>
      <c r="W71" s="609"/>
      <c r="X71" s="392"/>
      <c r="Y71" s="641"/>
      <c r="Z71" s="609"/>
      <c r="AA71" s="641"/>
      <c r="AB71" s="641"/>
      <c r="AC71" s="867"/>
      <c r="AD71" s="641"/>
      <c r="AE71" s="760"/>
      <c r="AF71" s="609"/>
      <c r="AG71" s="783"/>
      <c r="AH71" s="869"/>
      <c r="AI71" s="608"/>
      <c r="AJ71" s="609"/>
      <c r="AK71" s="748"/>
      <c r="AL71" s="869"/>
      <c r="AM71" s="869"/>
      <c r="AN71" s="869"/>
      <c r="AO71" s="869"/>
      <c r="AP71" s="869"/>
      <c r="AQ71" s="869"/>
      <c r="AR71" s="660"/>
      <c r="AS71" s="760"/>
      <c r="AT71" s="760"/>
      <c r="AU71" s="760"/>
      <c r="AV71" s="676"/>
      <c r="AW71" s="760"/>
      <c r="AX71" s="760"/>
      <c r="AY71" s="676"/>
      <c r="AZ71" s="760"/>
      <c r="BA71" s="760"/>
      <c r="BB71" s="676"/>
      <c r="BC71" s="760"/>
      <c r="BD71" s="760"/>
      <c r="BE71" s="676"/>
      <c r="BF71" s="783"/>
      <c r="BG71" s="803"/>
    </row>
    <row r="72" ht="33.75" hidden="1" customHeight="1" outlineLevel="1" spans="1:59">
      <c r="A72" s="840"/>
      <c r="B72" s="841"/>
      <c r="C72" s="607" t="s">
        <v>146</v>
      </c>
      <c r="D72" s="766"/>
      <c r="E72" s="842"/>
      <c r="F72" s="842"/>
      <c r="G72" s="842"/>
      <c r="H72" s="609"/>
      <c r="I72" s="842"/>
      <c r="J72" s="854"/>
      <c r="K72" s="687"/>
      <c r="L72" s="854"/>
      <c r="M72" s="854"/>
      <c r="N72" s="687"/>
      <c r="O72" s="854"/>
      <c r="P72" s="854"/>
      <c r="Q72" s="687"/>
      <c r="R72" s="862"/>
      <c r="S72" s="766"/>
      <c r="T72" s="842"/>
      <c r="U72" s="842"/>
      <c r="V72" s="842"/>
      <c r="W72" s="609"/>
      <c r="X72" s="536"/>
      <c r="Y72" s="842"/>
      <c r="Z72" s="609"/>
      <c r="AA72" s="842"/>
      <c r="AB72" s="842"/>
      <c r="AC72" s="867"/>
      <c r="AD72" s="842"/>
      <c r="AE72" s="767"/>
      <c r="AF72" s="609"/>
      <c r="AG72" s="789"/>
      <c r="AH72" s="879"/>
      <c r="AI72" s="608"/>
      <c r="AJ72" s="609"/>
      <c r="AK72" s="748"/>
      <c r="AL72" s="879"/>
      <c r="AM72" s="879"/>
      <c r="AN72" s="879"/>
      <c r="AO72" s="879"/>
      <c r="AP72" s="879"/>
      <c r="AQ72" s="879"/>
      <c r="AR72" s="1027"/>
      <c r="AS72" s="767"/>
      <c r="AT72" s="767"/>
      <c r="AU72" s="767"/>
      <c r="AV72" s="676"/>
      <c r="AW72" s="767"/>
      <c r="AX72" s="767"/>
      <c r="AY72" s="676"/>
      <c r="AZ72" s="767"/>
      <c r="BA72" s="767"/>
      <c r="BB72" s="676"/>
      <c r="BC72" s="767"/>
      <c r="BD72" s="767"/>
      <c r="BE72" s="676"/>
      <c r="BF72" s="789"/>
      <c r="BG72" s="803"/>
    </row>
    <row r="73" ht="22.5" hidden="1" outlineLevel="1" spans="1:59">
      <c r="A73" s="840"/>
      <c r="B73" s="841"/>
      <c r="C73" s="607" t="s">
        <v>161</v>
      </c>
      <c r="D73" s="766"/>
      <c r="E73" s="842"/>
      <c r="F73" s="842"/>
      <c r="G73" s="842"/>
      <c r="H73" s="609"/>
      <c r="I73" s="842"/>
      <c r="J73" s="854"/>
      <c r="K73" s="687"/>
      <c r="L73" s="854"/>
      <c r="M73" s="854"/>
      <c r="N73" s="687"/>
      <c r="O73" s="854"/>
      <c r="P73" s="854"/>
      <c r="Q73" s="687"/>
      <c r="R73" s="862"/>
      <c r="S73" s="766"/>
      <c r="T73" s="842"/>
      <c r="U73" s="842"/>
      <c r="V73" s="842"/>
      <c r="W73" s="609"/>
      <c r="X73" s="536"/>
      <c r="Y73" s="842"/>
      <c r="Z73" s="609"/>
      <c r="AA73" s="842"/>
      <c r="AB73" s="842"/>
      <c r="AC73" s="609"/>
      <c r="AD73" s="842"/>
      <c r="AE73" s="767"/>
      <c r="AF73" s="609"/>
      <c r="AG73" s="789"/>
      <c r="AH73" s="879"/>
      <c r="AI73" s="608"/>
      <c r="AJ73" s="609"/>
      <c r="AK73" s="748"/>
      <c r="AL73" s="879"/>
      <c r="AM73" s="879"/>
      <c r="AN73" s="879"/>
      <c r="AO73" s="879"/>
      <c r="AP73" s="879"/>
      <c r="AQ73" s="879"/>
      <c r="AR73" s="1027"/>
      <c r="AS73" s="767"/>
      <c r="AT73" s="767"/>
      <c r="AU73" s="767"/>
      <c r="AV73" s="676"/>
      <c r="AW73" s="767"/>
      <c r="AX73" s="767"/>
      <c r="AY73" s="676"/>
      <c r="AZ73" s="767"/>
      <c r="BA73" s="767"/>
      <c r="BB73" s="676"/>
      <c r="BC73" s="767"/>
      <c r="BD73" s="767"/>
      <c r="BE73" s="676"/>
      <c r="BF73" s="789"/>
      <c r="BG73" s="803"/>
    </row>
    <row r="74" ht="22.5" hidden="1" outlineLevel="1" spans="1:59">
      <c r="A74" s="836"/>
      <c r="B74" s="843"/>
      <c r="C74" s="607" t="s">
        <v>39</v>
      </c>
      <c r="D74" s="675"/>
      <c r="E74" s="622"/>
      <c r="F74" s="622"/>
      <c r="G74" s="622"/>
      <c r="H74" s="609"/>
      <c r="I74" s="622"/>
      <c r="J74" s="691"/>
      <c r="K74" s="687"/>
      <c r="L74" s="691"/>
      <c r="M74" s="691"/>
      <c r="N74" s="687"/>
      <c r="O74" s="691"/>
      <c r="P74" s="691"/>
      <c r="Q74" s="687"/>
      <c r="R74" s="858"/>
      <c r="S74" s="675"/>
      <c r="T74" s="622"/>
      <c r="U74" s="622"/>
      <c r="V74" s="622"/>
      <c r="W74" s="609"/>
      <c r="X74" s="373"/>
      <c r="Y74" s="622"/>
      <c r="Z74" s="609"/>
      <c r="AA74" s="622"/>
      <c r="AB74" s="622"/>
      <c r="AC74" s="609"/>
      <c r="AD74" s="622"/>
      <c r="AE74" s="770"/>
      <c r="AF74" s="609"/>
      <c r="AG74" s="782"/>
      <c r="AH74" s="880"/>
      <c r="AI74" s="608"/>
      <c r="AJ74" s="609"/>
      <c r="AK74" s="748"/>
      <c r="AL74" s="880"/>
      <c r="AM74" s="880"/>
      <c r="AN74" s="880"/>
      <c r="AO74" s="880"/>
      <c r="AP74" s="880"/>
      <c r="AQ74" s="880"/>
      <c r="AR74" s="1028"/>
      <c r="AS74" s="770"/>
      <c r="AT74" s="770"/>
      <c r="AU74" s="770"/>
      <c r="AV74" s="676"/>
      <c r="AW74" s="770"/>
      <c r="AX74" s="770"/>
      <c r="AY74" s="676"/>
      <c r="AZ74" s="770"/>
      <c r="BA74" s="770"/>
      <c r="BB74" s="676"/>
      <c r="BC74" s="770"/>
      <c r="BD74" s="770"/>
      <c r="BE74" s="676"/>
      <c r="BF74" s="782"/>
      <c r="BG74" s="803"/>
    </row>
    <row r="75" s="27" customFormat="1" ht="75.75" customHeight="1" collapsed="1" spans="1:59">
      <c r="A75" s="19"/>
      <c r="B75" s="832" t="s">
        <v>159</v>
      </c>
      <c r="C75" s="923"/>
      <c r="D75" s="608">
        <f>E75+F75+I75+L75+O75+R75</f>
        <v>580</v>
      </c>
      <c r="E75" s="10">
        <f t="shared" ref="E75:R75" si="10">E70+E65</f>
        <v>0</v>
      </c>
      <c r="F75" s="10">
        <f t="shared" si="10"/>
        <v>0</v>
      </c>
      <c r="G75" s="10">
        <f t="shared" si="10"/>
        <v>0</v>
      </c>
      <c r="H75" s="676">
        <f t="shared" si="10"/>
        <v>0</v>
      </c>
      <c r="I75" s="10">
        <f t="shared" si="10"/>
        <v>0</v>
      </c>
      <c r="J75" s="689">
        <f t="shared" si="10"/>
        <v>0</v>
      </c>
      <c r="K75" s="739">
        <f t="shared" si="10"/>
        <v>0</v>
      </c>
      <c r="L75" s="689">
        <f t="shared" si="10"/>
        <v>0</v>
      </c>
      <c r="M75" s="689">
        <f t="shared" si="10"/>
        <v>580</v>
      </c>
      <c r="N75" s="739">
        <f t="shared" si="10"/>
        <v>0</v>
      </c>
      <c r="O75" s="689">
        <f t="shared" si="10"/>
        <v>580</v>
      </c>
      <c r="P75" s="689">
        <f t="shared" si="10"/>
        <v>0</v>
      </c>
      <c r="Q75" s="739">
        <f t="shared" si="10"/>
        <v>0</v>
      </c>
      <c r="R75" s="704">
        <f t="shared" si="10"/>
        <v>0</v>
      </c>
      <c r="S75" s="608">
        <f>T75+U75+X75+AA75+AD75+AG75</f>
        <v>11000</v>
      </c>
      <c r="T75" s="10">
        <f t="shared" ref="T75:AK75" si="11">T70+T65</f>
        <v>0</v>
      </c>
      <c r="U75" s="10">
        <f t="shared" si="11"/>
        <v>0</v>
      </c>
      <c r="V75" s="10">
        <f t="shared" si="11"/>
        <v>0</v>
      </c>
      <c r="W75" s="676">
        <f t="shared" si="11"/>
        <v>0</v>
      </c>
      <c r="X75" s="361">
        <f t="shared" si="11"/>
        <v>0</v>
      </c>
      <c r="Y75" s="10">
        <f t="shared" si="11"/>
        <v>0</v>
      </c>
      <c r="Z75" s="609">
        <f t="shared" si="11"/>
        <v>0</v>
      </c>
      <c r="AA75" s="10">
        <f t="shared" si="11"/>
        <v>0</v>
      </c>
      <c r="AB75" s="10">
        <f t="shared" si="11"/>
        <v>11000</v>
      </c>
      <c r="AC75" s="867">
        <f t="shared" si="11"/>
        <v>0</v>
      </c>
      <c r="AD75" s="10">
        <f t="shared" si="11"/>
        <v>11000</v>
      </c>
      <c r="AE75" s="10">
        <f t="shared" si="11"/>
        <v>0</v>
      </c>
      <c r="AF75" s="609">
        <f t="shared" si="11"/>
        <v>0</v>
      </c>
      <c r="AG75" s="748">
        <f t="shared" si="11"/>
        <v>0</v>
      </c>
      <c r="AH75" s="765">
        <f>AK75+AN75+AQ75</f>
        <v>0</v>
      </c>
      <c r="AI75" s="747">
        <f t="shared" si="11"/>
        <v>0</v>
      </c>
      <c r="AJ75" s="609">
        <f t="shared" si="11"/>
        <v>0</v>
      </c>
      <c r="AK75" s="748">
        <f t="shared" si="11"/>
        <v>0</v>
      </c>
      <c r="AL75" s="876">
        <v>0</v>
      </c>
      <c r="AM75" s="609"/>
      <c r="AN75" s="745">
        <f>AL75+AM75</f>
        <v>0</v>
      </c>
      <c r="AO75" s="876">
        <v>0</v>
      </c>
      <c r="AP75" s="609"/>
      <c r="AQ75" s="745">
        <f>AO75+AP75</f>
        <v>0</v>
      </c>
      <c r="AR75" s="657">
        <f>AS75+AT75+AW75+AZ75+BC75+BF75</f>
        <v>11580</v>
      </c>
      <c r="AS75" s="10">
        <f t="shared" ref="AS75:AV76" si="12">E75+T75</f>
        <v>0</v>
      </c>
      <c r="AT75" s="10">
        <f t="shared" si="12"/>
        <v>0</v>
      </c>
      <c r="AU75" s="10">
        <f t="shared" si="12"/>
        <v>0</v>
      </c>
      <c r="AV75" s="676">
        <f t="shared" si="12"/>
        <v>0</v>
      </c>
      <c r="AW75" s="10">
        <f>AU75+AV75</f>
        <v>0</v>
      </c>
      <c r="AX75" s="11">
        <f>J75+Y75+AI75</f>
        <v>0</v>
      </c>
      <c r="AY75" s="609">
        <f>K75+Z75+AJ75</f>
        <v>0</v>
      </c>
      <c r="AZ75" s="10">
        <f>AX75+AY75</f>
        <v>0</v>
      </c>
      <c r="BA75" s="10">
        <f>M75+AB75</f>
        <v>11580</v>
      </c>
      <c r="BB75" s="676">
        <f>N75+AC75</f>
        <v>0</v>
      </c>
      <c r="BC75" s="10">
        <f>BA75+BB75</f>
        <v>11580</v>
      </c>
      <c r="BD75" s="10">
        <f>P75+AE75</f>
        <v>0</v>
      </c>
      <c r="BE75" s="676">
        <f>Q75+AF75</f>
        <v>0</v>
      </c>
      <c r="BF75" s="748">
        <f>BD75+BE75</f>
        <v>0</v>
      </c>
      <c r="BG75" s="814"/>
    </row>
    <row r="76" s="27" customFormat="1" ht="72.8" spans="1:59">
      <c r="A76" s="19"/>
      <c r="B76" s="832" t="s">
        <v>162</v>
      </c>
      <c r="C76" s="1004"/>
      <c r="D76" s="608">
        <f>E76+F76+I76+L76+O76+R76</f>
        <v>437709.27242</v>
      </c>
      <c r="E76" s="10">
        <f t="shared" ref="E76:R76" si="13">E75+E62+E55+E44+E51</f>
        <v>73582.87327</v>
      </c>
      <c r="F76" s="10">
        <f t="shared" si="13"/>
        <v>68037.99891</v>
      </c>
      <c r="G76" s="10">
        <f t="shared" si="13"/>
        <v>79606.73556</v>
      </c>
      <c r="H76" s="676">
        <f t="shared" si="13"/>
        <v>0</v>
      </c>
      <c r="I76" s="10">
        <f t="shared" si="13"/>
        <v>79606.73556</v>
      </c>
      <c r="J76" s="10">
        <f t="shared" si="13"/>
        <v>74693.96467</v>
      </c>
      <c r="K76" s="609">
        <f t="shared" si="13"/>
        <v>0</v>
      </c>
      <c r="L76" s="10">
        <f t="shared" si="13"/>
        <v>74693.96467</v>
      </c>
      <c r="M76" s="10">
        <f t="shared" si="13"/>
        <v>71780.00001</v>
      </c>
      <c r="N76" s="609">
        <f t="shared" si="13"/>
        <v>0</v>
      </c>
      <c r="O76" s="10">
        <f t="shared" si="13"/>
        <v>71780.00001</v>
      </c>
      <c r="P76" s="10">
        <f t="shared" si="13"/>
        <v>70007.7</v>
      </c>
      <c r="Q76" s="609">
        <f t="shared" si="13"/>
        <v>0</v>
      </c>
      <c r="R76" s="10">
        <f t="shared" si="13"/>
        <v>70007.7</v>
      </c>
      <c r="S76" s="608">
        <f>T76+U76+X76+AA76+AD76+AG76</f>
        <v>30310.42103</v>
      </c>
      <c r="T76" s="10">
        <f t="shared" ref="T76:AK76" si="14">T75+T62+T55+T44+T51</f>
        <v>4170.09794</v>
      </c>
      <c r="U76" s="10">
        <f t="shared" si="14"/>
        <v>0</v>
      </c>
      <c r="V76" s="10">
        <f t="shared" si="14"/>
        <v>3793.45358</v>
      </c>
      <c r="W76" s="676">
        <f t="shared" si="14"/>
        <v>0</v>
      </c>
      <c r="X76" s="10">
        <f t="shared" si="14"/>
        <v>3793.45358</v>
      </c>
      <c r="Y76" s="10">
        <f t="shared" si="14"/>
        <v>7196.86951</v>
      </c>
      <c r="Z76" s="609">
        <f t="shared" si="14"/>
        <v>-820</v>
      </c>
      <c r="AA76" s="10">
        <f t="shared" si="14"/>
        <v>6376.86951</v>
      </c>
      <c r="AB76" s="10">
        <f t="shared" si="14"/>
        <v>14970</v>
      </c>
      <c r="AC76" s="609">
        <f t="shared" si="14"/>
        <v>0</v>
      </c>
      <c r="AD76" s="10">
        <f t="shared" si="14"/>
        <v>14970</v>
      </c>
      <c r="AE76" s="10">
        <f t="shared" si="14"/>
        <v>1000</v>
      </c>
      <c r="AF76" s="609">
        <f t="shared" si="14"/>
        <v>0</v>
      </c>
      <c r="AG76" s="748">
        <f t="shared" si="14"/>
        <v>1000</v>
      </c>
      <c r="AH76" s="765">
        <f>AK76+AN76+AQ76</f>
        <v>820</v>
      </c>
      <c r="AI76" s="747">
        <f t="shared" si="14"/>
        <v>0</v>
      </c>
      <c r="AJ76" s="609">
        <f t="shared" si="14"/>
        <v>820</v>
      </c>
      <c r="AK76" s="748">
        <f t="shared" si="14"/>
        <v>820</v>
      </c>
      <c r="AL76" s="876">
        <v>0</v>
      </c>
      <c r="AM76" s="609"/>
      <c r="AN76" s="745">
        <f>AL76+AM76</f>
        <v>0</v>
      </c>
      <c r="AO76" s="876">
        <v>0</v>
      </c>
      <c r="AP76" s="609"/>
      <c r="AQ76" s="745">
        <f>AO76+AP76</f>
        <v>0</v>
      </c>
      <c r="AR76" s="657">
        <f>AS76+AT76+AW76+AZ76+BC76+BF76</f>
        <v>468839.69345</v>
      </c>
      <c r="AS76" s="10">
        <f t="shared" si="12"/>
        <v>77752.97121</v>
      </c>
      <c r="AT76" s="10">
        <f t="shared" si="12"/>
        <v>68037.99891</v>
      </c>
      <c r="AU76" s="10">
        <f t="shared" si="12"/>
        <v>83400.18914</v>
      </c>
      <c r="AV76" s="676">
        <f t="shared" si="12"/>
        <v>0</v>
      </c>
      <c r="AW76" s="10">
        <f>AU76+AV76</f>
        <v>83400.18914</v>
      </c>
      <c r="AX76" s="10">
        <f>J76+Y76+AI76</f>
        <v>81890.83418</v>
      </c>
      <c r="AY76" s="609">
        <f>K76+Z76+AJ76</f>
        <v>0</v>
      </c>
      <c r="AZ76" s="10">
        <f>AX76+AY76</f>
        <v>81890.83418</v>
      </c>
      <c r="BA76" s="10">
        <f>M76+AB76</f>
        <v>86750.00001</v>
      </c>
      <c r="BB76" s="676">
        <f>N76+AC76</f>
        <v>0</v>
      </c>
      <c r="BC76" s="10">
        <f>BA76+BB76</f>
        <v>86750.00001</v>
      </c>
      <c r="BD76" s="10">
        <f>P76+AE76</f>
        <v>71007.7</v>
      </c>
      <c r="BE76" s="676">
        <f>Q76+AF76</f>
        <v>0</v>
      </c>
      <c r="BF76" s="748">
        <f>BD76+BE76</f>
        <v>71007.7</v>
      </c>
      <c r="BG76" s="814"/>
    </row>
    <row r="77" s="1029" customFormat="1" ht="78.75" hidden="1" customHeight="1" outlineLevel="1" spans="1:59">
      <c r="A77" s="1035"/>
      <c r="B77" s="1036"/>
      <c r="C77" s="1036"/>
      <c r="D77" s="1037">
        <f>D76-'27'!D70</f>
        <v>48.4883600000176</v>
      </c>
      <c r="E77" s="1038"/>
      <c r="F77" s="1037"/>
      <c r="G77" s="1037">
        <f>G76-'27'!I70</f>
        <v>0</v>
      </c>
      <c r="H77" s="1037"/>
      <c r="I77" s="1037"/>
      <c r="J77" s="1044">
        <f>J76-'27'!L70</f>
        <v>48.488360000003</v>
      </c>
      <c r="K77" s="1044"/>
      <c r="L77" s="1044"/>
      <c r="M77" s="1044">
        <f>M76-'27'!O70</f>
        <v>0</v>
      </c>
      <c r="N77" s="1044"/>
      <c r="O77" s="1044"/>
      <c r="P77" s="1044">
        <f>P76-'27'!R70</f>
        <v>0</v>
      </c>
      <c r="Q77" s="1044"/>
      <c r="R77" s="1044"/>
      <c r="S77" s="1037">
        <f>S76-'27'!S70</f>
        <v>11346.86951</v>
      </c>
      <c r="T77" s="1037"/>
      <c r="U77" s="1037"/>
      <c r="V77" s="1037"/>
      <c r="W77" s="1037"/>
      <c r="X77" s="1037"/>
      <c r="Y77" s="1037"/>
      <c r="Z77" s="1037"/>
      <c r="AA77" s="1037"/>
      <c r="AB77" s="1037"/>
      <c r="AC77" s="1037"/>
      <c r="AD77" s="1037"/>
      <c r="AE77" s="1037"/>
      <c r="AF77" s="1037"/>
      <c r="AG77" s="1037"/>
      <c r="AH77" s="1047"/>
      <c r="AI77" s="1037"/>
      <c r="AJ77" s="1037"/>
      <c r="AK77" s="1037"/>
      <c r="AL77" s="1037"/>
      <c r="AM77" s="1037"/>
      <c r="AN77" s="1037"/>
      <c r="AO77" s="1037"/>
      <c r="AP77" s="1037"/>
      <c r="AQ77" s="1037"/>
      <c r="AR77" s="1037">
        <f>AR76-'27'!AH70</f>
        <v>12215.35787</v>
      </c>
      <c r="AS77" s="1037"/>
      <c r="AT77" s="1037"/>
      <c r="AU77" s="1037"/>
      <c r="AV77" s="1037"/>
      <c r="AW77" s="1037"/>
      <c r="AX77" s="1037"/>
      <c r="AY77" s="1037">
        <f t="shared" ref="AY77:BF77" si="15">AY76-K76</f>
        <v>0</v>
      </c>
      <c r="AZ77" s="1037">
        <f t="shared" si="15"/>
        <v>7196.86951</v>
      </c>
      <c r="BA77" s="1037">
        <f t="shared" si="15"/>
        <v>14970</v>
      </c>
      <c r="BB77" s="1037">
        <f t="shared" si="15"/>
        <v>0</v>
      </c>
      <c r="BC77" s="1037">
        <f t="shared" si="15"/>
        <v>14970</v>
      </c>
      <c r="BD77" s="1037">
        <f t="shared" si="15"/>
        <v>1000</v>
      </c>
      <c r="BE77" s="1037">
        <f t="shared" si="15"/>
        <v>0</v>
      </c>
      <c r="BF77" s="1037">
        <f t="shared" si="15"/>
        <v>1000</v>
      </c>
      <c r="BG77" s="1048"/>
    </row>
    <row r="78" ht="25.5" hidden="1" customHeight="1" outlineLevel="1" spans="1:59">
      <c r="A78" s="1039"/>
      <c r="B78" s="1040"/>
      <c r="C78" s="1040"/>
      <c r="D78" s="38"/>
      <c r="E78" s="1041"/>
      <c r="F78" s="38"/>
      <c r="I78" s="1045"/>
      <c r="K78" s="41"/>
      <c r="N78" s="39"/>
      <c r="Q78" s="41"/>
      <c r="S78" s="298"/>
      <c r="T78" s="299"/>
      <c r="U78" s="38"/>
      <c r="V78" s="1041"/>
      <c r="X78" s="298"/>
      <c r="Y78" s="1041"/>
      <c r="Z78" s="1041"/>
      <c r="AA78" s="1041"/>
      <c r="AB78" s="1046"/>
      <c r="AC78" s="38"/>
      <c r="AD78" s="1046"/>
      <c r="AE78" s="868"/>
      <c r="AF78" s="1046"/>
      <c r="AG78" s="868"/>
      <c r="AH78" s="884"/>
      <c r="AI78" s="868"/>
      <c r="AJ78" s="868"/>
      <c r="AK78" s="868"/>
      <c r="AL78" s="868"/>
      <c r="AM78" s="868"/>
      <c r="AN78" s="868"/>
      <c r="AO78" s="868"/>
      <c r="AP78" s="868"/>
      <c r="AQ78" s="868"/>
      <c r="AR78" s="868"/>
      <c r="AS78" s="868"/>
      <c r="AT78" s="868"/>
      <c r="AU78" s="868"/>
      <c r="AW78" s="868"/>
      <c r="AX78" s="868"/>
      <c r="AY78" s="868"/>
      <c r="AZ78" s="868"/>
      <c r="BA78" s="868"/>
      <c r="BB78" s="868"/>
      <c r="BC78" s="868"/>
      <c r="BD78" s="868"/>
      <c r="BE78" s="868"/>
      <c r="BF78" s="868"/>
      <c r="BG78" s="894"/>
    </row>
    <row r="79" ht="17.25" hidden="1" customHeight="1" outlineLevel="1" spans="1:59">
      <c r="A79" s="1042" t="s">
        <v>163</v>
      </c>
      <c r="B79" s="1042"/>
      <c r="C79" s="1042"/>
      <c r="D79" s="1042"/>
      <c r="E79" s="1042"/>
      <c r="F79" s="1042"/>
      <c r="G79" s="1042"/>
      <c r="H79" s="1042"/>
      <c r="I79" s="1042"/>
      <c r="J79" s="1042"/>
      <c r="K79" s="1042"/>
      <c r="L79" s="1042"/>
      <c r="M79" s="1042"/>
      <c r="N79" s="1042"/>
      <c r="O79" s="1042"/>
      <c r="P79" s="1042"/>
      <c r="Q79" s="1042"/>
      <c r="R79" s="1042"/>
      <c r="S79" s="1042"/>
      <c r="T79" s="1042"/>
      <c r="U79" s="1042"/>
      <c r="V79" s="1042"/>
      <c r="W79" s="1042"/>
      <c r="X79" s="1042"/>
      <c r="Y79" s="1042"/>
      <c r="Z79" s="1042"/>
      <c r="AA79" s="1042"/>
      <c r="AB79" s="1042"/>
      <c r="AC79" s="1042"/>
      <c r="AD79" s="1042"/>
      <c r="AE79" s="1042"/>
      <c r="AF79" s="1042"/>
      <c r="AG79" s="1042"/>
      <c r="AH79" s="1042"/>
      <c r="AI79" s="1042"/>
      <c r="AJ79" s="1042"/>
      <c r="AK79" s="1042"/>
      <c r="AL79" s="1042"/>
      <c r="AM79" s="1042"/>
      <c r="AN79" s="1042"/>
      <c r="AO79" s="1042"/>
      <c r="AP79" s="1042"/>
      <c r="AQ79" s="1042"/>
      <c r="AR79" s="1042"/>
      <c r="AS79" s="1042"/>
      <c r="AT79" s="1042"/>
      <c r="AU79" s="1042"/>
      <c r="AV79" s="1042"/>
      <c r="AW79" s="1042"/>
      <c r="AX79" s="1042"/>
      <c r="AY79" s="1042"/>
      <c r="AZ79" s="1042"/>
      <c r="BA79" s="1042"/>
      <c r="BB79" s="1042"/>
      <c r="BC79" s="1042"/>
      <c r="BD79" s="1042"/>
      <c r="BE79" s="1042"/>
      <c r="BF79" s="1042"/>
      <c r="BG79" s="894"/>
    </row>
    <row r="80" ht="4.5" customHeight="1" collapsed="1" spans="1:59">
      <c r="A80" s="1043"/>
      <c r="B80" s="544"/>
      <c r="C80" s="544"/>
      <c r="D80" s="299"/>
      <c r="E80" s="298"/>
      <c r="F80" s="38"/>
      <c r="I80" s="299"/>
      <c r="K80" s="41"/>
      <c r="N80" s="39"/>
      <c r="Q80" s="41"/>
      <c r="S80" s="298"/>
      <c r="T80" s="299"/>
      <c r="U80" s="299"/>
      <c r="V80" s="298"/>
      <c r="W80" s="546"/>
      <c r="X80" s="298"/>
      <c r="Y80" s="298"/>
      <c r="Z80" s="298"/>
      <c r="AA80" s="298"/>
      <c r="AB80" s="1046"/>
      <c r="AC80" s="38"/>
      <c r="AD80" s="1046"/>
      <c r="AE80" s="868"/>
      <c r="AF80" s="1046"/>
      <c r="AG80" s="868"/>
      <c r="AH80" s="884"/>
      <c r="AI80" s="868"/>
      <c r="AJ80" s="868"/>
      <c r="AK80" s="868"/>
      <c r="AL80" s="868"/>
      <c r="AM80" s="868"/>
      <c r="AN80" s="868"/>
      <c r="AO80" s="868"/>
      <c r="AP80" s="868"/>
      <c r="AQ80" s="868"/>
      <c r="AR80" s="868"/>
      <c r="AS80" s="868"/>
      <c r="AT80" s="868"/>
      <c r="AU80" s="868"/>
      <c r="AW80" s="868"/>
      <c r="AX80" s="868"/>
      <c r="AY80" s="868"/>
      <c r="AZ80" s="868"/>
      <c r="BA80" s="868"/>
      <c r="BB80" s="868"/>
      <c r="BC80" s="868"/>
      <c r="BD80" s="868"/>
      <c r="BE80" s="868"/>
      <c r="BF80" s="868"/>
      <c r="BG80" s="894"/>
    </row>
    <row r="81" ht="8.25" hidden="1" customHeight="1" spans="1:59">
      <c r="A81" s="1043"/>
      <c r="B81" s="544"/>
      <c r="C81" s="544"/>
      <c r="D81" s="299"/>
      <c r="E81" s="298"/>
      <c r="F81" s="38"/>
      <c r="I81" s="299"/>
      <c r="K81" s="41"/>
      <c r="N81" s="39"/>
      <c r="Q81" s="41"/>
      <c r="S81" s="298"/>
      <c r="T81" s="299"/>
      <c r="U81" s="299"/>
      <c r="V81" s="298"/>
      <c r="W81" s="546"/>
      <c r="X81" s="298"/>
      <c r="Y81" s="298"/>
      <c r="Z81" s="298"/>
      <c r="AA81" s="298"/>
      <c r="AB81" s="1046"/>
      <c r="AC81" s="38"/>
      <c r="AD81" s="1046"/>
      <c r="AE81" s="868"/>
      <c r="AF81" s="1046"/>
      <c r="AG81" s="868"/>
      <c r="AH81" s="884"/>
      <c r="AI81" s="868"/>
      <c r="AJ81" s="868"/>
      <c r="AK81" s="868"/>
      <c r="AL81" s="868"/>
      <c r="AM81" s="868"/>
      <c r="AN81" s="868"/>
      <c r="AO81" s="868"/>
      <c r="AP81" s="868"/>
      <c r="AQ81" s="868"/>
      <c r="AR81" s="868"/>
      <c r="AS81" s="868"/>
      <c r="AT81" s="868"/>
      <c r="AU81" s="868"/>
      <c r="AW81" s="868"/>
      <c r="AX81" s="868"/>
      <c r="AY81" s="868"/>
      <c r="AZ81" s="868"/>
      <c r="BA81" s="868"/>
      <c r="BB81" s="868"/>
      <c r="BC81" s="868"/>
      <c r="BD81" s="868"/>
      <c r="BE81" s="868"/>
      <c r="BF81" s="868"/>
      <c r="BG81" s="894"/>
    </row>
    <row r="82" ht="24" customHeight="1" spans="1:59">
      <c r="A82" s="543" t="s">
        <v>313</v>
      </c>
      <c r="B82" s="544"/>
      <c r="C82" s="544"/>
      <c r="D82" s="545"/>
      <c r="E82" s="298"/>
      <c r="F82" s="38"/>
      <c r="I82" s="545"/>
      <c r="K82" s="856"/>
      <c r="N82" s="39"/>
      <c r="Q82" s="41"/>
      <c r="R82" s="856"/>
      <c r="S82" s="298"/>
      <c r="T82" s="299"/>
      <c r="U82" s="545"/>
      <c r="V82" s="298"/>
      <c r="W82" s="557"/>
      <c r="X82" s="298"/>
      <c r="Y82" s="298"/>
      <c r="Z82" s="298"/>
      <c r="AA82" s="298"/>
      <c r="AB82" s="543"/>
      <c r="AC82" s="38"/>
      <c r="AD82" s="543" t="s">
        <v>314</v>
      </c>
      <c r="AE82" s="868"/>
      <c r="AF82" s="543"/>
      <c r="AG82" s="868"/>
      <c r="AH82" s="884"/>
      <c r="AI82" s="868"/>
      <c r="AJ82" s="868"/>
      <c r="AK82" s="868"/>
      <c r="AL82" s="868"/>
      <c r="AM82" s="868"/>
      <c r="AN82" s="868"/>
      <c r="AO82" s="868"/>
      <c r="AP82" s="868"/>
      <c r="AQ82" s="868"/>
      <c r="AR82" s="868"/>
      <c r="AS82" s="868"/>
      <c r="AT82" s="868"/>
      <c r="AU82" s="868"/>
      <c r="AW82" s="868"/>
      <c r="AX82" s="868"/>
      <c r="AY82" s="868"/>
      <c r="AZ82" s="868"/>
      <c r="BA82" s="868"/>
      <c r="BB82" s="868"/>
      <c r="BC82" s="868"/>
      <c r="BD82" s="868"/>
      <c r="BE82" s="868"/>
      <c r="BF82" s="868"/>
      <c r="BG82" s="894"/>
    </row>
    <row r="83" ht="24" customHeight="1"/>
    <row r="84" s="32" customFormat="1" ht="36" customHeight="1" spans="1:59">
      <c r="A84" s="33"/>
      <c r="B84" s="34"/>
      <c r="C84" s="34"/>
      <c r="D84" s="35"/>
      <c r="E84" s="36"/>
      <c r="F84" s="37"/>
      <c r="G84" s="38"/>
      <c r="H84" s="37"/>
      <c r="I84" s="38"/>
      <c r="J84" s="39"/>
      <c r="K84" s="40"/>
      <c r="L84" s="39"/>
      <c r="M84" s="41"/>
      <c r="N84" s="42"/>
      <c r="O84" s="41"/>
      <c r="P84" s="41"/>
      <c r="Q84" s="40"/>
      <c r="R84" s="41"/>
      <c r="S84" s="43"/>
      <c r="T84" s="44"/>
      <c r="U84" s="45"/>
      <c r="V84" s="46"/>
      <c r="W84" s="37"/>
      <c r="X84" s="47"/>
      <c r="Y84" s="46"/>
      <c r="Z84" s="36"/>
      <c r="AA84" s="46"/>
      <c r="AB84" s="48"/>
      <c r="AC84" s="37"/>
      <c r="AD84" s="48"/>
      <c r="AF84" s="49"/>
      <c r="AH84" s="50"/>
      <c r="AR84" s="1010"/>
      <c r="AV84" s="52"/>
      <c r="AY84" s="52"/>
      <c r="BB84" s="52"/>
      <c r="BE84" s="52"/>
      <c r="BF84" s="53"/>
      <c r="BG84" s="54"/>
    </row>
  </sheetData>
  <mergeCells count="208">
    <mergeCell ref="A1:BG1"/>
    <mergeCell ref="A2:BG2"/>
    <mergeCell ref="A3:BG3"/>
    <mergeCell ref="A4:BG4"/>
    <mergeCell ref="D8:R8"/>
    <mergeCell ref="S8:AG8"/>
    <mergeCell ref="AH8:AQ8"/>
    <mergeCell ref="AR8:BF8"/>
    <mergeCell ref="J9:L9"/>
    <mergeCell ref="M9:O9"/>
    <mergeCell ref="P9:R9"/>
    <mergeCell ref="Y9:AA9"/>
    <mergeCell ref="AB9:AD9"/>
    <mergeCell ref="AE9:AG9"/>
    <mergeCell ref="AI9:AK9"/>
    <mergeCell ref="AL9:AN9"/>
    <mergeCell ref="AO9:AQ9"/>
    <mergeCell ref="AX9:AZ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5:BF45"/>
    <mergeCell ref="A52:BF52"/>
    <mergeCell ref="A53:BF53"/>
    <mergeCell ref="A56:BF56"/>
    <mergeCell ref="A57:BF57"/>
    <mergeCell ref="A63:BF63"/>
    <mergeCell ref="A64:BF64"/>
    <mergeCell ref="A79:BF79"/>
    <mergeCell ref="A8:A10"/>
    <mergeCell ref="A13:A18"/>
    <mergeCell ref="A19:A21"/>
    <mergeCell ref="A22:A24"/>
    <mergeCell ref="A26:A29"/>
    <mergeCell ref="A30:A41"/>
    <mergeCell ref="A58:A61"/>
    <mergeCell ref="A66:A69"/>
    <mergeCell ref="A71:A74"/>
    <mergeCell ref="B8:B10"/>
    <mergeCell ref="B13:B18"/>
    <mergeCell ref="B19:B21"/>
    <mergeCell ref="B22:B24"/>
    <mergeCell ref="B26:B29"/>
    <mergeCell ref="B31:B35"/>
    <mergeCell ref="B36:B37"/>
    <mergeCell ref="B39:B41"/>
    <mergeCell ref="B58:B61"/>
    <mergeCell ref="B66:B69"/>
    <mergeCell ref="B71:B74"/>
    <mergeCell ref="C8:C10"/>
    <mergeCell ref="D9:D10"/>
    <mergeCell ref="D32:D35"/>
    <mergeCell ref="D59:D61"/>
    <mergeCell ref="D66:D69"/>
    <mergeCell ref="D71:D74"/>
    <mergeCell ref="E9:E10"/>
    <mergeCell ref="E32:E35"/>
    <mergeCell ref="E59:E61"/>
    <mergeCell ref="E66:E69"/>
    <mergeCell ref="E71:E74"/>
    <mergeCell ref="F9:F10"/>
    <mergeCell ref="F32:F35"/>
    <mergeCell ref="F59:F61"/>
    <mergeCell ref="F66:F69"/>
    <mergeCell ref="F71:F74"/>
    <mergeCell ref="G66:G69"/>
    <mergeCell ref="G71:G74"/>
    <mergeCell ref="I9:I10"/>
    <mergeCell ref="I32:I35"/>
    <mergeCell ref="I59:I61"/>
    <mergeCell ref="I66:I69"/>
    <mergeCell ref="I71:I74"/>
    <mergeCell ref="J59:J61"/>
    <mergeCell ref="J66:J69"/>
    <mergeCell ref="J71:J74"/>
    <mergeCell ref="L32:L35"/>
    <mergeCell ref="L59:L61"/>
    <mergeCell ref="L66:L69"/>
    <mergeCell ref="L71:L74"/>
    <mergeCell ref="M59:M61"/>
    <mergeCell ref="M66:M69"/>
    <mergeCell ref="M71:M74"/>
    <mergeCell ref="O32:O35"/>
    <mergeCell ref="O59:O61"/>
    <mergeCell ref="O66:O69"/>
    <mergeCell ref="O71:O74"/>
    <mergeCell ref="P66:P69"/>
    <mergeCell ref="P71:P74"/>
    <mergeCell ref="Q59:Q61"/>
    <mergeCell ref="R32:R35"/>
    <mergeCell ref="R59:R61"/>
    <mergeCell ref="R66:R69"/>
    <mergeCell ref="R71:R74"/>
    <mergeCell ref="S9:S10"/>
    <mergeCell ref="S32:S35"/>
    <mergeCell ref="S59:S61"/>
    <mergeCell ref="S66:S69"/>
    <mergeCell ref="S71:S74"/>
    <mergeCell ref="T9:T10"/>
    <mergeCell ref="T32:T35"/>
    <mergeCell ref="T59:T61"/>
    <mergeCell ref="T66:T69"/>
    <mergeCell ref="T71:T74"/>
    <mergeCell ref="U9:U10"/>
    <mergeCell ref="U32:U35"/>
    <mergeCell ref="U59:U61"/>
    <mergeCell ref="U66:U69"/>
    <mergeCell ref="U71:U74"/>
    <mergeCell ref="V9:V10"/>
    <mergeCell ref="V59:V61"/>
    <mergeCell ref="V66:V69"/>
    <mergeCell ref="V71:V74"/>
    <mergeCell ref="W9:W10"/>
    <mergeCell ref="X9:X10"/>
    <mergeCell ref="X32:X35"/>
    <mergeCell ref="X59:X61"/>
    <mergeCell ref="X66:X69"/>
    <mergeCell ref="X71:X74"/>
    <mergeCell ref="Y59:Y61"/>
    <mergeCell ref="Y66:Y69"/>
    <mergeCell ref="Y71:Y74"/>
    <mergeCell ref="AA32:AA35"/>
    <mergeCell ref="AA59:AA61"/>
    <mergeCell ref="AA66:AA69"/>
    <mergeCell ref="AA71:AA74"/>
    <mergeCell ref="AB59:AB61"/>
    <mergeCell ref="AB66:AB69"/>
    <mergeCell ref="AB71:AB74"/>
    <mergeCell ref="AD32:AD35"/>
    <mergeCell ref="AD59:AD61"/>
    <mergeCell ref="AD66:AD69"/>
    <mergeCell ref="AD71:AD74"/>
    <mergeCell ref="AE59:AE61"/>
    <mergeCell ref="AE66:AE69"/>
    <mergeCell ref="AE71:AE74"/>
    <mergeCell ref="AG32:AG35"/>
    <mergeCell ref="AG59:AG61"/>
    <mergeCell ref="AG66:AG69"/>
    <mergeCell ref="AG71:AG74"/>
    <mergeCell ref="AH9:AH10"/>
    <mergeCell ref="AK59:AK61"/>
    <mergeCell ref="AR9:AR10"/>
    <mergeCell ref="AR32:AR35"/>
    <mergeCell ref="AR59:AR61"/>
    <mergeCell ref="AR66:AR69"/>
    <mergeCell ref="AR71:AR74"/>
    <mergeCell ref="AS9:AS10"/>
    <mergeCell ref="AS32:AS35"/>
    <mergeCell ref="AS59:AS61"/>
    <mergeCell ref="AS66:AS69"/>
    <mergeCell ref="AS71:AS74"/>
    <mergeCell ref="AT9:AT10"/>
    <mergeCell ref="AT32:AT35"/>
    <mergeCell ref="AT59:AT61"/>
    <mergeCell ref="AT66:AT69"/>
    <mergeCell ref="AT71:AT74"/>
    <mergeCell ref="AU9:AU10"/>
    <mergeCell ref="AU59:AU61"/>
    <mergeCell ref="AU66:AU69"/>
    <mergeCell ref="AU71:AU74"/>
    <mergeCell ref="AV9:AV10"/>
    <mergeCell ref="AW9:AW10"/>
    <mergeCell ref="AW32:AW35"/>
    <mergeCell ref="AW59:AW61"/>
    <mergeCell ref="AW66:AW69"/>
    <mergeCell ref="AW71:AW74"/>
    <mergeCell ref="AX59:AX61"/>
    <mergeCell ref="AX66:AX69"/>
    <mergeCell ref="AX71:AX74"/>
    <mergeCell ref="AZ32:AZ35"/>
    <mergeCell ref="AZ59:AZ61"/>
    <mergeCell ref="AZ66:AZ69"/>
    <mergeCell ref="AZ71:AZ74"/>
    <mergeCell ref="BA59:BA61"/>
    <mergeCell ref="BA66:BA69"/>
    <mergeCell ref="BA71:BA74"/>
    <mergeCell ref="BC32:BC35"/>
    <mergeCell ref="BC59:BC61"/>
    <mergeCell ref="BC66:BC69"/>
    <mergeCell ref="BC71:BC74"/>
    <mergeCell ref="BD59:BD61"/>
    <mergeCell ref="BD66:BD69"/>
    <mergeCell ref="BD71:BD74"/>
    <mergeCell ref="BF32:BF35"/>
    <mergeCell ref="BF59:BF61"/>
    <mergeCell ref="BF66:BF69"/>
    <mergeCell ref="BF71:BF74"/>
    <mergeCell ref="BG8:BG10"/>
    <mergeCell ref="BG26:BG29"/>
    <mergeCell ref="BG31:BG34"/>
    <mergeCell ref="BG47:BG49"/>
    <mergeCell ref="BG54:BG55"/>
    <mergeCell ref="BG58:BG62"/>
    <mergeCell ref="BG65:BG69"/>
  </mergeCells>
  <pageMargins left="0.708661417322835" right="0.708661417322835" top="0.748031496062992" bottom="0.748031496062992" header="0.31496062992126" footer="0.31496062992126"/>
  <pageSetup paperSize="9" scale="56" fitToHeight="0" orientation="landscape" horizontalDpi="600" verticalDpi="600"/>
  <headerFooter/>
  <rowBreaks count="3" manualBreakCount="3">
    <brk id="25" max="58" man="1"/>
    <brk id="41" max="58" man="1"/>
    <brk id="51" max="58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79"/>
  <sheetViews>
    <sheetView view="pageBreakPreview" zoomScaleNormal="100" topLeftCell="A26" workbookViewId="0">
      <selection activeCell="J31" sqref="J31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customWidth="1" outlineLevel="1"/>
    <col min="11" max="11" width="3.71428571428571" style="40" customWidth="1" outlineLevel="1"/>
    <col min="12" max="12" width="3.71428571428571" style="39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" style="47" customWidth="1" collapsed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customWidth="1"/>
    <col min="36" max="36" width="4" style="32" customWidth="1"/>
    <col min="37" max="37" width="4.42857142857143" style="32" customWidth="1"/>
    <col min="38" max="38" width="3.71428571428571" style="32" customWidth="1"/>
    <col min="39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2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2.85714285714286" style="32" customWidth="1" collapsed="1"/>
    <col min="50" max="50" width="3.71428571428571" style="32" customWidth="1" outlineLevel="1"/>
    <col min="51" max="51" width="3.71428571428571" style="52" customWidth="1" outlineLevel="1"/>
    <col min="52" max="52" width="3.71428571428571" style="32" customWidth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70.5" customHeight="1" spans="1:59">
      <c r="A3" s="898" t="s">
        <v>315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  <c r="AX3" s="898"/>
      <c r="AY3" s="898"/>
      <c r="AZ3" s="898"/>
      <c r="BA3" s="898"/>
      <c r="BB3" s="898"/>
      <c r="BC3" s="898"/>
      <c r="BD3" s="898"/>
      <c r="BE3" s="898"/>
      <c r="BF3" s="898"/>
      <c r="BG3" s="898"/>
    </row>
    <row r="4" ht="106.5" customHeight="1" spans="1:59">
      <c r="A4" s="899" t="s">
        <v>316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27.75" customHeight="1" spans="1:59">
      <c r="A5" s="898" t="s">
        <v>317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</row>
    <row r="6" s="26" customFormat="1" ht="36.75" customHeight="1" spans="1:59">
      <c r="A6" s="898" t="s">
        <v>318</v>
      </c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  <c r="AK6" s="898"/>
      <c r="AL6" s="898"/>
      <c r="AM6" s="898"/>
      <c r="AN6" s="898"/>
      <c r="AO6" s="898"/>
      <c r="AP6" s="898"/>
      <c r="AQ6" s="898"/>
      <c r="AR6" s="898"/>
      <c r="AS6" s="898"/>
      <c r="AT6" s="898"/>
      <c r="AU6" s="898"/>
      <c r="AV6" s="898"/>
      <c r="AW6" s="898"/>
      <c r="AX6" s="898"/>
      <c r="AY6" s="898"/>
      <c r="AZ6" s="898"/>
      <c r="BA6" s="898"/>
      <c r="BB6" s="898"/>
      <c r="BC6" s="898"/>
      <c r="BD6" s="898"/>
      <c r="BE6" s="898"/>
      <c r="BF6" s="898"/>
      <c r="BG6" s="898"/>
    </row>
    <row r="7" ht="57.75" hidden="1" customHeight="1" spans="1:59">
      <c r="A7" s="1018"/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9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  <c r="AX7" s="1018"/>
      <c r="AY7" s="1018"/>
      <c r="AZ7" s="1018"/>
      <c r="BA7" s="1018"/>
      <c r="BB7" s="1018"/>
      <c r="BC7" s="1018"/>
      <c r="BD7" s="1018"/>
      <c r="BE7" s="1018"/>
      <c r="BF7" s="1018"/>
      <c r="BG7" s="1018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4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60" t="s">
        <v>141</v>
      </c>
      <c r="K9" s="960"/>
      <c r="L9" s="960"/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6" t="s">
        <v>141</v>
      </c>
      <c r="AJ9" s="6"/>
      <c r="AK9" s="6"/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6" t="s">
        <v>141</v>
      </c>
      <c r="AY9" s="6"/>
      <c r="AZ9" s="6"/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61" t="s">
        <v>179</v>
      </c>
      <c r="K10" s="972" t="s">
        <v>180</v>
      </c>
      <c r="L10" s="961" t="s">
        <v>181</v>
      </c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52" t="s">
        <v>179</v>
      </c>
      <c r="AJ10" s="953" t="s">
        <v>180</v>
      </c>
      <c r="AK10" s="952" t="s">
        <v>181</v>
      </c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52" t="s">
        <v>179</v>
      </c>
      <c r="AY10" s="953" t="s">
        <v>180</v>
      </c>
      <c r="AZ10" s="952" t="s">
        <v>181</v>
      </c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9.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10597.49066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'31'!L13</f>
        <v>2865.47631</v>
      </c>
      <c r="K13" s="687">
        <f>K14+K15+K16+K17</f>
        <v>-6.01056</v>
      </c>
      <c r="L13" s="686">
        <f>J13+K13</f>
        <v>2859.46575</v>
      </c>
      <c r="M13" s="686">
        <f>'31'!O14</f>
        <v>0</v>
      </c>
      <c r="N13" s="687">
        <v>0</v>
      </c>
      <c r="O13" s="686">
        <f>M13+N13</f>
        <v>0</v>
      </c>
      <c r="P13" s="686">
        <f>'31'!R13</f>
        <v>0</v>
      </c>
      <c r="Q13" s="687"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'31'!AA13</f>
        <v>0</v>
      </c>
      <c r="Z13" s="609"/>
      <c r="AA13" s="11">
        <f>Y13+Z13</f>
        <v>0</v>
      </c>
      <c r="AB13" s="11">
        <f>'31'!AD13</f>
        <v>0</v>
      </c>
      <c r="AC13" s="609"/>
      <c r="AD13" s="11">
        <f>AB13+AC13</f>
        <v>0</v>
      </c>
      <c r="AE13" s="11">
        <f>'31'!AG13</f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10597.49066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2865.47631</v>
      </c>
      <c r="AY13" s="609">
        <f>K13+Z13+AJ13</f>
        <v>-6.01056</v>
      </c>
      <c r="AZ13" s="11">
        <f>AX13+AY13</f>
        <v>2859.46575</v>
      </c>
      <c r="BA13" s="11">
        <f>M13+AB13</f>
        <v>0</v>
      </c>
      <c r="BB13" s="609">
        <f>N13+AC13</f>
        <v>0</v>
      </c>
      <c r="BC13" s="11">
        <f>BA13+BB13</f>
        <v>0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153.75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>
        <v>-6.01056</v>
      </c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45"/>
      <c r="BG14" s="1025" t="s">
        <v>319</v>
      </c>
    </row>
    <row r="15" ht="27" customHeight="1" outlineLevel="1" spans="1:5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45"/>
      <c r="BG15" s="1014"/>
    </row>
    <row r="16" ht="34.5" customHeight="1" outlineLevel="1" spans="1:5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45"/>
      <c r="BG16" s="1003"/>
    </row>
    <row r="17" ht="36.75" customHeight="1" spans="1:59">
      <c r="A17" s="6"/>
      <c r="B17" s="606"/>
      <c r="C17" s="607" t="s">
        <v>146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45"/>
      <c r="BG17" s="996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'31'!L19</f>
        <v>0</v>
      </c>
      <c r="K19" s="687"/>
      <c r="L19" s="686">
        <f>J19+K19</f>
        <v>0</v>
      </c>
      <c r="M19" s="686">
        <f>'31'!O19</f>
        <v>0</v>
      </c>
      <c r="N19" s="687"/>
      <c r="O19" s="686">
        <f>M19+N19</f>
        <v>0</v>
      </c>
      <c r="P19" s="686">
        <f>'31'!R19</f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8.25" customHeight="1" spans="1:5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'31'!L22</f>
        <v>0</v>
      </c>
      <c r="K22" s="687"/>
      <c r="L22" s="686">
        <v>0</v>
      </c>
      <c r="M22" s="686">
        <f>'31'!O22</f>
        <v>0</v>
      </c>
      <c r="N22" s="687"/>
      <c r="O22" s="686">
        <v>0</v>
      </c>
      <c r="P22" s="686">
        <f>'31'!R22</f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33.75" spans="1:5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'31'!L26</f>
        <v>0</v>
      </c>
      <c r="K26" s="966"/>
      <c r="L26" s="967">
        <f>J26+K26</f>
        <v>0</v>
      </c>
      <c r="M26" s="686">
        <f>'31'!O26</f>
        <v>0</v>
      </c>
      <c r="N26" s="966"/>
      <c r="O26" s="967">
        <f>M26+N26</f>
        <v>0</v>
      </c>
      <c r="P26" s="686">
        <f>'31'!R26</f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2.8" spans="1:59">
      <c r="A30" s="629" t="s">
        <v>104</v>
      </c>
      <c r="B30" s="606" t="s">
        <v>30</v>
      </c>
      <c r="C30" s="607" t="s">
        <v>13</v>
      </c>
      <c r="D30" s="608">
        <f>E30+F30+I30+L30+O30+R30</f>
        <v>339234.53609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 t="shared" ref="I30:BF30" si="1">I31+I36+I38</f>
        <v>55638.85574</v>
      </c>
      <c r="J30" s="686">
        <f>'31'!L30</f>
        <v>54657.1285</v>
      </c>
      <c r="K30" s="687">
        <f t="shared" si="1"/>
        <v>1135.16209</v>
      </c>
      <c r="L30" s="686">
        <f t="shared" si="1"/>
        <v>55792.29059</v>
      </c>
      <c r="M30" s="686">
        <f>'31'!O30</f>
        <v>54076.17851</v>
      </c>
      <c r="N30" s="687">
        <f t="shared" si="1"/>
        <v>0</v>
      </c>
      <c r="O30" s="686">
        <f t="shared" si="1"/>
        <v>54076.17851</v>
      </c>
      <c r="P30" s="686">
        <f>'31'!R30</f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13540.91695</v>
      </c>
      <c r="T30" s="11">
        <f t="shared" si="1"/>
        <v>4170.09794</v>
      </c>
      <c r="U30" s="11">
        <f t="shared" si="1"/>
        <v>0</v>
      </c>
      <c r="V30" s="11">
        <f>'25'!X28</f>
        <v>2878.24959</v>
      </c>
      <c r="W30" s="609">
        <f t="shared" si="1"/>
        <v>0</v>
      </c>
      <c r="X30" s="358">
        <f t="shared" si="1"/>
        <v>2878.24959</v>
      </c>
      <c r="Y30" s="11">
        <f>'31'!AA30</f>
        <v>4731.16942</v>
      </c>
      <c r="Z30" s="609">
        <f t="shared" si="1"/>
        <v>1761.4</v>
      </c>
      <c r="AA30" s="11">
        <f t="shared" si="1"/>
        <v>6492.56942</v>
      </c>
      <c r="AB30" s="11">
        <f t="shared" si="1"/>
        <v>0</v>
      </c>
      <c r="AC30" s="609">
        <f t="shared" si="1"/>
        <v>0</v>
      </c>
      <c r="AD30" s="11">
        <f t="shared" si="1"/>
        <v>0</v>
      </c>
      <c r="AE30" s="11">
        <f t="shared" si="1"/>
        <v>0</v>
      </c>
      <c r="AF30" s="609">
        <f t="shared" si="1"/>
        <v>0</v>
      </c>
      <c r="AG30" s="745">
        <f t="shared" si="1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si="1"/>
        <v>352775.45304</v>
      </c>
      <c r="AS30" s="11">
        <f t="shared" si="1"/>
        <v>66300.88356</v>
      </c>
      <c r="AT30" s="11">
        <f t="shared" si="1"/>
        <v>58712.83911</v>
      </c>
      <c r="AU30" s="11">
        <f t="shared" si="1"/>
        <v>58517.10533</v>
      </c>
      <c r="AV30" s="609">
        <f t="shared" si="1"/>
        <v>0</v>
      </c>
      <c r="AW30" s="11">
        <f t="shared" si="1"/>
        <v>58517.10533</v>
      </c>
      <c r="AX30" s="11">
        <f>J30+Y30+AI30</f>
        <v>59388.29792</v>
      </c>
      <c r="AY30" s="609">
        <f>K30+Z30+AJ30</f>
        <v>2896.56209</v>
      </c>
      <c r="AZ30" s="11">
        <f t="shared" si="1"/>
        <v>62284.86001</v>
      </c>
      <c r="BA30" s="11">
        <f t="shared" si="1"/>
        <v>54076.17851</v>
      </c>
      <c r="BB30" s="609">
        <f t="shared" si="1"/>
        <v>0</v>
      </c>
      <c r="BC30" s="11">
        <f t="shared" si="1"/>
        <v>54076.17851</v>
      </c>
      <c r="BD30" s="11">
        <f t="shared" si="1"/>
        <v>52883.58652</v>
      </c>
      <c r="BE30" s="609">
        <f t="shared" si="1"/>
        <v>0</v>
      </c>
      <c r="BF30" s="745">
        <f t="shared" si="1"/>
        <v>52883.58652</v>
      </c>
      <c r="BG30" s="803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235721.36025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'31'!L31</f>
        <v>35999.88573</v>
      </c>
      <c r="K31" s="687">
        <f>K32+K34</f>
        <v>1036.39561</v>
      </c>
      <c r="L31" s="686">
        <f>J31+K31</f>
        <v>37036.28134</v>
      </c>
      <c r="M31" s="686">
        <f>'31'!O31</f>
        <v>35714.16234</v>
      </c>
      <c r="N31" s="687">
        <f>N32+N34</f>
        <v>0</v>
      </c>
      <c r="O31" s="686">
        <f>M31+N31</f>
        <v>35714.16234</v>
      </c>
      <c r="P31" s="686">
        <f>'31'!R31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5303.8597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v>0</v>
      </c>
      <c r="Z31" s="609">
        <f>Z32+Z34</f>
        <v>1066.4</v>
      </c>
      <c r="AA31" s="11">
        <f>Y31+Z31</f>
        <v>1066.4</v>
      </c>
      <c r="AB31" s="11">
        <v>0</v>
      </c>
      <c r="AC31" s="609"/>
      <c r="AD31" s="11">
        <v>0</v>
      </c>
      <c r="AE31" s="11"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241025.21995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35999.88573</v>
      </c>
      <c r="AY31" s="609">
        <f>K31+Z31+AJ31</f>
        <v>2102.79561</v>
      </c>
      <c r="AZ31" s="11">
        <f>AX31+AY31</f>
        <v>38102.68134</v>
      </c>
      <c r="BA31" s="11">
        <f>M31+AB31</f>
        <v>35714.16234</v>
      </c>
      <c r="BB31" s="609">
        <f>N31+AC31</f>
        <v>0</v>
      </c>
      <c r="BC31" s="11">
        <f>BA31+BB31</f>
        <v>35714.16234</v>
      </c>
      <c r="BD31" s="11">
        <f>P31+AE31</f>
        <v>34521.57036</v>
      </c>
      <c r="BE31" s="609">
        <f>Q31+AF31</f>
        <v>0</v>
      </c>
      <c r="BF31" s="745">
        <f>BD31+BE31</f>
        <v>34521.57036</v>
      </c>
      <c r="BG31" s="1026"/>
    </row>
    <row r="32" ht="161.25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>
        <f>243.89061</f>
        <v>243.89061</v>
      </c>
      <c r="L32" s="690"/>
      <c r="M32" s="686"/>
      <c r="N32" s="688"/>
      <c r="O32" s="690"/>
      <c r="P32" s="686"/>
      <c r="Q32" s="688"/>
      <c r="R32" s="731"/>
      <c r="S32" s="615"/>
      <c r="T32" s="616"/>
      <c r="U32" s="616"/>
      <c r="V32" s="11"/>
      <c r="W32" s="618"/>
      <c r="X32" s="368"/>
      <c r="Y32" s="616"/>
      <c r="Z32" s="618">
        <v>731.4</v>
      </c>
      <c r="AA32" s="616"/>
      <c r="AB32" s="616"/>
      <c r="AC32" s="676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>
        <f>K32+Z32</f>
        <v>975.29061</v>
      </c>
      <c r="AZ32" s="616"/>
      <c r="BA32" s="616"/>
      <c r="BB32" s="676"/>
      <c r="BC32" s="616"/>
      <c r="BD32" s="616"/>
      <c r="BE32" s="676"/>
      <c r="BF32" s="809"/>
      <c r="BG32" s="824" t="s">
        <v>320</v>
      </c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76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812"/>
    </row>
    <row r="34" ht="69.75" customHeight="1" spans="1:59">
      <c r="A34" s="629"/>
      <c r="B34" s="606"/>
      <c r="C34" s="607" t="s">
        <v>146</v>
      </c>
      <c r="D34" s="619"/>
      <c r="E34" s="620"/>
      <c r="F34" s="621"/>
      <c r="G34" s="622"/>
      <c r="H34" s="623"/>
      <c r="I34" s="620"/>
      <c r="J34" s="691"/>
      <c r="K34" s="692">
        <v>792.505</v>
      </c>
      <c r="L34" s="693"/>
      <c r="M34" s="691"/>
      <c r="N34" s="720"/>
      <c r="O34" s="693"/>
      <c r="P34" s="691"/>
      <c r="Q34" s="720"/>
      <c r="R34" s="1024"/>
      <c r="S34" s="619"/>
      <c r="T34" s="620"/>
      <c r="U34" s="620"/>
      <c r="V34" s="622"/>
      <c r="W34" s="623"/>
      <c r="X34" s="371"/>
      <c r="Y34" s="625"/>
      <c r="Z34" s="623">
        <v>335</v>
      </c>
      <c r="AA34" s="620"/>
      <c r="AB34" s="625"/>
      <c r="AC34" s="754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>
        <f>K34+Z34</f>
        <v>1127.505</v>
      </c>
      <c r="AZ34" s="620"/>
      <c r="BA34" s="625"/>
      <c r="BB34" s="754"/>
      <c r="BC34" s="620"/>
      <c r="BD34" s="625"/>
      <c r="BE34" s="754"/>
      <c r="BF34" s="810"/>
      <c r="BG34" s="1020" t="s">
        <v>321</v>
      </c>
    </row>
    <row r="35" ht="24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20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101513.96714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'31'!L36</f>
        <v>18657.24277</v>
      </c>
      <c r="K36" s="687">
        <f>K37</f>
        <v>98.76648</v>
      </c>
      <c r="L36" s="686">
        <f>J36+K36</f>
        <v>18756.00925</v>
      </c>
      <c r="M36" s="686">
        <f>'31'!O36</f>
        <v>18362.01617</v>
      </c>
      <c r="N36" s="687"/>
      <c r="O36" s="686">
        <f>M36+N36</f>
        <v>18362.01617</v>
      </c>
      <c r="P36" s="686">
        <f>'31'!R36</f>
        <v>18362.01616</v>
      </c>
      <c r="Q36" s="687"/>
      <c r="R36" s="717">
        <f>P36+Q36</f>
        <v>18362.01616</v>
      </c>
      <c r="S36" s="608">
        <f>T36+U36+X36+AA36+AD36+AG36</f>
        <v>3505.88783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v>0</v>
      </c>
      <c r="Z36" s="609">
        <f>Z37</f>
        <v>695</v>
      </c>
      <c r="AA36" s="11">
        <f>Y36+Z36</f>
        <v>695</v>
      </c>
      <c r="AB36" s="11">
        <v>0</v>
      </c>
      <c r="AC36" s="609"/>
      <c r="AD36" s="11">
        <v>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105019.85497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18657.24277</v>
      </c>
      <c r="AY36" s="609">
        <f>K36+Z36+AJ36</f>
        <v>793.76648</v>
      </c>
      <c r="AZ36" s="11">
        <f>AX36+AY36</f>
        <v>19451.00925</v>
      </c>
      <c r="BA36" s="11">
        <f>M36+AB36</f>
        <v>18362.01617</v>
      </c>
      <c r="BB36" s="609">
        <f>N36+AC36</f>
        <v>0</v>
      </c>
      <c r="BC36" s="11">
        <f>BA36+BB36</f>
        <v>18362.01617</v>
      </c>
      <c r="BD36" s="11">
        <f>P36+AE36</f>
        <v>18362.01616</v>
      </c>
      <c r="BE36" s="609">
        <f>Q36+AF36</f>
        <v>0</v>
      </c>
      <c r="BF36" s="745">
        <f>BD36+BE36</f>
        <v>18362.01616</v>
      </c>
      <c r="BG36" s="936" t="s">
        <v>322</v>
      </c>
    </row>
    <row r="37" ht="64.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>
        <v>98.76648</v>
      </c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>
        <v>695</v>
      </c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>
        <f>K37+Z37</f>
        <v>793.76648</v>
      </c>
      <c r="AZ37" s="24"/>
      <c r="BA37" s="24"/>
      <c r="BB37" s="792"/>
      <c r="BC37" s="24"/>
      <c r="BD37" s="24"/>
      <c r="BE37" s="792"/>
      <c r="BF37" s="805"/>
      <c r="BG37" s="938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'31'!L38</f>
        <v>0</v>
      </c>
      <c r="K38" s="687">
        <f>K39+K40+K41</f>
        <v>0</v>
      </c>
      <c r="L38" s="686">
        <f>J38+K38</f>
        <v>0</v>
      </c>
      <c r="M38" s="686">
        <f>'31'!O38</f>
        <v>0</v>
      </c>
      <c r="N38" s="687">
        <f>N39</f>
        <v>0</v>
      </c>
      <c r="O38" s="686">
        <f>O39</f>
        <v>0</v>
      </c>
      <c r="P38" s="686">
        <f>'31'!R38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2">T39</f>
        <v>0</v>
      </c>
      <c r="U38" s="11">
        <f t="shared" si="2"/>
        <v>0</v>
      </c>
      <c r="V38" s="11">
        <f>'25'!X36</f>
        <v>0</v>
      </c>
      <c r="W38" s="609">
        <f t="shared" si="2"/>
        <v>0</v>
      </c>
      <c r="X38" s="358">
        <f t="shared" si="2"/>
        <v>0</v>
      </c>
      <c r="Y38" s="11">
        <f>'31'!AA38</f>
        <v>4731.16942</v>
      </c>
      <c r="Z38" s="609">
        <f>Z39+Z40+Z41</f>
        <v>0</v>
      </c>
      <c r="AA38" s="11">
        <f>Y38+Z38</f>
        <v>4731.16942</v>
      </c>
      <c r="AB38" s="11">
        <f t="shared" si="2"/>
        <v>0</v>
      </c>
      <c r="AC38" s="609">
        <f t="shared" si="2"/>
        <v>0</v>
      </c>
      <c r="AD38" s="11">
        <f t="shared" si="2"/>
        <v>0</v>
      </c>
      <c r="AE38" s="11">
        <f t="shared" si="2"/>
        <v>0</v>
      </c>
      <c r="AF38" s="609">
        <f t="shared" si="2"/>
        <v>0</v>
      </c>
      <c r="AG38" s="745">
        <f t="shared" si="2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771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7.5" customHeight="1" spans="1:59">
      <c r="A40" s="629"/>
      <c r="B40" s="634"/>
      <c r="C40" s="607" t="s">
        <v>146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76.5" customHeight="1" spans="1:59">
      <c r="A42" s="16" t="s">
        <v>105</v>
      </c>
      <c r="B42" s="606" t="s">
        <v>188</v>
      </c>
      <c r="C42" s="607" t="s">
        <v>13</v>
      </c>
      <c r="D42" s="608">
        <f>E42+F42+I42+L42+O42+R42</f>
        <v>37876.20217</v>
      </c>
      <c r="E42" s="11">
        <v>0</v>
      </c>
      <c r="F42" s="11">
        <v>0</v>
      </c>
      <c r="G42" s="11">
        <f>'27'!I43</f>
        <v>6912.74881</v>
      </c>
      <c r="H42" s="609">
        <f>H43</f>
        <v>0</v>
      </c>
      <c r="I42" s="11">
        <f>G42+H42</f>
        <v>6912.74881</v>
      </c>
      <c r="J42" s="686">
        <f>'31'!L42</f>
        <v>10320.22046</v>
      </c>
      <c r="K42" s="687">
        <f>K43</f>
        <v>0</v>
      </c>
      <c r="L42" s="686">
        <f>J42+K42</f>
        <v>10320.22046</v>
      </c>
      <c r="M42" s="686">
        <f>'31'!O42</f>
        <v>10321.17046</v>
      </c>
      <c r="N42" s="687"/>
      <c r="O42" s="686">
        <f>M42+N42</f>
        <v>10321.17046</v>
      </c>
      <c r="P42" s="686">
        <f>'31'!R42</f>
        <v>10322.06244</v>
      </c>
      <c r="Q42" s="687"/>
      <c r="R42" s="717">
        <f>P42+Q42</f>
        <v>10322.06244</v>
      </c>
      <c r="S42" s="608">
        <f>T42+U42+X42+AA42+AD42+AG42</f>
        <v>2785.46214</v>
      </c>
      <c r="T42" s="11">
        <v>0</v>
      </c>
      <c r="U42" s="11">
        <v>0</v>
      </c>
      <c r="V42" s="11">
        <f>'25'!X39</f>
        <v>819.76205</v>
      </c>
      <c r="W42" s="609">
        <f>W43</f>
        <v>0</v>
      </c>
      <c r="X42" s="358">
        <f>V42+W42</f>
        <v>819.76205</v>
      </c>
      <c r="Y42" s="11">
        <f>'31'!AA42</f>
        <v>1465.70009</v>
      </c>
      <c r="Z42" s="609">
        <f>Z43</f>
        <v>500</v>
      </c>
      <c r="AA42" s="11">
        <f>Y42+Z42</f>
        <v>1965.70009</v>
      </c>
      <c r="AB42" s="11">
        <v>0</v>
      </c>
      <c r="AC42" s="609"/>
      <c r="AD42" s="11">
        <v>0</v>
      </c>
      <c r="AE42" s="11">
        <v>0</v>
      </c>
      <c r="AF42" s="609"/>
      <c r="AG42" s="745">
        <v>0</v>
      </c>
      <c r="AH42" s="765">
        <f>AK42+AN42+AQ42</f>
        <v>0</v>
      </c>
      <c r="AI42" s="11">
        <v>0</v>
      </c>
      <c r="AJ42" s="696"/>
      <c r="AK42" s="11">
        <f>AI42+AJ42</f>
        <v>0</v>
      </c>
      <c r="AL42" s="11">
        <v>0</v>
      </c>
      <c r="AM42" s="609"/>
      <c r="AN42" s="11">
        <f>AL42+AM42</f>
        <v>0</v>
      </c>
      <c r="AO42" s="11">
        <v>0</v>
      </c>
      <c r="AP42" s="609"/>
      <c r="AQ42" s="686">
        <f>AO42+AP42</f>
        <v>0</v>
      </c>
      <c r="AR42" s="657">
        <f>AS42+AT42+AW42+AZ42+BC42+BF42</f>
        <v>40661.66431</v>
      </c>
      <c r="AS42" s="11">
        <f>E42+T42</f>
        <v>0</v>
      </c>
      <c r="AT42" s="11">
        <f>F42+U42</f>
        <v>0</v>
      </c>
      <c r="AU42" s="11">
        <f>G42+V42</f>
        <v>7732.51086</v>
      </c>
      <c r="AV42" s="609">
        <f>H42+W42</f>
        <v>0</v>
      </c>
      <c r="AW42" s="11">
        <f>AU42+AV42</f>
        <v>7732.51086</v>
      </c>
      <c r="AX42" s="11">
        <f>J42+Y42+AI42</f>
        <v>11785.92055</v>
      </c>
      <c r="AY42" s="609">
        <f>K42+Z42+AJ42</f>
        <v>500</v>
      </c>
      <c r="AZ42" s="11">
        <f>AX42+AY42</f>
        <v>12285.92055</v>
      </c>
      <c r="BA42" s="11">
        <f>M42+AB42</f>
        <v>10321.17046</v>
      </c>
      <c r="BB42" s="609">
        <f>N42+AC42</f>
        <v>0</v>
      </c>
      <c r="BC42" s="11">
        <f>BA42+BB42</f>
        <v>10321.17046</v>
      </c>
      <c r="BD42" s="11">
        <f>P42+AE42</f>
        <v>10322.06244</v>
      </c>
      <c r="BE42" s="609">
        <f>Q42+AF42</f>
        <v>0</v>
      </c>
      <c r="BF42" s="745">
        <f>BD42+BE42</f>
        <v>10322.06244</v>
      </c>
      <c r="BG42" s="997" t="s">
        <v>323</v>
      </c>
    </row>
    <row r="43" ht="54" customHeight="1" spans="1:59">
      <c r="A43" s="16"/>
      <c r="B43" s="606"/>
      <c r="C43" s="607" t="s">
        <v>157</v>
      </c>
      <c r="D43" s="608"/>
      <c r="E43" s="11"/>
      <c r="F43" s="11"/>
      <c r="G43" s="11"/>
      <c r="H43" s="609"/>
      <c r="I43" s="11"/>
      <c r="J43" s="686"/>
      <c r="K43" s="696"/>
      <c r="L43" s="686"/>
      <c r="M43" s="686"/>
      <c r="N43" s="687"/>
      <c r="O43" s="686"/>
      <c r="P43" s="686"/>
      <c r="Q43" s="687"/>
      <c r="R43" s="717"/>
      <c r="S43" s="608"/>
      <c r="T43" s="11"/>
      <c r="U43" s="11"/>
      <c r="V43" s="11"/>
      <c r="W43" s="609"/>
      <c r="X43" s="358"/>
      <c r="Y43" s="11"/>
      <c r="Z43" s="696">
        <v>500</v>
      </c>
      <c r="AA43" s="11"/>
      <c r="AB43" s="11"/>
      <c r="AC43" s="609"/>
      <c r="AD43" s="11"/>
      <c r="AE43" s="11"/>
      <c r="AF43" s="609"/>
      <c r="AG43" s="745"/>
      <c r="AH43" s="765"/>
      <c r="AI43" s="10"/>
      <c r="AJ43" s="609"/>
      <c r="AK43" s="10"/>
      <c r="AL43" s="10"/>
      <c r="AM43" s="609"/>
      <c r="AN43" s="10"/>
      <c r="AO43" s="10"/>
      <c r="AP43" s="609"/>
      <c r="AQ43" s="10"/>
      <c r="AR43" s="657"/>
      <c r="AS43" s="11"/>
      <c r="AT43" s="11"/>
      <c r="AU43" s="11"/>
      <c r="AV43" s="609"/>
      <c r="AW43" s="11"/>
      <c r="AX43" s="11"/>
      <c r="AY43" s="609">
        <f>Z43</f>
        <v>500</v>
      </c>
      <c r="AZ43" s="11"/>
      <c r="BA43" s="11"/>
      <c r="BB43" s="609"/>
      <c r="BC43" s="11"/>
      <c r="BD43" s="11"/>
      <c r="BE43" s="609"/>
      <c r="BF43" s="745"/>
      <c r="BG43" s="999"/>
    </row>
    <row r="44" s="27" customFormat="1" ht="72.8" spans="1:59">
      <c r="A44" s="19"/>
      <c r="B44" s="832" t="s">
        <v>189</v>
      </c>
      <c r="C44" s="958"/>
      <c r="D44" s="608">
        <f>E44+F44+I44+L44+O44+R44</f>
        <v>399621.69142</v>
      </c>
      <c r="E44" s="10">
        <f t="shared" ref="E44:R44" si="3">E42+E30+E26+E25+E22+E19+E13</f>
        <v>68854.353</v>
      </c>
      <c r="F44" s="10">
        <f t="shared" si="3"/>
        <v>62669.96004</v>
      </c>
      <c r="G44" s="10">
        <f t="shared" si="3"/>
        <v>71522.40365</v>
      </c>
      <c r="H44" s="676">
        <f t="shared" si="3"/>
        <v>0</v>
      </c>
      <c r="I44" s="10">
        <f t="shared" si="3"/>
        <v>71522.40365</v>
      </c>
      <c r="J44" s="689">
        <f t="shared" si="3"/>
        <v>67842.82527</v>
      </c>
      <c r="K44" s="689">
        <f t="shared" si="3"/>
        <v>1129.15153</v>
      </c>
      <c r="L44" s="689">
        <f t="shared" si="3"/>
        <v>68971.9768</v>
      </c>
      <c r="M44" s="689">
        <f t="shared" si="3"/>
        <v>64397.34897</v>
      </c>
      <c r="N44" s="689">
        <f t="shared" si="3"/>
        <v>0</v>
      </c>
      <c r="O44" s="689">
        <f t="shared" si="3"/>
        <v>64397.34897</v>
      </c>
      <c r="P44" s="689">
        <f t="shared" si="3"/>
        <v>63205.64896</v>
      </c>
      <c r="Q44" s="689">
        <f t="shared" si="3"/>
        <v>0</v>
      </c>
      <c r="R44" s="704">
        <f t="shared" si="3"/>
        <v>63205.64896</v>
      </c>
      <c r="S44" s="608">
        <f>T44+U44+X44+AA44+AD44+AG44</f>
        <v>16326.37909</v>
      </c>
      <c r="T44" s="10">
        <f t="shared" ref="T44:AQ44" si="4">T42+T30+T26+T25+T22+T19+T13</f>
        <v>4170.09794</v>
      </c>
      <c r="U44" s="10">
        <f t="shared" si="4"/>
        <v>0</v>
      </c>
      <c r="V44" s="10">
        <f t="shared" si="4"/>
        <v>3698.01164</v>
      </c>
      <c r="W44" s="676">
        <f t="shared" si="4"/>
        <v>0</v>
      </c>
      <c r="X44" s="361">
        <f t="shared" si="4"/>
        <v>3698.01164</v>
      </c>
      <c r="Y44" s="10">
        <f t="shared" si="4"/>
        <v>6196.86951</v>
      </c>
      <c r="Z44" s="10">
        <f t="shared" si="4"/>
        <v>2261.4</v>
      </c>
      <c r="AA44" s="10">
        <f t="shared" si="4"/>
        <v>8458.26951</v>
      </c>
      <c r="AB44" s="10">
        <f t="shared" si="4"/>
        <v>0</v>
      </c>
      <c r="AC44" s="10">
        <f t="shared" si="4"/>
        <v>0</v>
      </c>
      <c r="AD44" s="10">
        <f t="shared" si="4"/>
        <v>0</v>
      </c>
      <c r="AE44" s="10">
        <f t="shared" si="4"/>
        <v>0</v>
      </c>
      <c r="AF44" s="10">
        <f t="shared" si="4"/>
        <v>0</v>
      </c>
      <c r="AG44" s="748">
        <f t="shared" si="4"/>
        <v>0</v>
      </c>
      <c r="AH44" s="765">
        <f>AK44+AN44+AQ44</f>
        <v>0</v>
      </c>
      <c r="AI44" s="11">
        <f t="shared" si="4"/>
        <v>0</v>
      </c>
      <c r="AJ44" s="11">
        <f t="shared" si="4"/>
        <v>0</v>
      </c>
      <c r="AK44" s="11">
        <f t="shared" si="4"/>
        <v>0</v>
      </c>
      <c r="AL44" s="11">
        <f t="shared" si="4"/>
        <v>0</v>
      </c>
      <c r="AM44" s="11">
        <f t="shared" si="4"/>
        <v>0</v>
      </c>
      <c r="AN44" s="11">
        <f t="shared" si="4"/>
        <v>0</v>
      </c>
      <c r="AO44" s="11">
        <f t="shared" si="4"/>
        <v>0</v>
      </c>
      <c r="AP44" s="11">
        <f t="shared" si="4"/>
        <v>0</v>
      </c>
      <c r="AQ44" s="11">
        <f t="shared" si="4"/>
        <v>0</v>
      </c>
      <c r="AR44" s="657">
        <f>AS44+AT44+AW44+AZ44+BC44+BF44</f>
        <v>415948.07051</v>
      </c>
      <c r="AS44" s="11">
        <f>E44+T44</f>
        <v>73024.45094</v>
      </c>
      <c r="AT44" s="11">
        <f>F44+U44</f>
        <v>62669.96004</v>
      </c>
      <c r="AU44" s="11">
        <f>G44+V44</f>
        <v>75220.41529</v>
      </c>
      <c r="AV44" s="11">
        <f>H44+W44</f>
        <v>0</v>
      </c>
      <c r="AW44" s="11">
        <f>AU44+AV44</f>
        <v>75220.41529</v>
      </c>
      <c r="AX44" s="11">
        <f>J44+Y44+AI44</f>
        <v>74039.69478</v>
      </c>
      <c r="AY44" s="11">
        <f>K44+Z44+AJ44</f>
        <v>3390.55153</v>
      </c>
      <c r="AZ44" s="11">
        <f>AX44+AY44</f>
        <v>77430.24631</v>
      </c>
      <c r="BA44" s="11">
        <f>M44+AB44</f>
        <v>64397.34897</v>
      </c>
      <c r="BB44" s="11">
        <f>N44+AC44</f>
        <v>0</v>
      </c>
      <c r="BC44" s="11">
        <f>BA44+BB44</f>
        <v>64397.34897</v>
      </c>
      <c r="BD44" s="11">
        <f>P44+AE44</f>
        <v>63205.64896</v>
      </c>
      <c r="BE44" s="11">
        <f>Q44+AF44</f>
        <v>0</v>
      </c>
      <c r="BF44" s="745">
        <f>BD44+BE44</f>
        <v>63205.64896</v>
      </c>
      <c r="BG44" s="814"/>
    </row>
    <row r="45" s="27" customFormat="1" ht="27" customHeight="1" spans="1:59">
      <c r="A45" s="7" t="s">
        <v>286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814"/>
    </row>
    <row r="46" s="27" customFormat="1" ht="92.25" customHeight="1" spans="1:59">
      <c r="A46" s="15" t="s">
        <v>44</v>
      </c>
      <c r="B46" s="606" t="s">
        <v>287</v>
      </c>
      <c r="C46" s="607" t="s">
        <v>13</v>
      </c>
      <c r="D46" s="608">
        <f>E46+F46+I46+L46+O46+R46</f>
        <v>52.632</v>
      </c>
      <c r="E46" s="11">
        <v>0</v>
      </c>
      <c r="F46" s="11">
        <v>0</v>
      </c>
      <c r="G46" s="11">
        <v>0</v>
      </c>
      <c r="H46" s="609"/>
      <c r="I46" s="11">
        <f>G46+H46</f>
        <v>0</v>
      </c>
      <c r="J46" s="686">
        <f>'31'!L46</f>
        <v>52.632</v>
      </c>
      <c r="K46" s="609">
        <f>K47+K48+K49</f>
        <v>0</v>
      </c>
      <c r="L46" s="686">
        <f>J46+K46</f>
        <v>52.632</v>
      </c>
      <c r="M46" s="686">
        <f>'31'!O46</f>
        <v>0</v>
      </c>
      <c r="N46" s="609">
        <f>N47+N48+N49</f>
        <v>0</v>
      </c>
      <c r="O46" s="686">
        <f>M46+N46</f>
        <v>0</v>
      </c>
      <c r="P46" s="686">
        <f>'31'!R46</f>
        <v>0</v>
      </c>
      <c r="Q46" s="609">
        <f>Q47+Q48+Q49</f>
        <v>0</v>
      </c>
      <c r="R46" s="717">
        <f>P46+Q46</f>
        <v>0</v>
      </c>
      <c r="S46" s="608">
        <f>T46+U46+X46+AA46+AD46+AG46</f>
        <v>2180</v>
      </c>
      <c r="T46" s="11">
        <v>0</v>
      </c>
      <c r="U46" s="11">
        <v>0</v>
      </c>
      <c r="V46" s="11">
        <v>0</v>
      </c>
      <c r="W46" s="609"/>
      <c r="X46" s="358">
        <f>V46+W46</f>
        <v>0</v>
      </c>
      <c r="Y46" s="11">
        <f>'31'!AA46</f>
        <v>180</v>
      </c>
      <c r="Z46" s="609">
        <f>Z47+Z48+Z49</f>
        <v>0</v>
      </c>
      <c r="AA46" s="11">
        <f>Y46+Z46</f>
        <v>180</v>
      </c>
      <c r="AB46" s="11">
        <f>'31'!AD46</f>
        <v>1000</v>
      </c>
      <c r="AC46" s="609">
        <f>AC47+AC48+AC49</f>
        <v>0</v>
      </c>
      <c r="AD46" s="11">
        <f>AB46+AC46</f>
        <v>1000</v>
      </c>
      <c r="AE46" s="11">
        <f>'31'!AG46</f>
        <v>1000</v>
      </c>
      <c r="AF46" s="609">
        <f>AF47+AF48+AF49</f>
        <v>0</v>
      </c>
      <c r="AG46" s="745">
        <f>AE46+AF46</f>
        <v>1000</v>
      </c>
      <c r="AH46" s="869">
        <f>AK46+AN46+AQ46</f>
        <v>820</v>
      </c>
      <c r="AI46" s="876">
        <f>'31'!AK46</f>
        <v>820</v>
      </c>
      <c r="AJ46" s="609">
        <f>AJ47+AJ48+AJ49</f>
        <v>0</v>
      </c>
      <c r="AK46" s="745">
        <f>AI46+AJ46</f>
        <v>820</v>
      </c>
      <c r="AL46" s="876">
        <f>'31'!AN46</f>
        <v>0</v>
      </c>
      <c r="AM46" s="609"/>
      <c r="AN46" s="745">
        <f>AL46+AM46</f>
        <v>0</v>
      </c>
      <c r="AO46" s="876">
        <f>'31'!AQ46</f>
        <v>0</v>
      </c>
      <c r="AP46" s="609"/>
      <c r="AQ46" s="745">
        <f>AO46+AP46</f>
        <v>0</v>
      </c>
      <c r="AR46" s="657">
        <f>AS46+AT46+AW46+AZ46+BC46+BF46</f>
        <v>3052.632</v>
      </c>
      <c r="AS46" s="11">
        <f>E46+T46</f>
        <v>0</v>
      </c>
      <c r="AT46" s="11">
        <f>F46+U46</f>
        <v>0</v>
      </c>
      <c r="AU46" s="11">
        <f>G46+V46</f>
        <v>0</v>
      </c>
      <c r="AV46" s="609">
        <f>H46+W46</f>
        <v>0</v>
      </c>
      <c r="AW46" s="11">
        <f>AU46+AV46</f>
        <v>0</v>
      </c>
      <c r="AX46" s="11">
        <f>J46+Y46+AI46</f>
        <v>1052.632</v>
      </c>
      <c r="AY46" s="609">
        <f>K46+Z46+AJ46</f>
        <v>0</v>
      </c>
      <c r="AZ46" s="11">
        <f>AX46+AY46</f>
        <v>1052.632</v>
      </c>
      <c r="BA46" s="11">
        <f>M46+AB46</f>
        <v>1000</v>
      </c>
      <c r="BB46" s="676">
        <f>N46+AC46</f>
        <v>0</v>
      </c>
      <c r="BC46" s="11">
        <f>BA46+BB46</f>
        <v>1000</v>
      </c>
      <c r="BD46" s="11">
        <f>P46+AE46</f>
        <v>1000</v>
      </c>
      <c r="BE46" s="676">
        <f>Q46+AF46</f>
        <v>0</v>
      </c>
      <c r="BF46" s="745">
        <f>BD46+BE46</f>
        <v>1000</v>
      </c>
      <c r="BG46" s="1003"/>
    </row>
    <row r="47" s="27" customFormat="1" ht="23.25" customHeight="1" spans="1:59">
      <c r="A47" s="15"/>
      <c r="B47" s="606"/>
      <c r="C47" s="607" t="s">
        <v>46</v>
      </c>
      <c r="D47" s="608"/>
      <c r="E47" s="11"/>
      <c r="F47" s="11"/>
      <c r="G47" s="11"/>
      <c r="H47" s="609"/>
      <c r="I47" s="11"/>
      <c r="J47" s="686"/>
      <c r="K47" s="609"/>
      <c r="L47" s="686"/>
      <c r="M47" s="686"/>
      <c r="N47" s="609"/>
      <c r="O47" s="686"/>
      <c r="P47" s="686"/>
      <c r="Q47" s="609"/>
      <c r="R47" s="717"/>
      <c r="S47" s="608"/>
      <c r="T47" s="11"/>
      <c r="U47" s="11"/>
      <c r="V47" s="11"/>
      <c r="W47" s="609"/>
      <c r="X47" s="358"/>
      <c r="Y47" s="11"/>
      <c r="Z47" s="609"/>
      <c r="AA47" s="11"/>
      <c r="AB47" s="11"/>
      <c r="AC47" s="609"/>
      <c r="AD47" s="11"/>
      <c r="AE47" s="11"/>
      <c r="AF47" s="609"/>
      <c r="AG47" s="745"/>
      <c r="AH47" s="883"/>
      <c r="AI47" s="763"/>
      <c r="AJ47" s="609"/>
      <c r="AK47" s="11"/>
      <c r="AL47" s="11"/>
      <c r="AM47" s="609"/>
      <c r="AN47" s="11"/>
      <c r="AO47" s="11"/>
      <c r="AP47" s="609"/>
      <c r="AQ47" s="11"/>
      <c r="AR47" s="10"/>
      <c r="AS47" s="11"/>
      <c r="AT47" s="11"/>
      <c r="AU47" s="11"/>
      <c r="AV47" s="609"/>
      <c r="AW47" s="11"/>
      <c r="AX47" s="11"/>
      <c r="AY47" s="676"/>
      <c r="AZ47" s="11"/>
      <c r="BA47" s="11"/>
      <c r="BB47" s="676"/>
      <c r="BC47" s="11"/>
      <c r="BD47" s="11"/>
      <c r="BE47" s="676"/>
      <c r="BF47" s="787"/>
      <c r="BG47" s="236"/>
    </row>
    <row r="48" s="27" customFormat="1" ht="21.75" customHeight="1" spans="1:59">
      <c r="A48" s="15"/>
      <c r="B48" s="606"/>
      <c r="C48" s="607" t="s">
        <v>91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985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09"/>
      <c r="AZ48" s="11"/>
      <c r="BA48" s="11"/>
      <c r="BB48" s="676"/>
      <c r="BC48" s="11"/>
      <c r="BD48" s="11"/>
      <c r="BE48" s="676"/>
      <c r="BF48" s="787"/>
      <c r="BG48" s="236"/>
    </row>
    <row r="49" s="27" customFormat="1" ht="35.25" customHeight="1" spans="1:59">
      <c r="A49" s="15"/>
      <c r="B49" s="606"/>
      <c r="C49" s="607" t="s">
        <v>161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6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67.5" customHeight="1" spans="1:59">
      <c r="A50" s="15" t="s">
        <v>289</v>
      </c>
      <c r="B50" s="606" t="s">
        <v>290</v>
      </c>
      <c r="C50" s="607" t="s">
        <v>13</v>
      </c>
      <c r="D50" s="608">
        <f>E50+F50+I50+L50+O50+R50</f>
        <v>0</v>
      </c>
      <c r="E50" s="11">
        <v>0</v>
      </c>
      <c r="F50" s="11">
        <v>0</v>
      </c>
      <c r="G50" s="11">
        <f>'27'!I71</f>
        <v>0</v>
      </c>
      <c r="H50" s="609"/>
      <c r="I50" s="11">
        <f>G50+H50</f>
        <v>0</v>
      </c>
      <c r="J50" s="686">
        <f>'31'!L50</f>
        <v>0</v>
      </c>
      <c r="K50" s="609">
        <v>0</v>
      </c>
      <c r="L50" s="686">
        <f>J50+K50</f>
        <v>0</v>
      </c>
      <c r="M50" s="686">
        <f>'31'!O52</f>
        <v>0</v>
      </c>
      <c r="N50" s="609">
        <v>0</v>
      </c>
      <c r="O50" s="686">
        <f>M50+N50</f>
        <v>0</v>
      </c>
      <c r="P50" s="686">
        <f>'31'!R50</f>
        <v>0</v>
      </c>
      <c r="Q50" s="609">
        <v>0</v>
      </c>
      <c r="R50" s="717">
        <f>P50+Q50</f>
        <v>0</v>
      </c>
      <c r="S50" s="608">
        <f>T50+U50+X50+AA50+AD50+AG50</f>
        <v>2970</v>
      </c>
      <c r="T50" s="11">
        <v>0</v>
      </c>
      <c r="U50" s="11">
        <v>0</v>
      </c>
      <c r="V50" s="11">
        <v>0</v>
      </c>
      <c r="W50" s="609"/>
      <c r="X50" s="358">
        <f>V50+W50</f>
        <v>0</v>
      </c>
      <c r="Y50" s="11">
        <f>'31'!AA50</f>
        <v>0</v>
      </c>
      <c r="Z50" s="609">
        <v>0</v>
      </c>
      <c r="AA50" s="11">
        <v>0</v>
      </c>
      <c r="AB50" s="11">
        <f>'31'!AD50</f>
        <v>2970</v>
      </c>
      <c r="AC50" s="609">
        <v>0</v>
      </c>
      <c r="AD50" s="11">
        <f>AB50+AC50</f>
        <v>2970</v>
      </c>
      <c r="AE50" s="11">
        <f>'31'!AG50</f>
        <v>0</v>
      </c>
      <c r="AF50" s="609">
        <v>0</v>
      </c>
      <c r="AG50" s="745">
        <v>0</v>
      </c>
      <c r="AH50" s="880">
        <f>AK50+AN50+AQ50</f>
        <v>0</v>
      </c>
      <c r="AI50" s="876">
        <f>'31'!AK50</f>
        <v>0</v>
      </c>
      <c r="AJ50" s="609">
        <v>0</v>
      </c>
      <c r="AK50" s="745">
        <f>AI50+AJ50</f>
        <v>0</v>
      </c>
      <c r="AL50" s="876">
        <f>'31'!AN50</f>
        <v>0</v>
      </c>
      <c r="AM50" s="609">
        <v>0</v>
      </c>
      <c r="AN50" s="745">
        <f>AL50+AM50</f>
        <v>0</v>
      </c>
      <c r="AO50" s="876">
        <f>'31'!AQ50</f>
        <v>0</v>
      </c>
      <c r="AP50" s="609">
        <v>0</v>
      </c>
      <c r="AQ50" s="745">
        <f>AO50+AP50</f>
        <v>0</v>
      </c>
      <c r="AR50" s="657">
        <f>AS50+AT50+AW50+AZ50+BC50+BF50</f>
        <v>2970</v>
      </c>
      <c r="AS50" s="11">
        <f>E50+T50</f>
        <v>0</v>
      </c>
      <c r="AT50" s="11">
        <f>F50+U50</f>
        <v>0</v>
      </c>
      <c r="AU50" s="11">
        <f>G50+V50</f>
        <v>0</v>
      </c>
      <c r="AV50" s="609">
        <f>H50+W50</f>
        <v>0</v>
      </c>
      <c r="AW50" s="11">
        <f>AU50+AV50</f>
        <v>0</v>
      </c>
      <c r="AX50" s="11">
        <f>J50+Y50+AI50</f>
        <v>0</v>
      </c>
      <c r="AY50" s="609">
        <f>K50+Z50+AJ50</f>
        <v>0</v>
      </c>
      <c r="AZ50" s="11">
        <f>AX50+AY50</f>
        <v>0</v>
      </c>
      <c r="BA50" s="11">
        <f>M50+AB50</f>
        <v>2970</v>
      </c>
      <c r="BB50" s="676">
        <f>N50+AC50</f>
        <v>0</v>
      </c>
      <c r="BC50" s="11">
        <f>BA50+BB50</f>
        <v>2970</v>
      </c>
      <c r="BD50" s="11">
        <f>P50+AE50</f>
        <v>0</v>
      </c>
      <c r="BE50" s="676">
        <f>Q50+AF50</f>
        <v>0</v>
      </c>
      <c r="BF50" s="745">
        <f>BD50+BE50</f>
        <v>0</v>
      </c>
      <c r="BG50" s="1003"/>
    </row>
    <row r="51" s="27" customFormat="1" ht="63.75" customHeight="1" spans="1:59">
      <c r="A51" s="19"/>
      <c r="B51" s="832" t="s">
        <v>189</v>
      </c>
      <c r="C51" s="958"/>
      <c r="D51" s="608">
        <f>E51+F51+I51+L51+O51+R51</f>
        <v>52.632</v>
      </c>
      <c r="E51" s="10">
        <f t="shared" ref="E51:R51" si="5">E50+E46</f>
        <v>0</v>
      </c>
      <c r="F51" s="10">
        <f t="shared" si="5"/>
        <v>0</v>
      </c>
      <c r="G51" s="10">
        <f t="shared" si="5"/>
        <v>0</v>
      </c>
      <c r="H51" s="676">
        <f t="shared" si="5"/>
        <v>0</v>
      </c>
      <c r="I51" s="10">
        <f t="shared" si="5"/>
        <v>0</v>
      </c>
      <c r="J51" s="689">
        <f t="shared" si="5"/>
        <v>52.632</v>
      </c>
      <c r="K51" s="609">
        <f t="shared" si="5"/>
        <v>0</v>
      </c>
      <c r="L51" s="689">
        <f t="shared" si="5"/>
        <v>52.632</v>
      </c>
      <c r="M51" s="689">
        <f t="shared" si="5"/>
        <v>0</v>
      </c>
      <c r="N51" s="609">
        <f t="shared" si="5"/>
        <v>0</v>
      </c>
      <c r="O51" s="689">
        <f t="shared" si="5"/>
        <v>0</v>
      </c>
      <c r="P51" s="689">
        <f t="shared" si="5"/>
        <v>0</v>
      </c>
      <c r="Q51" s="609">
        <f t="shared" si="5"/>
        <v>0</v>
      </c>
      <c r="R51" s="704">
        <f t="shared" si="5"/>
        <v>0</v>
      </c>
      <c r="S51" s="608">
        <f>T51+U51+X51+AA51+AD51+AG51</f>
        <v>5150</v>
      </c>
      <c r="T51" s="10">
        <f t="shared" ref="T51:AM51" si="6">T50+T46</f>
        <v>0</v>
      </c>
      <c r="U51" s="10">
        <f t="shared" si="6"/>
        <v>0</v>
      </c>
      <c r="V51" s="10">
        <f t="shared" si="6"/>
        <v>0</v>
      </c>
      <c r="W51" s="676">
        <f t="shared" si="6"/>
        <v>0</v>
      </c>
      <c r="X51" s="361">
        <f t="shared" si="6"/>
        <v>0</v>
      </c>
      <c r="Y51" s="10">
        <f t="shared" si="6"/>
        <v>180</v>
      </c>
      <c r="Z51" s="609">
        <f t="shared" si="6"/>
        <v>0</v>
      </c>
      <c r="AA51" s="10">
        <f t="shared" si="6"/>
        <v>180</v>
      </c>
      <c r="AB51" s="10">
        <f t="shared" si="6"/>
        <v>3970</v>
      </c>
      <c r="AC51" s="609">
        <f t="shared" si="6"/>
        <v>0</v>
      </c>
      <c r="AD51" s="10">
        <f t="shared" si="6"/>
        <v>3970</v>
      </c>
      <c r="AE51" s="10">
        <f t="shared" si="6"/>
        <v>1000</v>
      </c>
      <c r="AF51" s="609">
        <f t="shared" si="6"/>
        <v>0</v>
      </c>
      <c r="AG51" s="748">
        <f t="shared" si="6"/>
        <v>1000</v>
      </c>
      <c r="AH51" s="765">
        <f>AK51+AN51+AQ51</f>
        <v>820</v>
      </c>
      <c r="AI51" s="608">
        <f t="shared" si="6"/>
        <v>820</v>
      </c>
      <c r="AJ51" s="609">
        <f t="shared" si="6"/>
        <v>0</v>
      </c>
      <c r="AK51" s="748">
        <f t="shared" si="6"/>
        <v>820</v>
      </c>
      <c r="AL51" s="876">
        <v>0</v>
      </c>
      <c r="AM51" s="609">
        <f t="shared" si="6"/>
        <v>0</v>
      </c>
      <c r="AN51" s="745">
        <f>AL51+AM51</f>
        <v>0</v>
      </c>
      <c r="AO51" s="876">
        <v>0</v>
      </c>
      <c r="AP51" s="609">
        <f>AP50+AP46</f>
        <v>0</v>
      </c>
      <c r="AQ51" s="745">
        <f>AO51+AP51</f>
        <v>0</v>
      </c>
      <c r="AR51" s="657">
        <f>AS51+AT51+AW51+AZ51+BC51+BF51</f>
        <v>6022.632</v>
      </c>
      <c r="AS51" s="11">
        <f>AS50+AS46</f>
        <v>0</v>
      </c>
      <c r="AT51" s="11">
        <f>AT50+AT46</f>
        <v>0</v>
      </c>
      <c r="AU51" s="11">
        <f>AU50+AU46</f>
        <v>0</v>
      </c>
      <c r="AV51" s="609">
        <f>AV50+AV46</f>
        <v>0</v>
      </c>
      <c r="AW51" s="11">
        <f>AW50+AW46</f>
        <v>0</v>
      </c>
      <c r="AX51" s="11">
        <f>J51+Y51+AI51</f>
        <v>1052.632</v>
      </c>
      <c r="AY51" s="609">
        <f>K51+Z51+AJ51</f>
        <v>0</v>
      </c>
      <c r="AZ51" s="11">
        <f t="shared" ref="AZ51:BF51" si="7">AZ50+AZ46</f>
        <v>1052.632</v>
      </c>
      <c r="BA51" s="11">
        <f t="shared" si="7"/>
        <v>3970</v>
      </c>
      <c r="BB51" s="676">
        <f t="shared" si="7"/>
        <v>0</v>
      </c>
      <c r="BC51" s="11">
        <f t="shared" si="7"/>
        <v>3970</v>
      </c>
      <c r="BD51" s="11">
        <f t="shared" si="7"/>
        <v>1000</v>
      </c>
      <c r="BE51" s="676">
        <f t="shared" si="7"/>
        <v>0</v>
      </c>
      <c r="BF51" s="11">
        <f t="shared" si="7"/>
        <v>1000</v>
      </c>
      <c r="BG51" s="814"/>
    </row>
    <row r="52" s="27" customFormat="1" spans="1:59">
      <c r="A52" s="7" t="s">
        <v>302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977"/>
      <c r="T52" s="977"/>
      <c r="U52" s="977"/>
      <c r="V52" s="977"/>
      <c r="W52" s="977"/>
      <c r="X52" s="977"/>
      <c r="Y52" s="977"/>
      <c r="Z52" s="977"/>
      <c r="AA52" s="977"/>
      <c r="AB52" s="977"/>
      <c r="AC52" s="977"/>
      <c r="AD52" s="977"/>
      <c r="AE52" s="977"/>
      <c r="AF52" s="977"/>
      <c r="AG52" s="977"/>
      <c r="AH52" s="977"/>
      <c r="AI52" s="977"/>
      <c r="AJ52" s="977"/>
      <c r="AK52" s="977"/>
      <c r="AL52" s="977"/>
      <c r="AM52" s="977"/>
      <c r="AN52" s="977"/>
      <c r="AO52" s="977"/>
      <c r="AP52" s="977"/>
      <c r="AQ52" s="97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814"/>
    </row>
    <row r="53" s="27" customFormat="1" spans="1:59">
      <c r="A53" s="7" t="s">
        <v>303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8"/>
      <c r="T53" s="978"/>
      <c r="U53" s="978"/>
      <c r="V53" s="978"/>
      <c r="W53" s="978"/>
      <c r="X53" s="978"/>
      <c r="Y53" s="978"/>
      <c r="Z53" s="978"/>
      <c r="AA53" s="978"/>
      <c r="AB53" s="978"/>
      <c r="AC53" s="978"/>
      <c r="AD53" s="978"/>
      <c r="AE53" s="978"/>
      <c r="AF53" s="978"/>
      <c r="AG53" s="978"/>
      <c r="AH53" s="978"/>
      <c r="AI53" s="978"/>
      <c r="AJ53" s="978"/>
      <c r="AK53" s="978"/>
      <c r="AL53" s="978"/>
      <c r="AM53" s="978"/>
      <c r="AN53" s="978"/>
      <c r="AO53" s="978"/>
      <c r="AP53" s="978"/>
      <c r="AQ53" s="978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ht="87.75" customHeight="1" spans="1:59">
      <c r="A54" s="15" t="s">
        <v>118</v>
      </c>
      <c r="B54" s="606" t="s">
        <v>158</v>
      </c>
      <c r="C54" s="607" t="s">
        <v>13</v>
      </c>
      <c r="D54" s="608">
        <f>E54+F54+I54+L54+O54+R54</f>
        <v>36857.87031</v>
      </c>
      <c r="E54" s="11">
        <v>4728.52027</v>
      </c>
      <c r="F54" s="11">
        <v>5368.03887</v>
      </c>
      <c r="G54" s="11">
        <f>'27'!I48</f>
        <v>6595.98174</v>
      </c>
      <c r="H54" s="609"/>
      <c r="I54" s="11">
        <f>G54+H54</f>
        <v>6595.98174</v>
      </c>
      <c r="J54" s="686">
        <f>'31'!L54</f>
        <v>6798.5074</v>
      </c>
      <c r="K54" s="609">
        <v>-237.88005</v>
      </c>
      <c r="L54" s="686">
        <f>J54+K54</f>
        <v>6560.62735</v>
      </c>
      <c r="M54" s="686">
        <f>'31'!O54</f>
        <v>6802.65104</v>
      </c>
      <c r="N54" s="609"/>
      <c r="O54" s="686">
        <f>M54+N54</f>
        <v>6802.65104</v>
      </c>
      <c r="P54" s="686">
        <f>'31'!R54</f>
        <v>6802.05104</v>
      </c>
      <c r="Q54" s="609"/>
      <c r="R54" s="717">
        <f>P54+Q54</f>
        <v>6802.05104</v>
      </c>
      <c r="S54" s="608">
        <f>T54+U54+X54+AA54+AD54+AG54</f>
        <v>95.44194</v>
      </c>
      <c r="T54" s="11">
        <v>0</v>
      </c>
      <c r="U54" s="11">
        <v>0</v>
      </c>
      <c r="V54" s="11">
        <f>'27'!X48</f>
        <v>95.44194</v>
      </c>
      <c r="W54" s="609"/>
      <c r="X54" s="358">
        <f>V54+W54</f>
        <v>95.44194</v>
      </c>
      <c r="Y54" s="11">
        <v>0</v>
      </c>
      <c r="Z54" s="609"/>
      <c r="AA54" s="11">
        <v>0</v>
      </c>
      <c r="AB54" s="11">
        <v>0</v>
      </c>
      <c r="AC54" s="609"/>
      <c r="AD54" s="11">
        <v>0</v>
      </c>
      <c r="AE54" s="11">
        <v>0</v>
      </c>
      <c r="AF54" s="609"/>
      <c r="AG54" s="745">
        <v>0</v>
      </c>
      <c r="AH54" s="765">
        <f>AK54+AN54+AQ54</f>
        <v>0</v>
      </c>
      <c r="AI54" s="876">
        <v>0</v>
      </c>
      <c r="AJ54" s="609"/>
      <c r="AK54" s="745">
        <f>AI54+AJ54</f>
        <v>0</v>
      </c>
      <c r="AL54" s="876">
        <v>0</v>
      </c>
      <c r="AM54" s="609"/>
      <c r="AN54" s="745">
        <f>AL54+AM54</f>
        <v>0</v>
      </c>
      <c r="AO54" s="876">
        <v>0</v>
      </c>
      <c r="AP54" s="609"/>
      <c r="AQ54" s="745">
        <f>AO54+AP54</f>
        <v>0</v>
      </c>
      <c r="AR54" s="657">
        <f>AS54+AT54+AW54+AZ54+BC54+BF54</f>
        <v>36953.31225</v>
      </c>
      <c r="AS54" s="11">
        <f>E54+T54</f>
        <v>4728.52027</v>
      </c>
      <c r="AT54" s="11">
        <f>F54+U54</f>
        <v>5368.03887</v>
      </c>
      <c r="AU54" s="11">
        <f>G54+V54</f>
        <v>6691.42368</v>
      </c>
      <c r="AV54" s="609">
        <f>H54+W54</f>
        <v>0</v>
      </c>
      <c r="AW54" s="11">
        <f>AU54+AV54</f>
        <v>6691.42368</v>
      </c>
      <c r="AX54" s="11">
        <f>J54+Y54+AI54</f>
        <v>6798.5074</v>
      </c>
      <c r="AY54" s="609">
        <f>K54+Z54+AJ54</f>
        <v>-237.88005</v>
      </c>
      <c r="AZ54" s="11">
        <f>AX54+AY54</f>
        <v>6560.62735</v>
      </c>
      <c r="BA54" s="11">
        <f>M54+AB54</f>
        <v>6802.65104</v>
      </c>
      <c r="BB54" s="642">
        <f>N54+AC54</f>
        <v>0</v>
      </c>
      <c r="BC54" s="11">
        <f>BA54+BB54</f>
        <v>6802.65104</v>
      </c>
      <c r="BD54" s="11">
        <f>P54+AE54</f>
        <v>6802.05104</v>
      </c>
      <c r="BE54" s="642">
        <f>Q54+AF54</f>
        <v>0</v>
      </c>
      <c r="BF54" s="745">
        <f>BD54+BE54</f>
        <v>6802.05104</v>
      </c>
      <c r="BG54" s="939" t="s">
        <v>324</v>
      </c>
    </row>
    <row r="55" s="27" customFormat="1" ht="81.75" customHeight="1" spans="1:59">
      <c r="A55" s="19"/>
      <c r="B55" s="832" t="s">
        <v>159</v>
      </c>
      <c r="C55" s="959"/>
      <c r="D55" s="608">
        <f>E55+F55+I55+L55+O55+R55</f>
        <v>36857.87031</v>
      </c>
      <c r="E55" s="10">
        <f>E54</f>
        <v>4728.52027</v>
      </c>
      <c r="F55" s="10">
        <f t="shared" ref="F55:BF55" si="8">F54</f>
        <v>5368.03887</v>
      </c>
      <c r="G55" s="10">
        <f t="shared" si="8"/>
        <v>6595.98174</v>
      </c>
      <c r="H55" s="676">
        <f t="shared" si="8"/>
        <v>0</v>
      </c>
      <c r="I55" s="10">
        <f t="shared" si="8"/>
        <v>6595.98174</v>
      </c>
      <c r="J55" s="689">
        <f t="shared" si="8"/>
        <v>6798.5074</v>
      </c>
      <c r="K55" s="689">
        <f t="shared" si="8"/>
        <v>-237.88005</v>
      </c>
      <c r="L55" s="689">
        <f t="shared" si="8"/>
        <v>6560.62735</v>
      </c>
      <c r="M55" s="689">
        <f t="shared" si="8"/>
        <v>6802.65104</v>
      </c>
      <c r="N55" s="689">
        <f t="shared" si="8"/>
        <v>0</v>
      </c>
      <c r="O55" s="689">
        <f t="shared" si="8"/>
        <v>6802.65104</v>
      </c>
      <c r="P55" s="689">
        <f t="shared" si="8"/>
        <v>6802.05104</v>
      </c>
      <c r="Q55" s="689">
        <f t="shared" si="8"/>
        <v>0</v>
      </c>
      <c r="R55" s="704">
        <f t="shared" si="8"/>
        <v>6802.05104</v>
      </c>
      <c r="S55" s="608">
        <f t="shared" si="8"/>
        <v>95.44194</v>
      </c>
      <c r="T55" s="10">
        <f t="shared" si="8"/>
        <v>0</v>
      </c>
      <c r="U55" s="10">
        <f t="shared" si="8"/>
        <v>0</v>
      </c>
      <c r="V55" s="10">
        <f t="shared" si="8"/>
        <v>95.44194</v>
      </c>
      <c r="W55" s="676">
        <f t="shared" si="8"/>
        <v>0</v>
      </c>
      <c r="X55" s="361">
        <f t="shared" si="8"/>
        <v>95.44194</v>
      </c>
      <c r="Y55" s="10">
        <f t="shared" si="8"/>
        <v>0</v>
      </c>
      <c r="Z55" s="10">
        <f t="shared" si="8"/>
        <v>0</v>
      </c>
      <c r="AA55" s="10">
        <f t="shared" si="8"/>
        <v>0</v>
      </c>
      <c r="AB55" s="10">
        <f t="shared" si="8"/>
        <v>0</v>
      </c>
      <c r="AC55" s="10">
        <f t="shared" si="8"/>
        <v>0</v>
      </c>
      <c r="AD55" s="10">
        <f t="shared" si="8"/>
        <v>0</v>
      </c>
      <c r="AE55" s="10">
        <f t="shared" si="8"/>
        <v>0</v>
      </c>
      <c r="AF55" s="10">
        <f t="shared" si="8"/>
        <v>0</v>
      </c>
      <c r="AG55" s="748">
        <f t="shared" si="8"/>
        <v>0</v>
      </c>
      <c r="AH55" s="765">
        <f>AK55+AN55+AQ55</f>
        <v>0</v>
      </c>
      <c r="AI55" s="747">
        <f t="shared" si="8"/>
        <v>0</v>
      </c>
      <c r="AJ55" s="738">
        <f t="shared" si="8"/>
        <v>0</v>
      </c>
      <c r="AK55" s="748">
        <f t="shared" si="8"/>
        <v>0</v>
      </c>
      <c r="AL55" s="876">
        <v>0</v>
      </c>
      <c r="AM55" s="609"/>
      <c r="AN55" s="745">
        <f>AL55+AM55</f>
        <v>0</v>
      </c>
      <c r="AO55" s="876">
        <v>0</v>
      </c>
      <c r="AP55" s="609"/>
      <c r="AQ55" s="745">
        <f>AO55+AP55</f>
        <v>0</v>
      </c>
      <c r="AR55" s="657">
        <f t="shared" si="8"/>
        <v>36953.31225</v>
      </c>
      <c r="AS55" s="10">
        <f t="shared" si="8"/>
        <v>4728.52027</v>
      </c>
      <c r="AT55" s="10">
        <f t="shared" si="8"/>
        <v>5368.03887</v>
      </c>
      <c r="AU55" s="10">
        <f t="shared" si="8"/>
        <v>6691.42368</v>
      </c>
      <c r="AV55" s="676">
        <f t="shared" si="8"/>
        <v>0</v>
      </c>
      <c r="AW55" s="10">
        <f t="shared" si="8"/>
        <v>6691.42368</v>
      </c>
      <c r="AX55" s="10">
        <f t="shared" si="8"/>
        <v>6798.5074</v>
      </c>
      <c r="AY55" s="10">
        <f t="shared" si="8"/>
        <v>-237.88005</v>
      </c>
      <c r="AZ55" s="10">
        <f t="shared" si="8"/>
        <v>6560.62735</v>
      </c>
      <c r="BA55" s="10">
        <f t="shared" si="8"/>
        <v>6802.65104</v>
      </c>
      <c r="BB55" s="10">
        <f t="shared" si="8"/>
        <v>0</v>
      </c>
      <c r="BC55" s="10">
        <f t="shared" si="8"/>
        <v>6802.65104</v>
      </c>
      <c r="BD55" s="10">
        <f t="shared" si="8"/>
        <v>6802.05104</v>
      </c>
      <c r="BE55" s="10">
        <f t="shared" si="8"/>
        <v>0</v>
      </c>
      <c r="BF55" s="748">
        <f t="shared" si="8"/>
        <v>6802.05104</v>
      </c>
      <c r="BG55" s="942"/>
    </row>
    <row r="56" s="27" customFormat="1" ht="21" customHeight="1" spans="1:59">
      <c r="A56" s="7" t="s">
        <v>304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977"/>
      <c r="T56" s="977"/>
      <c r="U56" s="977"/>
      <c r="V56" s="977"/>
      <c r="W56" s="977"/>
      <c r="X56" s="977"/>
      <c r="Y56" s="977"/>
      <c r="Z56" s="977"/>
      <c r="AA56" s="977"/>
      <c r="AB56" s="977"/>
      <c r="AC56" s="977"/>
      <c r="AD56" s="977"/>
      <c r="AE56" s="977"/>
      <c r="AF56" s="977"/>
      <c r="AG56" s="977"/>
      <c r="AH56" s="977"/>
      <c r="AI56" s="977"/>
      <c r="AJ56" s="977"/>
      <c r="AK56" s="977"/>
      <c r="AL56" s="977"/>
      <c r="AM56" s="977"/>
      <c r="AN56" s="977"/>
      <c r="AO56" s="977"/>
      <c r="AP56" s="977"/>
      <c r="AQ56" s="97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814"/>
    </row>
    <row r="57" s="27" customFormat="1" ht="22.5" customHeight="1" spans="1:59">
      <c r="A57" s="7" t="s">
        <v>305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978"/>
      <c r="T57" s="978"/>
      <c r="U57" s="978"/>
      <c r="V57" s="978"/>
      <c r="W57" s="978"/>
      <c r="X57" s="978"/>
      <c r="Y57" s="978"/>
      <c r="Z57" s="978"/>
      <c r="AA57" s="978"/>
      <c r="AB57" s="978"/>
      <c r="AC57" s="978"/>
      <c r="AD57" s="978"/>
      <c r="AE57" s="978"/>
      <c r="AF57" s="978"/>
      <c r="AG57" s="978"/>
      <c r="AH57" s="978"/>
      <c r="AI57" s="978"/>
      <c r="AJ57" s="978"/>
      <c r="AK57" s="978"/>
      <c r="AL57" s="978"/>
      <c r="AM57" s="978"/>
      <c r="AN57" s="978"/>
      <c r="AO57" s="978"/>
      <c r="AP57" s="978"/>
      <c r="AQ57" s="978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814"/>
    </row>
    <row r="58" ht="75" customHeight="1" spans="1:59">
      <c r="A58" s="15" t="s">
        <v>122</v>
      </c>
      <c r="B58" s="606" t="s">
        <v>160</v>
      </c>
      <c r="C58" s="607" t="s">
        <v>13</v>
      </c>
      <c r="D58" s="608">
        <f>E58+F58+I58+L58+O58+R58</f>
        <v>1488.35017</v>
      </c>
      <c r="E58" s="11">
        <v>0</v>
      </c>
      <c r="F58" s="11">
        <v>0</v>
      </c>
      <c r="G58" s="11">
        <f>'26'!I50</f>
        <v>1488.35017</v>
      </c>
      <c r="H58" s="609">
        <f>H59+H60+H61</f>
        <v>0</v>
      </c>
      <c r="I58" s="11">
        <f>G58+H58</f>
        <v>1488.35017</v>
      </c>
      <c r="J58" s="686">
        <f>'31'!L58</f>
        <v>0</v>
      </c>
      <c r="K58" s="700"/>
      <c r="L58" s="686">
        <v>0</v>
      </c>
      <c r="M58" s="686">
        <f>'31'!O58</f>
        <v>0</v>
      </c>
      <c r="N58" s="700"/>
      <c r="O58" s="686">
        <v>0</v>
      </c>
      <c r="P58" s="699">
        <f>'31'!R58</f>
        <v>0</v>
      </c>
      <c r="Q58" s="687">
        <f>Q59</f>
        <v>0</v>
      </c>
      <c r="R58" s="717">
        <f>P58+Q58</f>
        <v>0</v>
      </c>
      <c r="S58" s="608">
        <f>T58+U58+X58+AA58+AD58+AG58</f>
        <v>0</v>
      </c>
      <c r="T58" s="11">
        <v>0</v>
      </c>
      <c r="U58" s="11">
        <v>0</v>
      </c>
      <c r="V58" s="11">
        <v>0</v>
      </c>
      <c r="W58" s="609"/>
      <c r="X58" s="358">
        <v>0</v>
      </c>
      <c r="Y58" s="11">
        <f>'31'!AA58</f>
        <v>0</v>
      </c>
      <c r="Z58" s="642"/>
      <c r="AA58" s="11">
        <v>0</v>
      </c>
      <c r="AB58" s="11">
        <f>'31'!AD58</f>
        <v>0</v>
      </c>
      <c r="AC58" s="642"/>
      <c r="AD58" s="11">
        <v>0</v>
      </c>
      <c r="AE58" s="11">
        <f>'31'!AG58</f>
        <v>0</v>
      </c>
      <c r="AF58" s="642"/>
      <c r="AG58" s="745">
        <v>0</v>
      </c>
      <c r="AH58" s="869">
        <f>AK58+AN58+AQ58</f>
        <v>0</v>
      </c>
      <c r="AI58" s="764">
        <v>0</v>
      </c>
      <c r="AJ58" s="642"/>
      <c r="AK58" s="745">
        <f>AI58+AJ58</f>
        <v>0</v>
      </c>
      <c r="AL58" s="764">
        <v>0</v>
      </c>
      <c r="AM58" s="642"/>
      <c r="AN58" s="758">
        <f>AL58+AM58</f>
        <v>0</v>
      </c>
      <c r="AO58" s="764">
        <v>0</v>
      </c>
      <c r="AP58" s="642"/>
      <c r="AQ58" s="758">
        <f>AO58+AP58</f>
        <v>0</v>
      </c>
      <c r="AR58" s="657">
        <f>AS58+AT58+AW58+AZ58+BC58+BF58</f>
        <v>1488.35017</v>
      </c>
      <c r="AS58" s="11">
        <f>E58+T58</f>
        <v>0</v>
      </c>
      <c r="AT58" s="11">
        <f>F58+U58</f>
        <v>0</v>
      </c>
      <c r="AU58" s="11">
        <f>G58+V58</f>
        <v>1488.35017</v>
      </c>
      <c r="AV58" s="609">
        <f>H58+W58</f>
        <v>0</v>
      </c>
      <c r="AW58" s="11">
        <f>AU58+AV58</f>
        <v>1488.35017</v>
      </c>
      <c r="AX58" s="11">
        <f>J58+Y58+AI58</f>
        <v>0</v>
      </c>
      <c r="AY58" s="642">
        <f>K58+Z58+AJ58</f>
        <v>0</v>
      </c>
      <c r="AZ58" s="11">
        <f>AX58+AY58</f>
        <v>0</v>
      </c>
      <c r="BA58" s="11">
        <f>M58+AB58</f>
        <v>0</v>
      </c>
      <c r="BB58" s="642">
        <f>N58+AC58</f>
        <v>0</v>
      </c>
      <c r="BC58" s="11">
        <f>BA58+BB58</f>
        <v>0</v>
      </c>
      <c r="BD58" s="11">
        <f>P58+AE58</f>
        <v>0</v>
      </c>
      <c r="BE58" s="642">
        <f>Q58+AF58</f>
        <v>0</v>
      </c>
      <c r="BF58" s="745">
        <f>BD58+BE58</f>
        <v>0</v>
      </c>
      <c r="BG58" s="939"/>
    </row>
    <row r="59" spans="1:59">
      <c r="A59" s="15"/>
      <c r="B59" s="606"/>
      <c r="C59" s="607" t="s">
        <v>91</v>
      </c>
      <c r="D59" s="608"/>
      <c r="E59" s="10"/>
      <c r="F59" s="10"/>
      <c r="G59" s="10"/>
      <c r="H59" s="676"/>
      <c r="I59" s="10"/>
      <c r="J59" s="704"/>
      <c r="K59" s="705"/>
      <c r="L59" s="706"/>
      <c r="M59" s="704"/>
      <c r="N59" s="705"/>
      <c r="O59" s="707"/>
      <c r="P59" s="708"/>
      <c r="Q59" s="726"/>
      <c r="R59" s="704"/>
      <c r="S59" s="608"/>
      <c r="T59" s="10"/>
      <c r="U59" s="10"/>
      <c r="V59" s="10"/>
      <c r="W59" s="676"/>
      <c r="X59" s="361"/>
      <c r="Y59" s="738"/>
      <c r="Z59" s="739"/>
      <c r="AA59" s="657"/>
      <c r="AB59" s="738"/>
      <c r="AC59" s="739"/>
      <c r="AD59" s="657"/>
      <c r="AE59" s="738"/>
      <c r="AF59" s="739"/>
      <c r="AG59" s="765"/>
      <c r="AH59" s="760"/>
      <c r="AI59" s="760"/>
      <c r="AJ59" s="642"/>
      <c r="AK59" s="765"/>
      <c r="AL59" s="760"/>
      <c r="AM59" s="642"/>
      <c r="AN59" s="760"/>
      <c r="AO59" s="760"/>
      <c r="AP59" s="642"/>
      <c r="AQ59" s="760"/>
      <c r="AR59" s="657"/>
      <c r="AS59" s="10"/>
      <c r="AT59" s="10"/>
      <c r="AU59" s="10"/>
      <c r="AV59" s="676"/>
      <c r="AW59" s="10"/>
      <c r="AX59" s="738"/>
      <c r="AY59" s="739"/>
      <c r="AZ59" s="657"/>
      <c r="BA59" s="738"/>
      <c r="BB59" s="739"/>
      <c r="BC59" s="657"/>
      <c r="BD59" s="738"/>
      <c r="BE59" s="739"/>
      <c r="BF59" s="940"/>
      <c r="BG59" s="941"/>
    </row>
    <row r="60" ht="33.75" spans="1:59">
      <c r="A60" s="15"/>
      <c r="B60" s="606"/>
      <c r="C60" s="607" t="s">
        <v>146</v>
      </c>
      <c r="D60" s="608"/>
      <c r="E60" s="10"/>
      <c r="F60" s="10"/>
      <c r="G60" s="10"/>
      <c r="H60" s="676"/>
      <c r="I60" s="10"/>
      <c r="J60" s="704"/>
      <c r="K60" s="709"/>
      <c r="L60" s="706"/>
      <c r="M60" s="704"/>
      <c r="N60" s="709"/>
      <c r="O60" s="707"/>
      <c r="P60" s="710"/>
      <c r="Q60" s="727"/>
      <c r="R60" s="704"/>
      <c r="S60" s="608"/>
      <c r="T60" s="10"/>
      <c r="U60" s="10"/>
      <c r="V60" s="10"/>
      <c r="W60" s="676"/>
      <c r="X60" s="361"/>
      <c r="Y60" s="738"/>
      <c r="Z60" s="740"/>
      <c r="AA60" s="657"/>
      <c r="AB60" s="738"/>
      <c r="AC60" s="740"/>
      <c r="AD60" s="657"/>
      <c r="AE60" s="738"/>
      <c r="AF60" s="740"/>
      <c r="AG60" s="765"/>
      <c r="AH60" s="767"/>
      <c r="AI60" s="767"/>
      <c r="AJ60" s="768"/>
      <c r="AK60" s="765"/>
      <c r="AL60" s="767"/>
      <c r="AM60" s="768"/>
      <c r="AN60" s="767"/>
      <c r="AO60" s="767"/>
      <c r="AP60" s="768"/>
      <c r="AQ60" s="767"/>
      <c r="AR60" s="657"/>
      <c r="AS60" s="10"/>
      <c r="AT60" s="10"/>
      <c r="AU60" s="10"/>
      <c r="AV60" s="676"/>
      <c r="AW60" s="10"/>
      <c r="AX60" s="738"/>
      <c r="AY60" s="740"/>
      <c r="AZ60" s="657"/>
      <c r="BA60" s="738"/>
      <c r="BB60" s="740"/>
      <c r="BC60" s="657"/>
      <c r="BD60" s="738"/>
      <c r="BE60" s="740"/>
      <c r="BF60" s="940"/>
      <c r="BG60" s="941"/>
    </row>
    <row r="61" ht="22.5" spans="1:59">
      <c r="A61" s="15"/>
      <c r="B61" s="606"/>
      <c r="C61" s="607" t="s">
        <v>39</v>
      </c>
      <c r="D61" s="608"/>
      <c r="E61" s="10"/>
      <c r="F61" s="10"/>
      <c r="G61" s="10"/>
      <c r="H61" s="676"/>
      <c r="I61" s="10"/>
      <c r="J61" s="704"/>
      <c r="K61" s="720"/>
      <c r="L61" s="706"/>
      <c r="M61" s="704"/>
      <c r="N61" s="720"/>
      <c r="O61" s="707"/>
      <c r="P61" s="968"/>
      <c r="Q61" s="979"/>
      <c r="R61" s="704"/>
      <c r="S61" s="608"/>
      <c r="T61" s="10"/>
      <c r="U61" s="10"/>
      <c r="V61" s="10"/>
      <c r="W61" s="676"/>
      <c r="X61" s="361"/>
      <c r="Y61" s="738"/>
      <c r="Z61" s="754"/>
      <c r="AA61" s="657"/>
      <c r="AB61" s="738"/>
      <c r="AC61" s="754"/>
      <c r="AD61" s="657"/>
      <c r="AE61" s="738"/>
      <c r="AF61" s="754"/>
      <c r="AG61" s="765"/>
      <c r="AH61" s="770"/>
      <c r="AI61" s="770"/>
      <c r="AJ61" s="743"/>
      <c r="AK61" s="765"/>
      <c r="AL61" s="770"/>
      <c r="AM61" s="743"/>
      <c r="AN61" s="770"/>
      <c r="AO61" s="770"/>
      <c r="AP61" s="743"/>
      <c r="AQ61" s="770"/>
      <c r="AR61" s="657"/>
      <c r="AS61" s="10"/>
      <c r="AT61" s="10"/>
      <c r="AU61" s="10"/>
      <c r="AV61" s="676"/>
      <c r="AW61" s="10"/>
      <c r="AX61" s="738"/>
      <c r="AY61" s="754"/>
      <c r="AZ61" s="657"/>
      <c r="BA61" s="738"/>
      <c r="BB61" s="754"/>
      <c r="BC61" s="657"/>
      <c r="BD61" s="738"/>
      <c r="BE61" s="754"/>
      <c r="BF61" s="940"/>
      <c r="BG61" s="941"/>
    </row>
    <row r="62" s="30" customFormat="1" ht="60.8" spans="1:59">
      <c r="A62" s="19"/>
      <c r="B62" s="832" t="s">
        <v>159</v>
      </c>
      <c r="C62" s="959"/>
      <c r="D62" s="608">
        <f>D58</f>
        <v>1488.35017</v>
      </c>
      <c r="E62" s="10">
        <f>E58</f>
        <v>0</v>
      </c>
      <c r="F62" s="10">
        <f t="shared" ref="F62:AK62" si="9">F58</f>
        <v>0</v>
      </c>
      <c r="G62" s="10">
        <f t="shared" si="9"/>
        <v>1488.35017</v>
      </c>
      <c r="H62" s="676">
        <f t="shared" si="9"/>
        <v>0</v>
      </c>
      <c r="I62" s="10">
        <f t="shared" si="9"/>
        <v>1488.35017</v>
      </c>
      <c r="J62" s="689">
        <f t="shared" si="9"/>
        <v>0</v>
      </c>
      <c r="K62" s="968">
        <f t="shared" si="9"/>
        <v>0</v>
      </c>
      <c r="L62" s="689">
        <f t="shared" si="9"/>
        <v>0</v>
      </c>
      <c r="M62" s="689">
        <f t="shared" si="9"/>
        <v>0</v>
      </c>
      <c r="N62" s="968">
        <f t="shared" si="9"/>
        <v>0</v>
      </c>
      <c r="O62" s="689">
        <f t="shared" si="9"/>
        <v>0</v>
      </c>
      <c r="P62" s="968">
        <f t="shared" si="9"/>
        <v>0</v>
      </c>
      <c r="Q62" s="689">
        <f t="shared" si="9"/>
        <v>0</v>
      </c>
      <c r="R62" s="704">
        <f t="shared" si="9"/>
        <v>0</v>
      </c>
      <c r="S62" s="608">
        <f t="shared" si="9"/>
        <v>0</v>
      </c>
      <c r="T62" s="10">
        <f t="shared" si="9"/>
        <v>0</v>
      </c>
      <c r="U62" s="10">
        <f t="shared" si="9"/>
        <v>0</v>
      </c>
      <c r="V62" s="10">
        <f t="shared" si="9"/>
        <v>0</v>
      </c>
      <c r="W62" s="676">
        <f t="shared" si="9"/>
        <v>0</v>
      </c>
      <c r="X62" s="361">
        <f t="shared" si="9"/>
        <v>0</v>
      </c>
      <c r="Y62" s="10">
        <f t="shared" si="9"/>
        <v>0</v>
      </c>
      <c r="Z62" s="770">
        <f t="shared" si="9"/>
        <v>0</v>
      </c>
      <c r="AA62" s="10">
        <f t="shared" si="9"/>
        <v>0</v>
      </c>
      <c r="AB62" s="10">
        <f t="shared" si="9"/>
        <v>0</v>
      </c>
      <c r="AC62" s="770">
        <f t="shared" si="9"/>
        <v>0</v>
      </c>
      <c r="AD62" s="10">
        <f t="shared" si="9"/>
        <v>0</v>
      </c>
      <c r="AE62" s="10">
        <f t="shared" si="9"/>
        <v>0</v>
      </c>
      <c r="AF62" s="770">
        <f t="shared" si="9"/>
        <v>0</v>
      </c>
      <c r="AG62" s="748">
        <f t="shared" si="9"/>
        <v>0</v>
      </c>
      <c r="AH62" s="880">
        <f>AK62+AN62+AQ62</f>
        <v>0</v>
      </c>
      <c r="AI62" s="757">
        <f t="shared" si="9"/>
        <v>0</v>
      </c>
      <c r="AJ62" s="988">
        <f t="shared" si="9"/>
        <v>0</v>
      </c>
      <c r="AK62" s="748">
        <f t="shared" si="9"/>
        <v>0</v>
      </c>
      <c r="AL62" s="874">
        <v>0</v>
      </c>
      <c r="AM62" s="743"/>
      <c r="AN62" s="989">
        <f>AL62+AM62</f>
        <v>0</v>
      </c>
      <c r="AO62" s="874">
        <v>0</v>
      </c>
      <c r="AP62" s="743"/>
      <c r="AQ62" s="989">
        <f>AO62+AP62</f>
        <v>0</v>
      </c>
      <c r="AR62" s="657">
        <f>AS62+AT62+AW62+AZ62+BC62+BF62</f>
        <v>1488.35017</v>
      </c>
      <c r="AS62" s="10">
        <f>E62+T62</f>
        <v>0</v>
      </c>
      <c r="AT62" s="10">
        <f>F62+U62</f>
        <v>0</v>
      </c>
      <c r="AU62" s="10">
        <f>G62+V62</f>
        <v>1488.35017</v>
      </c>
      <c r="AV62" s="676">
        <f>H62+W62</f>
        <v>0</v>
      </c>
      <c r="AW62" s="10">
        <f>AU62+AV62</f>
        <v>1488.35017</v>
      </c>
      <c r="AX62" s="11">
        <f>J62+Y62+AI62</f>
        <v>0</v>
      </c>
      <c r="AY62" s="743">
        <f>K62+Z62+AJ62</f>
        <v>0</v>
      </c>
      <c r="AZ62" s="10">
        <f>AX62+AY62</f>
        <v>0</v>
      </c>
      <c r="BA62" s="10">
        <f>M62+AB62</f>
        <v>0</v>
      </c>
      <c r="BB62" s="770">
        <f>N62+AC62</f>
        <v>0</v>
      </c>
      <c r="BC62" s="10">
        <f>BA62+BB62</f>
        <v>0</v>
      </c>
      <c r="BD62" s="10">
        <f>P62+AE62</f>
        <v>0</v>
      </c>
      <c r="BE62" s="770">
        <f>Q62+AF62</f>
        <v>0</v>
      </c>
      <c r="BF62" s="748">
        <f>BD62+BE62</f>
        <v>0</v>
      </c>
      <c r="BG62" s="942"/>
    </row>
    <row r="63" spans="1:59">
      <c r="A63" s="7" t="s">
        <v>306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977"/>
      <c r="T63" s="977"/>
      <c r="U63" s="977"/>
      <c r="V63" s="977"/>
      <c r="W63" s="977"/>
      <c r="X63" s="977"/>
      <c r="Y63" s="977"/>
      <c r="Z63" s="977"/>
      <c r="AA63" s="977"/>
      <c r="AB63" s="977"/>
      <c r="AC63" s="977"/>
      <c r="AD63" s="977"/>
      <c r="AE63" s="977"/>
      <c r="AF63" s="977"/>
      <c r="AG63" s="977"/>
      <c r="AH63" s="977"/>
      <c r="AI63" s="977"/>
      <c r="AJ63" s="977"/>
      <c r="AK63" s="977"/>
      <c r="AL63" s="977"/>
      <c r="AM63" s="977"/>
      <c r="AN63" s="977"/>
      <c r="AO63" s="977"/>
      <c r="AP63" s="977"/>
      <c r="AQ63" s="97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803"/>
    </row>
    <row r="64" ht="19.5" customHeight="1" spans="1:59">
      <c r="A64" s="7" t="s">
        <v>307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978"/>
      <c r="T64" s="978"/>
      <c r="U64" s="978"/>
      <c r="V64" s="978"/>
      <c r="W64" s="978"/>
      <c r="X64" s="978"/>
      <c r="Y64" s="978"/>
      <c r="Z64" s="978"/>
      <c r="AA64" s="978"/>
      <c r="AB64" s="978"/>
      <c r="AC64" s="978"/>
      <c r="AD64" s="978"/>
      <c r="AE64" s="978"/>
      <c r="AF64" s="978"/>
      <c r="AG64" s="978"/>
      <c r="AH64" s="978"/>
      <c r="AI64" s="978"/>
      <c r="AJ64" s="978"/>
      <c r="AK64" s="978"/>
      <c r="AL64" s="978"/>
      <c r="AM64" s="978"/>
      <c r="AN64" s="978"/>
      <c r="AO64" s="978"/>
      <c r="AP64" s="978"/>
      <c r="AQ64" s="978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803"/>
    </row>
    <row r="65" ht="68.25" customHeight="1" spans="1:59">
      <c r="A65" s="15" t="s">
        <v>295</v>
      </c>
      <c r="B65" s="611" t="s">
        <v>123</v>
      </c>
      <c r="C65" s="923" t="s">
        <v>13</v>
      </c>
      <c r="D65" s="608">
        <f>E65+F65+I65+L65+O65+R65</f>
        <v>580</v>
      </c>
      <c r="E65" s="11">
        <v>0</v>
      </c>
      <c r="F65" s="11">
        <v>0</v>
      </c>
      <c r="G65" s="11">
        <v>0</v>
      </c>
      <c r="H65" s="609"/>
      <c r="I65" s="11">
        <v>0</v>
      </c>
      <c r="J65" s="686">
        <v>0</v>
      </c>
      <c r="K65" s="687"/>
      <c r="L65" s="686">
        <v>0</v>
      </c>
      <c r="M65" s="686">
        <v>580</v>
      </c>
      <c r="N65" s="687">
        <f>N66+N67+N68+N69</f>
        <v>0</v>
      </c>
      <c r="O65" s="686">
        <f>M65+N65</f>
        <v>580</v>
      </c>
      <c r="P65" s="686">
        <v>0</v>
      </c>
      <c r="Q65" s="687"/>
      <c r="R65" s="717">
        <f>P65+Q65</f>
        <v>0</v>
      </c>
      <c r="S65" s="608">
        <f>T65+U65+X65+AA65+AD65+AG65</f>
        <v>11000</v>
      </c>
      <c r="T65" s="11">
        <v>0</v>
      </c>
      <c r="U65" s="11">
        <v>0</v>
      </c>
      <c r="V65" s="11">
        <v>0</v>
      </c>
      <c r="W65" s="609"/>
      <c r="X65" s="358">
        <v>0</v>
      </c>
      <c r="Y65" s="11">
        <v>0</v>
      </c>
      <c r="Z65" s="609"/>
      <c r="AA65" s="11">
        <v>0</v>
      </c>
      <c r="AB65" s="11">
        <v>11000</v>
      </c>
      <c r="AC65" s="609">
        <f>AC66+AC67+AC68+AC69</f>
        <v>0</v>
      </c>
      <c r="AD65" s="11">
        <f>AB65+AC65</f>
        <v>11000</v>
      </c>
      <c r="AE65" s="11">
        <v>0</v>
      </c>
      <c r="AF65" s="609"/>
      <c r="AG65" s="745">
        <v>0</v>
      </c>
      <c r="AH65" s="765">
        <f>AK65+AN65+AQ65</f>
        <v>0</v>
      </c>
      <c r="AI65" s="876">
        <v>0</v>
      </c>
      <c r="AJ65" s="609"/>
      <c r="AK65" s="745">
        <f>AI65+AJ65</f>
        <v>0</v>
      </c>
      <c r="AL65" s="876">
        <v>0</v>
      </c>
      <c r="AM65" s="609"/>
      <c r="AN65" s="745">
        <f>AL65+AM65</f>
        <v>0</v>
      </c>
      <c r="AO65" s="876">
        <v>0</v>
      </c>
      <c r="AP65" s="609"/>
      <c r="AQ65" s="745">
        <f>AO65+AP65</f>
        <v>0</v>
      </c>
      <c r="AR65" s="657">
        <f>AS65+AT65+AW65+AZ65+BC65+BF65</f>
        <v>11580</v>
      </c>
      <c r="AS65" s="11">
        <f>E65+T65</f>
        <v>0</v>
      </c>
      <c r="AT65" s="11">
        <f>F65+U65</f>
        <v>0</v>
      </c>
      <c r="AU65" s="11">
        <f>G65+V65</f>
        <v>0</v>
      </c>
      <c r="AV65" s="609">
        <f>H65+W65</f>
        <v>0</v>
      </c>
      <c r="AW65" s="11">
        <f>AU65+AV65</f>
        <v>0</v>
      </c>
      <c r="AX65" s="11">
        <f>J65+Y65+AI65</f>
        <v>0</v>
      </c>
      <c r="AY65" s="609">
        <f>K65+Z65+AJ65</f>
        <v>0</v>
      </c>
      <c r="AZ65" s="11">
        <f>AX65+AY65</f>
        <v>0</v>
      </c>
      <c r="BA65" s="11">
        <f>M65+AB65</f>
        <v>11580</v>
      </c>
      <c r="BB65" s="609">
        <f>N65+AC65</f>
        <v>0</v>
      </c>
      <c r="BC65" s="11">
        <f>BA65+BB65</f>
        <v>11580</v>
      </c>
      <c r="BD65" s="11">
        <f>P65+AE65</f>
        <v>0</v>
      </c>
      <c r="BE65" s="609">
        <f>Q65+AF65</f>
        <v>0</v>
      </c>
      <c r="BF65" s="745">
        <f>BD65+BE65</f>
        <v>0</v>
      </c>
      <c r="BG65" s="997"/>
    </row>
    <row r="66" hidden="1" spans="1:59">
      <c r="A66" s="15"/>
      <c r="B66" s="918"/>
      <c r="C66" s="607"/>
      <c r="D66" s="608"/>
      <c r="E66" s="10"/>
      <c r="F66" s="10"/>
      <c r="G66" s="760"/>
      <c r="H66" s="676"/>
      <c r="I66" s="10"/>
      <c r="J66" s="689"/>
      <c r="K66" s="688"/>
      <c r="L66" s="689"/>
      <c r="M66" s="689"/>
      <c r="N66" s="688"/>
      <c r="O66" s="689"/>
      <c r="P66" s="708"/>
      <c r="Q66" s="688"/>
      <c r="R66" s="704"/>
      <c r="S66" s="608"/>
      <c r="T66" s="11"/>
      <c r="U66" s="11"/>
      <c r="V66" s="11"/>
      <c r="W66" s="609"/>
      <c r="X66" s="358"/>
      <c r="Y66" s="11"/>
      <c r="Z66" s="609"/>
      <c r="AA66" s="11"/>
      <c r="AB66" s="641"/>
      <c r="AC66" s="609"/>
      <c r="AD66" s="11"/>
      <c r="AE66" s="10"/>
      <c r="AF66" s="609"/>
      <c r="AG66" s="748"/>
      <c r="AH66" s="765"/>
      <c r="AI66" s="608"/>
      <c r="AJ66" s="609"/>
      <c r="AK66" s="748"/>
      <c r="AL66" s="765"/>
      <c r="AM66" s="765"/>
      <c r="AN66" s="765"/>
      <c r="AO66" s="765"/>
      <c r="AP66" s="765"/>
      <c r="AQ66" s="765"/>
      <c r="AR66" s="657"/>
      <c r="AS66" s="10"/>
      <c r="AT66" s="10"/>
      <c r="AU66" s="10"/>
      <c r="AV66" s="676"/>
      <c r="AW66" s="10"/>
      <c r="AX66" s="10"/>
      <c r="AY66" s="676"/>
      <c r="AZ66" s="10"/>
      <c r="BA66" s="10"/>
      <c r="BB66" s="676"/>
      <c r="BC66" s="10"/>
      <c r="BD66" s="10"/>
      <c r="BE66" s="676"/>
      <c r="BF66" s="748"/>
      <c r="BG66" s="998"/>
    </row>
    <row r="67" hidden="1" spans="1:59">
      <c r="A67" s="15"/>
      <c r="B67" s="918"/>
      <c r="C67" s="607"/>
      <c r="D67" s="608"/>
      <c r="E67" s="10"/>
      <c r="F67" s="10"/>
      <c r="G67" s="767"/>
      <c r="H67" s="676"/>
      <c r="I67" s="10"/>
      <c r="J67" s="689"/>
      <c r="K67" s="688"/>
      <c r="L67" s="689"/>
      <c r="M67" s="689"/>
      <c r="N67" s="688"/>
      <c r="O67" s="689"/>
      <c r="P67" s="710"/>
      <c r="Q67" s="688"/>
      <c r="R67" s="704"/>
      <c r="S67" s="608"/>
      <c r="T67" s="11"/>
      <c r="U67" s="11"/>
      <c r="V67" s="11"/>
      <c r="W67" s="609"/>
      <c r="X67" s="358"/>
      <c r="Y67" s="11"/>
      <c r="Z67" s="609"/>
      <c r="AA67" s="11"/>
      <c r="AB67" s="842"/>
      <c r="AC67" s="609"/>
      <c r="AD67" s="11"/>
      <c r="AE67" s="10"/>
      <c r="AF67" s="609"/>
      <c r="AG67" s="748"/>
      <c r="AH67" s="765"/>
      <c r="AI67" s="608"/>
      <c r="AJ67" s="609"/>
      <c r="AK67" s="748"/>
      <c r="AL67" s="765"/>
      <c r="AM67" s="765"/>
      <c r="AN67" s="765"/>
      <c r="AO67" s="765"/>
      <c r="AP67" s="765"/>
      <c r="AQ67" s="765"/>
      <c r="AR67" s="657"/>
      <c r="AS67" s="10"/>
      <c r="AT67" s="10"/>
      <c r="AU67" s="10"/>
      <c r="AV67" s="676"/>
      <c r="AW67" s="10"/>
      <c r="AX67" s="10"/>
      <c r="AY67" s="676"/>
      <c r="AZ67" s="10"/>
      <c r="BA67" s="10"/>
      <c r="BB67" s="676"/>
      <c r="BC67" s="10"/>
      <c r="BD67" s="10"/>
      <c r="BE67" s="676"/>
      <c r="BF67" s="748"/>
      <c r="BG67" s="998"/>
    </row>
    <row r="68" hidden="1" spans="1:59">
      <c r="A68" s="15"/>
      <c r="B68" s="918"/>
      <c r="C68" s="607"/>
      <c r="D68" s="608"/>
      <c r="E68" s="10"/>
      <c r="F68" s="10"/>
      <c r="G68" s="767"/>
      <c r="H68" s="676"/>
      <c r="I68" s="10"/>
      <c r="J68" s="689"/>
      <c r="K68" s="688"/>
      <c r="L68" s="689"/>
      <c r="M68" s="689"/>
      <c r="N68" s="688"/>
      <c r="O68" s="689"/>
      <c r="P68" s="710"/>
      <c r="Q68" s="688"/>
      <c r="R68" s="704"/>
      <c r="S68" s="608"/>
      <c r="T68" s="11"/>
      <c r="U68" s="11"/>
      <c r="V68" s="11"/>
      <c r="W68" s="609"/>
      <c r="X68" s="358"/>
      <c r="Y68" s="11"/>
      <c r="Z68" s="609"/>
      <c r="AA68" s="11"/>
      <c r="AB68" s="842"/>
      <c r="AC68" s="609"/>
      <c r="AD68" s="11"/>
      <c r="AE68" s="10"/>
      <c r="AF68" s="609"/>
      <c r="AG68" s="748"/>
      <c r="AH68" s="765"/>
      <c r="AI68" s="608"/>
      <c r="AJ68" s="609"/>
      <c r="AK68" s="748"/>
      <c r="AL68" s="765"/>
      <c r="AM68" s="765"/>
      <c r="AN68" s="765"/>
      <c r="AO68" s="765"/>
      <c r="AP68" s="765"/>
      <c r="AQ68" s="765"/>
      <c r="AR68" s="657"/>
      <c r="AS68" s="10"/>
      <c r="AT68" s="10"/>
      <c r="AU68" s="10"/>
      <c r="AV68" s="676"/>
      <c r="AW68" s="10"/>
      <c r="AX68" s="10"/>
      <c r="AY68" s="676"/>
      <c r="AZ68" s="10"/>
      <c r="BA68" s="10"/>
      <c r="BB68" s="676"/>
      <c r="BC68" s="10"/>
      <c r="BD68" s="10"/>
      <c r="BE68" s="676"/>
      <c r="BF68" s="748"/>
      <c r="BG68" s="998"/>
    </row>
    <row r="69" ht="22.5" spans="1:59">
      <c r="A69" s="15"/>
      <c r="B69" s="918"/>
      <c r="C69" s="607" t="s">
        <v>39</v>
      </c>
      <c r="D69" s="608"/>
      <c r="E69" s="10"/>
      <c r="F69" s="10"/>
      <c r="G69" s="770"/>
      <c r="H69" s="676"/>
      <c r="I69" s="10"/>
      <c r="J69" s="689"/>
      <c r="K69" s="688"/>
      <c r="L69" s="689"/>
      <c r="M69" s="689"/>
      <c r="N69" s="867"/>
      <c r="O69" s="689"/>
      <c r="P69" s="968"/>
      <c r="Q69" s="688"/>
      <c r="R69" s="704"/>
      <c r="S69" s="608"/>
      <c r="T69" s="11"/>
      <c r="U69" s="11"/>
      <c r="V69" s="11"/>
      <c r="W69" s="609"/>
      <c r="X69" s="358"/>
      <c r="Y69" s="11"/>
      <c r="Z69" s="609"/>
      <c r="AA69" s="11"/>
      <c r="AB69" s="622"/>
      <c r="AC69" s="867"/>
      <c r="AD69" s="11"/>
      <c r="AE69" s="10"/>
      <c r="AF69" s="609"/>
      <c r="AG69" s="748"/>
      <c r="AH69" s="765"/>
      <c r="AI69" s="608"/>
      <c r="AJ69" s="609"/>
      <c r="AK69" s="748"/>
      <c r="AL69" s="765"/>
      <c r="AM69" s="609"/>
      <c r="AN69" s="765"/>
      <c r="AO69" s="765"/>
      <c r="AP69" s="609"/>
      <c r="AQ69" s="765"/>
      <c r="AR69" s="657"/>
      <c r="AS69" s="10"/>
      <c r="AT69" s="10"/>
      <c r="AU69" s="10"/>
      <c r="AV69" s="676"/>
      <c r="AW69" s="10"/>
      <c r="AX69" s="10"/>
      <c r="AY69" s="676"/>
      <c r="AZ69" s="10"/>
      <c r="BA69" s="10"/>
      <c r="BB69" s="676"/>
      <c r="BC69" s="10"/>
      <c r="BD69" s="10"/>
      <c r="BE69" s="676"/>
      <c r="BF69" s="748"/>
      <c r="BG69" s="999"/>
    </row>
    <row r="70" ht="45" hidden="1" customHeight="1" outlineLevel="1" spans="1:59">
      <c r="A70" s="15" t="s">
        <v>125</v>
      </c>
      <c r="B70" s="611" t="s">
        <v>126</v>
      </c>
      <c r="C70" s="607" t="s">
        <v>13</v>
      </c>
      <c r="D70" s="608">
        <f>E70+F70+I70+L70+O70+R70</f>
        <v>0</v>
      </c>
      <c r="E70" s="11">
        <v>0</v>
      </c>
      <c r="F70" s="11">
        <v>0</v>
      </c>
      <c r="G70" s="11">
        <v>0</v>
      </c>
      <c r="H70" s="609"/>
      <c r="I70" s="11">
        <v>0</v>
      </c>
      <c r="J70" s="686">
        <v>0</v>
      </c>
      <c r="K70" s="687"/>
      <c r="L70" s="686">
        <v>0</v>
      </c>
      <c r="M70" s="686">
        <v>0</v>
      </c>
      <c r="N70" s="687"/>
      <c r="O70" s="686">
        <v>0</v>
      </c>
      <c r="P70" s="686">
        <v>0</v>
      </c>
      <c r="Q70" s="687"/>
      <c r="R70" s="717">
        <f>P70+Q70</f>
        <v>0</v>
      </c>
      <c r="S70" s="608">
        <f>T70+U70+X70+AA70+AD70+AG70</f>
        <v>0</v>
      </c>
      <c r="T70" s="11">
        <v>0</v>
      </c>
      <c r="U70" s="11">
        <v>0</v>
      </c>
      <c r="V70" s="11">
        <v>0</v>
      </c>
      <c r="W70" s="609"/>
      <c r="X70" s="358">
        <v>0</v>
      </c>
      <c r="Y70" s="11">
        <v>0</v>
      </c>
      <c r="Z70" s="609"/>
      <c r="AA70" s="11">
        <v>0</v>
      </c>
      <c r="AB70" s="11">
        <v>0</v>
      </c>
      <c r="AC70" s="867"/>
      <c r="AD70" s="11">
        <v>0</v>
      </c>
      <c r="AE70" s="11">
        <v>0</v>
      </c>
      <c r="AF70" s="609"/>
      <c r="AG70" s="745">
        <v>0</v>
      </c>
      <c r="AH70" s="765"/>
      <c r="AI70" s="876"/>
      <c r="AJ70" s="609"/>
      <c r="AK70" s="745"/>
      <c r="AL70" s="878"/>
      <c r="AM70" s="878"/>
      <c r="AN70" s="878"/>
      <c r="AO70" s="878"/>
      <c r="AP70" s="878"/>
      <c r="AQ70" s="878"/>
      <c r="AR70" s="657">
        <f>AS70+AT70+AW70+AZ70+BC70+BF70</f>
        <v>0</v>
      </c>
      <c r="AS70" s="11">
        <f>E70+T70</f>
        <v>0</v>
      </c>
      <c r="AT70" s="11">
        <f>F70+U70</f>
        <v>0</v>
      </c>
      <c r="AU70" s="11">
        <f>G70+V70</f>
        <v>0</v>
      </c>
      <c r="AV70" s="609">
        <f>H70+W70</f>
        <v>0</v>
      </c>
      <c r="AW70" s="11">
        <f>AU70+AV70</f>
        <v>0</v>
      </c>
      <c r="AX70" s="11">
        <f>J70+Y70</f>
        <v>0</v>
      </c>
      <c r="AY70" s="609">
        <f>K70+Z70</f>
        <v>0</v>
      </c>
      <c r="AZ70" s="11">
        <f>AX70+AY70</f>
        <v>0</v>
      </c>
      <c r="BA70" s="11">
        <f>M70+AB70</f>
        <v>0</v>
      </c>
      <c r="BB70" s="609">
        <f>N70+AC70</f>
        <v>0</v>
      </c>
      <c r="BC70" s="11">
        <f>BA70+BB70</f>
        <v>0</v>
      </c>
      <c r="BD70" s="11">
        <f>P70+AE70</f>
        <v>0</v>
      </c>
      <c r="BE70" s="609">
        <f>Q70+AF70</f>
        <v>0</v>
      </c>
      <c r="BF70" s="745">
        <f>BD70+BE70</f>
        <v>0</v>
      </c>
      <c r="BG70" s="803"/>
    </row>
    <row r="71" hidden="1" customHeight="1" outlineLevel="1" spans="1:59">
      <c r="A71" s="825"/>
      <c r="B71" s="839"/>
      <c r="C71" s="607" t="s">
        <v>91</v>
      </c>
      <c r="D71" s="640"/>
      <c r="E71" s="641"/>
      <c r="F71" s="641"/>
      <c r="G71" s="641"/>
      <c r="H71" s="609"/>
      <c r="I71" s="641"/>
      <c r="J71" s="699"/>
      <c r="K71" s="687"/>
      <c r="L71" s="699"/>
      <c r="M71" s="699"/>
      <c r="N71" s="687"/>
      <c r="O71" s="699"/>
      <c r="P71" s="699"/>
      <c r="Q71" s="687"/>
      <c r="R71" s="861"/>
      <c r="S71" s="640"/>
      <c r="T71" s="641"/>
      <c r="U71" s="641"/>
      <c r="V71" s="641"/>
      <c r="W71" s="609"/>
      <c r="X71" s="392"/>
      <c r="Y71" s="641"/>
      <c r="Z71" s="609"/>
      <c r="AA71" s="641"/>
      <c r="AB71" s="641"/>
      <c r="AC71" s="867"/>
      <c r="AD71" s="641"/>
      <c r="AE71" s="760"/>
      <c r="AF71" s="609"/>
      <c r="AG71" s="783"/>
      <c r="AH71" s="869"/>
      <c r="AI71" s="608"/>
      <c r="AJ71" s="609"/>
      <c r="AK71" s="748"/>
      <c r="AL71" s="869"/>
      <c r="AM71" s="869"/>
      <c r="AN71" s="869"/>
      <c r="AO71" s="869"/>
      <c r="AP71" s="869"/>
      <c r="AQ71" s="869"/>
      <c r="AR71" s="660"/>
      <c r="AS71" s="760"/>
      <c r="AT71" s="760"/>
      <c r="AU71" s="760"/>
      <c r="AV71" s="676"/>
      <c r="AW71" s="760"/>
      <c r="AX71" s="760"/>
      <c r="AY71" s="676"/>
      <c r="AZ71" s="760"/>
      <c r="BA71" s="760"/>
      <c r="BB71" s="676"/>
      <c r="BC71" s="760"/>
      <c r="BD71" s="760"/>
      <c r="BE71" s="676"/>
      <c r="BF71" s="783"/>
      <c r="BG71" s="803"/>
    </row>
    <row r="72" ht="33.75" hidden="1" customHeight="1" outlineLevel="1" spans="1:59">
      <c r="A72" s="840"/>
      <c r="B72" s="841"/>
      <c r="C72" s="607" t="s">
        <v>146</v>
      </c>
      <c r="D72" s="766"/>
      <c r="E72" s="842"/>
      <c r="F72" s="842"/>
      <c r="G72" s="842"/>
      <c r="H72" s="609"/>
      <c r="I72" s="842"/>
      <c r="J72" s="854"/>
      <c r="K72" s="687"/>
      <c r="L72" s="854"/>
      <c r="M72" s="854"/>
      <c r="N72" s="687"/>
      <c r="O72" s="854"/>
      <c r="P72" s="854"/>
      <c r="Q72" s="687"/>
      <c r="R72" s="862"/>
      <c r="S72" s="766"/>
      <c r="T72" s="842"/>
      <c r="U72" s="842"/>
      <c r="V72" s="842"/>
      <c r="W72" s="609"/>
      <c r="X72" s="536"/>
      <c r="Y72" s="842"/>
      <c r="Z72" s="609"/>
      <c r="AA72" s="842"/>
      <c r="AB72" s="842"/>
      <c r="AC72" s="867"/>
      <c r="AD72" s="842"/>
      <c r="AE72" s="767"/>
      <c r="AF72" s="609"/>
      <c r="AG72" s="789"/>
      <c r="AH72" s="879"/>
      <c r="AI72" s="608"/>
      <c r="AJ72" s="609"/>
      <c r="AK72" s="748"/>
      <c r="AL72" s="879"/>
      <c r="AM72" s="879"/>
      <c r="AN72" s="879"/>
      <c r="AO72" s="879"/>
      <c r="AP72" s="879"/>
      <c r="AQ72" s="879"/>
      <c r="AR72" s="1027"/>
      <c r="AS72" s="767"/>
      <c r="AT72" s="767"/>
      <c r="AU72" s="767"/>
      <c r="AV72" s="676"/>
      <c r="AW72" s="767"/>
      <c r="AX72" s="767"/>
      <c r="AY72" s="676"/>
      <c r="AZ72" s="767"/>
      <c r="BA72" s="767"/>
      <c r="BB72" s="676"/>
      <c r="BC72" s="767"/>
      <c r="BD72" s="767"/>
      <c r="BE72" s="676"/>
      <c r="BF72" s="789"/>
      <c r="BG72" s="803"/>
    </row>
    <row r="73" ht="22.5" hidden="1" outlineLevel="1" spans="1:59">
      <c r="A73" s="840"/>
      <c r="B73" s="841"/>
      <c r="C73" s="607" t="s">
        <v>161</v>
      </c>
      <c r="D73" s="766"/>
      <c r="E73" s="842"/>
      <c r="F73" s="842"/>
      <c r="G73" s="842"/>
      <c r="H73" s="609"/>
      <c r="I73" s="842"/>
      <c r="J73" s="854"/>
      <c r="K73" s="687"/>
      <c r="L73" s="854"/>
      <c r="M73" s="854"/>
      <c r="N73" s="687"/>
      <c r="O73" s="854"/>
      <c r="P73" s="854"/>
      <c r="Q73" s="687"/>
      <c r="R73" s="862"/>
      <c r="S73" s="766"/>
      <c r="T73" s="842"/>
      <c r="U73" s="842"/>
      <c r="V73" s="842"/>
      <c r="W73" s="609"/>
      <c r="X73" s="536"/>
      <c r="Y73" s="842"/>
      <c r="Z73" s="609"/>
      <c r="AA73" s="842"/>
      <c r="AB73" s="842"/>
      <c r="AC73" s="609"/>
      <c r="AD73" s="842"/>
      <c r="AE73" s="767"/>
      <c r="AF73" s="609"/>
      <c r="AG73" s="789"/>
      <c r="AH73" s="879"/>
      <c r="AI73" s="608"/>
      <c r="AJ73" s="609"/>
      <c r="AK73" s="748"/>
      <c r="AL73" s="879"/>
      <c r="AM73" s="879"/>
      <c r="AN73" s="879"/>
      <c r="AO73" s="879"/>
      <c r="AP73" s="879"/>
      <c r="AQ73" s="879"/>
      <c r="AR73" s="1027"/>
      <c r="AS73" s="767"/>
      <c r="AT73" s="767"/>
      <c r="AU73" s="767"/>
      <c r="AV73" s="676"/>
      <c r="AW73" s="767"/>
      <c r="AX73" s="767"/>
      <c r="AY73" s="676"/>
      <c r="AZ73" s="767"/>
      <c r="BA73" s="767"/>
      <c r="BB73" s="676"/>
      <c r="BC73" s="767"/>
      <c r="BD73" s="767"/>
      <c r="BE73" s="676"/>
      <c r="BF73" s="789"/>
      <c r="BG73" s="803"/>
    </row>
    <row r="74" ht="22.5" hidden="1" outlineLevel="1" spans="1:59">
      <c r="A74" s="836"/>
      <c r="B74" s="843"/>
      <c r="C74" s="607" t="s">
        <v>39</v>
      </c>
      <c r="D74" s="675"/>
      <c r="E74" s="622"/>
      <c r="F74" s="622"/>
      <c r="G74" s="622"/>
      <c r="H74" s="609"/>
      <c r="I74" s="622"/>
      <c r="J74" s="691"/>
      <c r="K74" s="687"/>
      <c r="L74" s="691"/>
      <c r="M74" s="691"/>
      <c r="N74" s="687"/>
      <c r="O74" s="691"/>
      <c r="P74" s="691"/>
      <c r="Q74" s="687"/>
      <c r="R74" s="858"/>
      <c r="S74" s="675"/>
      <c r="T74" s="622"/>
      <c r="U74" s="622"/>
      <c r="V74" s="622"/>
      <c r="W74" s="609"/>
      <c r="X74" s="373"/>
      <c r="Y74" s="622"/>
      <c r="Z74" s="609"/>
      <c r="AA74" s="622"/>
      <c r="AB74" s="622"/>
      <c r="AC74" s="609"/>
      <c r="AD74" s="622"/>
      <c r="AE74" s="770"/>
      <c r="AF74" s="609"/>
      <c r="AG74" s="782"/>
      <c r="AH74" s="880"/>
      <c r="AI74" s="608"/>
      <c r="AJ74" s="609"/>
      <c r="AK74" s="748"/>
      <c r="AL74" s="880"/>
      <c r="AM74" s="880"/>
      <c r="AN74" s="880"/>
      <c r="AO74" s="880"/>
      <c r="AP74" s="880"/>
      <c r="AQ74" s="880"/>
      <c r="AR74" s="1028"/>
      <c r="AS74" s="770"/>
      <c r="AT74" s="770"/>
      <c r="AU74" s="770"/>
      <c r="AV74" s="676"/>
      <c r="AW74" s="770"/>
      <c r="AX74" s="770"/>
      <c r="AY74" s="676"/>
      <c r="AZ74" s="770"/>
      <c r="BA74" s="770"/>
      <c r="BB74" s="676"/>
      <c r="BC74" s="770"/>
      <c r="BD74" s="770"/>
      <c r="BE74" s="676"/>
      <c r="BF74" s="782"/>
      <c r="BG74" s="803"/>
    </row>
    <row r="75" s="27" customFormat="1" ht="75.75" customHeight="1" collapsed="1" spans="1:59">
      <c r="A75" s="19"/>
      <c r="B75" s="832" t="s">
        <v>159</v>
      </c>
      <c r="C75" s="923"/>
      <c r="D75" s="608">
        <f>E75+F75+I75+L75+O75+R75</f>
        <v>580</v>
      </c>
      <c r="E75" s="10">
        <f t="shared" ref="E75:R75" si="10">E70+E65</f>
        <v>0</v>
      </c>
      <c r="F75" s="10">
        <f t="shared" si="10"/>
        <v>0</v>
      </c>
      <c r="G75" s="10">
        <f t="shared" si="10"/>
        <v>0</v>
      </c>
      <c r="H75" s="676">
        <f t="shared" si="10"/>
        <v>0</v>
      </c>
      <c r="I75" s="10">
        <f t="shared" si="10"/>
        <v>0</v>
      </c>
      <c r="J75" s="689">
        <f t="shared" si="10"/>
        <v>0</v>
      </c>
      <c r="K75" s="739">
        <f t="shared" si="10"/>
        <v>0</v>
      </c>
      <c r="L75" s="689">
        <f t="shared" si="10"/>
        <v>0</v>
      </c>
      <c r="M75" s="689">
        <f t="shared" si="10"/>
        <v>580</v>
      </c>
      <c r="N75" s="739">
        <f t="shared" si="10"/>
        <v>0</v>
      </c>
      <c r="O75" s="689">
        <f t="shared" si="10"/>
        <v>580</v>
      </c>
      <c r="P75" s="689">
        <f t="shared" si="10"/>
        <v>0</v>
      </c>
      <c r="Q75" s="739">
        <f t="shared" si="10"/>
        <v>0</v>
      </c>
      <c r="R75" s="704">
        <f t="shared" si="10"/>
        <v>0</v>
      </c>
      <c r="S75" s="608">
        <f>T75+U75+X75+AA75+AD75+AG75</f>
        <v>11000</v>
      </c>
      <c r="T75" s="10">
        <f t="shared" ref="T75:AK75" si="11">T70+T65</f>
        <v>0</v>
      </c>
      <c r="U75" s="10">
        <f t="shared" si="11"/>
        <v>0</v>
      </c>
      <c r="V75" s="10">
        <f t="shared" si="11"/>
        <v>0</v>
      </c>
      <c r="W75" s="676">
        <f t="shared" si="11"/>
        <v>0</v>
      </c>
      <c r="X75" s="361">
        <f t="shared" si="11"/>
        <v>0</v>
      </c>
      <c r="Y75" s="10">
        <f t="shared" si="11"/>
        <v>0</v>
      </c>
      <c r="Z75" s="609">
        <f t="shared" si="11"/>
        <v>0</v>
      </c>
      <c r="AA75" s="10">
        <f t="shared" si="11"/>
        <v>0</v>
      </c>
      <c r="AB75" s="10">
        <f t="shared" si="11"/>
        <v>11000</v>
      </c>
      <c r="AC75" s="867">
        <f t="shared" si="11"/>
        <v>0</v>
      </c>
      <c r="AD75" s="10">
        <f t="shared" si="11"/>
        <v>11000</v>
      </c>
      <c r="AE75" s="10">
        <f t="shared" si="11"/>
        <v>0</v>
      </c>
      <c r="AF75" s="609">
        <f t="shared" si="11"/>
        <v>0</v>
      </c>
      <c r="AG75" s="748">
        <f t="shared" si="11"/>
        <v>0</v>
      </c>
      <c r="AH75" s="765">
        <f>AK75+AN75+AQ75</f>
        <v>0</v>
      </c>
      <c r="AI75" s="747">
        <f t="shared" si="11"/>
        <v>0</v>
      </c>
      <c r="AJ75" s="609">
        <f t="shared" si="11"/>
        <v>0</v>
      </c>
      <c r="AK75" s="748">
        <f t="shared" si="11"/>
        <v>0</v>
      </c>
      <c r="AL75" s="876">
        <v>0</v>
      </c>
      <c r="AM75" s="609"/>
      <c r="AN75" s="745">
        <f>AL75+AM75</f>
        <v>0</v>
      </c>
      <c r="AO75" s="876">
        <v>0</v>
      </c>
      <c r="AP75" s="609"/>
      <c r="AQ75" s="745">
        <f>AO75+AP75</f>
        <v>0</v>
      </c>
      <c r="AR75" s="657">
        <f>AS75+AT75+AW75+AZ75+BC75+BF75</f>
        <v>11580</v>
      </c>
      <c r="AS75" s="10">
        <f t="shared" ref="AS75:AV76" si="12">E75+T75</f>
        <v>0</v>
      </c>
      <c r="AT75" s="10">
        <f t="shared" si="12"/>
        <v>0</v>
      </c>
      <c r="AU75" s="10">
        <f t="shared" si="12"/>
        <v>0</v>
      </c>
      <c r="AV75" s="676">
        <f t="shared" si="12"/>
        <v>0</v>
      </c>
      <c r="AW75" s="10">
        <f>AU75+AV75</f>
        <v>0</v>
      </c>
      <c r="AX75" s="11">
        <f>J75+Y75+AI75</f>
        <v>0</v>
      </c>
      <c r="AY75" s="609">
        <f>K75+Z75+AJ75</f>
        <v>0</v>
      </c>
      <c r="AZ75" s="10">
        <f>AX75+AY75</f>
        <v>0</v>
      </c>
      <c r="BA75" s="10">
        <f>M75+AB75</f>
        <v>11580</v>
      </c>
      <c r="BB75" s="676">
        <f>N75+AC75</f>
        <v>0</v>
      </c>
      <c r="BC75" s="10">
        <f>BA75+BB75</f>
        <v>11580</v>
      </c>
      <c r="BD75" s="10">
        <f>P75+AE75</f>
        <v>0</v>
      </c>
      <c r="BE75" s="676">
        <f>Q75+AF75</f>
        <v>0</v>
      </c>
      <c r="BF75" s="748">
        <f>BD75+BE75</f>
        <v>0</v>
      </c>
      <c r="BG75" s="814"/>
    </row>
    <row r="76" s="27" customFormat="1" ht="72.8" spans="1:59">
      <c r="A76" s="19"/>
      <c r="B76" s="832" t="s">
        <v>162</v>
      </c>
      <c r="C76" s="1004"/>
      <c r="D76" s="608">
        <f>E76+F76+I76+L76+O76+R76</f>
        <v>438600.5439</v>
      </c>
      <c r="E76" s="10">
        <f t="shared" ref="E76:R76" si="13">E75+E62+E55+E44+E51</f>
        <v>73582.87327</v>
      </c>
      <c r="F76" s="10">
        <f t="shared" si="13"/>
        <v>68037.99891</v>
      </c>
      <c r="G76" s="10">
        <f t="shared" si="13"/>
        <v>79606.73556</v>
      </c>
      <c r="H76" s="676">
        <f t="shared" si="13"/>
        <v>0</v>
      </c>
      <c r="I76" s="10">
        <f t="shared" si="13"/>
        <v>79606.73556</v>
      </c>
      <c r="J76" s="10">
        <f t="shared" si="13"/>
        <v>74693.96467</v>
      </c>
      <c r="K76" s="609">
        <f t="shared" si="13"/>
        <v>891.27148</v>
      </c>
      <c r="L76" s="10">
        <f t="shared" si="13"/>
        <v>75585.23615</v>
      </c>
      <c r="M76" s="10">
        <f t="shared" si="13"/>
        <v>71780.00001</v>
      </c>
      <c r="N76" s="609">
        <f t="shared" si="13"/>
        <v>0</v>
      </c>
      <c r="O76" s="10">
        <f t="shared" si="13"/>
        <v>71780.00001</v>
      </c>
      <c r="P76" s="10">
        <f t="shared" si="13"/>
        <v>70007.7</v>
      </c>
      <c r="Q76" s="609">
        <f t="shared" si="13"/>
        <v>0</v>
      </c>
      <c r="R76" s="10">
        <f t="shared" si="13"/>
        <v>70007.7</v>
      </c>
      <c r="S76" s="608">
        <f>T76+U76+X76+AA76+AD76+AG76</f>
        <v>32571.82103</v>
      </c>
      <c r="T76" s="10">
        <f t="shared" ref="T76:AK76" si="14">T75+T62+T55+T44+T51</f>
        <v>4170.09794</v>
      </c>
      <c r="U76" s="10">
        <f t="shared" si="14"/>
        <v>0</v>
      </c>
      <c r="V76" s="10">
        <f t="shared" si="14"/>
        <v>3793.45358</v>
      </c>
      <c r="W76" s="676">
        <f t="shared" si="14"/>
        <v>0</v>
      </c>
      <c r="X76" s="10">
        <f t="shared" si="14"/>
        <v>3793.45358</v>
      </c>
      <c r="Y76" s="10">
        <f t="shared" si="14"/>
        <v>6376.86951</v>
      </c>
      <c r="Z76" s="609">
        <f t="shared" si="14"/>
        <v>2261.4</v>
      </c>
      <c r="AA76" s="10">
        <f t="shared" si="14"/>
        <v>8638.26951</v>
      </c>
      <c r="AB76" s="10">
        <f t="shared" si="14"/>
        <v>14970</v>
      </c>
      <c r="AC76" s="609">
        <f t="shared" si="14"/>
        <v>0</v>
      </c>
      <c r="AD76" s="10">
        <f t="shared" si="14"/>
        <v>14970</v>
      </c>
      <c r="AE76" s="10">
        <f t="shared" si="14"/>
        <v>1000</v>
      </c>
      <c r="AF76" s="609">
        <f t="shared" si="14"/>
        <v>0</v>
      </c>
      <c r="AG76" s="748">
        <f t="shared" si="14"/>
        <v>1000</v>
      </c>
      <c r="AH76" s="765">
        <f>AK76+AN76+AQ76</f>
        <v>820</v>
      </c>
      <c r="AI76" s="747">
        <f t="shared" si="14"/>
        <v>820</v>
      </c>
      <c r="AJ76" s="609">
        <f t="shared" si="14"/>
        <v>0</v>
      </c>
      <c r="AK76" s="748">
        <f t="shared" si="14"/>
        <v>820</v>
      </c>
      <c r="AL76" s="876">
        <v>0</v>
      </c>
      <c r="AM76" s="609"/>
      <c r="AN76" s="745">
        <f>AL76+AM76</f>
        <v>0</v>
      </c>
      <c r="AO76" s="876">
        <v>0</v>
      </c>
      <c r="AP76" s="609"/>
      <c r="AQ76" s="745">
        <f>AO76+AP76</f>
        <v>0</v>
      </c>
      <c r="AR76" s="657">
        <f>AS76+AT76+AW76+AZ76+BC76+BF76</f>
        <v>471992.36493</v>
      </c>
      <c r="AS76" s="10">
        <f t="shared" si="12"/>
        <v>77752.97121</v>
      </c>
      <c r="AT76" s="10">
        <f t="shared" si="12"/>
        <v>68037.99891</v>
      </c>
      <c r="AU76" s="10">
        <f t="shared" si="12"/>
        <v>83400.18914</v>
      </c>
      <c r="AV76" s="676">
        <f t="shared" si="12"/>
        <v>0</v>
      </c>
      <c r="AW76" s="10">
        <f>AU76+AV76</f>
        <v>83400.18914</v>
      </c>
      <c r="AX76" s="10">
        <f>J76+Y76+AI76</f>
        <v>81890.83418</v>
      </c>
      <c r="AY76" s="609">
        <f>K76+Z76+AJ76</f>
        <v>3152.67148</v>
      </c>
      <c r="AZ76" s="10">
        <f>AX76+AY76</f>
        <v>85043.50566</v>
      </c>
      <c r="BA76" s="10">
        <f>M76+AB76</f>
        <v>86750.00001</v>
      </c>
      <c r="BB76" s="676">
        <f>N76+AC76</f>
        <v>0</v>
      </c>
      <c r="BC76" s="10">
        <f>BA76+BB76</f>
        <v>86750.00001</v>
      </c>
      <c r="BD76" s="10">
        <f>P76+AE76</f>
        <v>71007.7</v>
      </c>
      <c r="BE76" s="676">
        <f>Q76+AF76</f>
        <v>0</v>
      </c>
      <c r="BF76" s="748">
        <f>BD76+BE76</f>
        <v>71007.7</v>
      </c>
      <c r="BG76" s="814"/>
    </row>
    <row r="77" ht="16.5" customHeight="1" spans="1:59">
      <c r="A77" s="543" t="s">
        <v>86</v>
      </c>
      <c r="B77" s="544"/>
      <c r="C77" s="544"/>
      <c r="D77" s="545"/>
      <c r="E77" s="298"/>
      <c r="F77" s="38"/>
      <c r="I77" s="545"/>
      <c r="K77" s="856"/>
      <c r="N77" s="39"/>
      <c r="Q77" s="41"/>
      <c r="R77" s="856"/>
      <c r="S77" s="298"/>
      <c r="T77" s="299"/>
      <c r="U77" s="545"/>
      <c r="V77" s="298"/>
      <c r="W77" s="557"/>
      <c r="X77" s="298"/>
      <c r="Y77" s="298"/>
      <c r="Z77" s="298"/>
      <c r="AA77" s="298"/>
      <c r="AB77" s="543"/>
      <c r="AC77" s="38"/>
      <c r="AD77" s="543" t="s">
        <v>325</v>
      </c>
      <c r="AE77" s="868"/>
      <c r="AF77" s="543"/>
      <c r="AG77" s="868"/>
      <c r="AH77" s="884"/>
      <c r="AI77" s="868"/>
      <c r="AJ77" s="868"/>
      <c r="AK77" s="868"/>
      <c r="AL77" s="868"/>
      <c r="AM77" s="868"/>
      <c r="AN77" s="868"/>
      <c r="AO77" s="868"/>
      <c r="AP77" s="868"/>
      <c r="AQ77" s="868"/>
      <c r="AR77" s="868"/>
      <c r="AS77" s="868"/>
      <c r="AT77" s="868"/>
      <c r="AU77" s="868"/>
      <c r="AW77" s="868"/>
      <c r="AX77" s="868"/>
      <c r="AY77" s="868"/>
      <c r="AZ77" s="868"/>
      <c r="BA77" s="868"/>
      <c r="BB77" s="868"/>
      <c r="BC77" s="868"/>
      <c r="BD77" s="868"/>
      <c r="BE77" s="868"/>
      <c r="BF77" s="868"/>
      <c r="BG77" s="894"/>
    </row>
    <row r="78" ht="24" customHeight="1"/>
    <row r="79" s="32" customFormat="1" ht="36" customHeight="1" spans="1:59">
      <c r="A79" s="33"/>
      <c r="B79" s="34"/>
      <c r="C79" s="34"/>
      <c r="D79" s="35"/>
      <c r="E79" s="36"/>
      <c r="F79" s="37"/>
      <c r="G79" s="38"/>
      <c r="H79" s="37"/>
      <c r="I79" s="38"/>
      <c r="J79" s="39"/>
      <c r="K79" s="40"/>
      <c r="L79" s="39"/>
      <c r="M79" s="41"/>
      <c r="N79" s="42"/>
      <c r="O79" s="41"/>
      <c r="P79" s="41"/>
      <c r="Q79" s="40"/>
      <c r="R79" s="41"/>
      <c r="S79" s="43"/>
      <c r="T79" s="44"/>
      <c r="U79" s="45"/>
      <c r="V79" s="46"/>
      <c r="W79" s="37"/>
      <c r="X79" s="47"/>
      <c r="Y79" s="46"/>
      <c r="Z79" s="36"/>
      <c r="AA79" s="46"/>
      <c r="AB79" s="48"/>
      <c r="AC79" s="37"/>
      <c r="AD79" s="48"/>
      <c r="AF79" s="49"/>
      <c r="AH79" s="50"/>
      <c r="AR79" s="1010"/>
      <c r="AV79" s="52"/>
      <c r="AY79" s="52"/>
      <c r="BB79" s="52"/>
      <c r="BE79" s="52"/>
      <c r="BF79" s="53"/>
      <c r="BG79" s="54"/>
    </row>
  </sheetData>
  <mergeCells count="189">
    <mergeCell ref="A1:BG1"/>
    <mergeCell ref="A2:BG2"/>
    <mergeCell ref="A3:BG3"/>
    <mergeCell ref="A4:BG4"/>
    <mergeCell ref="A5:BG5"/>
    <mergeCell ref="A6:BG6"/>
    <mergeCell ref="D8:R8"/>
    <mergeCell ref="S8:AG8"/>
    <mergeCell ref="AH8:AQ8"/>
    <mergeCell ref="AR8:BF8"/>
    <mergeCell ref="J9:L9"/>
    <mergeCell ref="M9:O9"/>
    <mergeCell ref="P9:R9"/>
    <mergeCell ref="Y9:AA9"/>
    <mergeCell ref="AB9:AD9"/>
    <mergeCell ref="AE9:AG9"/>
    <mergeCell ref="AI9:AK9"/>
    <mergeCell ref="AL9:AN9"/>
    <mergeCell ref="AO9:AQ9"/>
    <mergeCell ref="AX9:AZ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5:BF45"/>
    <mergeCell ref="A52:BF52"/>
    <mergeCell ref="A53:BF53"/>
    <mergeCell ref="A56:BF56"/>
    <mergeCell ref="A57:BF57"/>
    <mergeCell ref="A63:BF63"/>
    <mergeCell ref="A64:BF64"/>
    <mergeCell ref="A8:A10"/>
    <mergeCell ref="A13:A18"/>
    <mergeCell ref="A19:A21"/>
    <mergeCell ref="A22:A24"/>
    <mergeCell ref="A26:A29"/>
    <mergeCell ref="A30:A41"/>
    <mergeCell ref="A58:A61"/>
    <mergeCell ref="A66:A69"/>
    <mergeCell ref="A71:A74"/>
    <mergeCell ref="B8:B10"/>
    <mergeCell ref="B13:B18"/>
    <mergeCell ref="B19:B21"/>
    <mergeCell ref="B22:B24"/>
    <mergeCell ref="B26:B29"/>
    <mergeCell ref="B31:B35"/>
    <mergeCell ref="B36:B37"/>
    <mergeCell ref="B39:B41"/>
    <mergeCell ref="B58:B61"/>
    <mergeCell ref="B66:B69"/>
    <mergeCell ref="B71:B74"/>
    <mergeCell ref="C8:C10"/>
    <mergeCell ref="D9:D10"/>
    <mergeCell ref="D59:D61"/>
    <mergeCell ref="D66:D69"/>
    <mergeCell ref="D71:D74"/>
    <mergeCell ref="E9:E10"/>
    <mergeCell ref="E59:E61"/>
    <mergeCell ref="E66:E69"/>
    <mergeCell ref="E71:E74"/>
    <mergeCell ref="F9:F10"/>
    <mergeCell ref="F59:F61"/>
    <mergeCell ref="F66:F69"/>
    <mergeCell ref="F71:F74"/>
    <mergeCell ref="G66:G69"/>
    <mergeCell ref="G71:G74"/>
    <mergeCell ref="I9:I10"/>
    <mergeCell ref="I59:I61"/>
    <mergeCell ref="I66:I69"/>
    <mergeCell ref="I71:I74"/>
    <mergeCell ref="J59:J61"/>
    <mergeCell ref="J66:J69"/>
    <mergeCell ref="J71:J74"/>
    <mergeCell ref="L59:L61"/>
    <mergeCell ref="L66:L69"/>
    <mergeCell ref="L71:L74"/>
    <mergeCell ref="M59:M61"/>
    <mergeCell ref="M66:M69"/>
    <mergeCell ref="M71:M74"/>
    <mergeCell ref="O59:O61"/>
    <mergeCell ref="O66:O69"/>
    <mergeCell ref="O71:O74"/>
    <mergeCell ref="P66:P69"/>
    <mergeCell ref="P71:P74"/>
    <mergeCell ref="Q59:Q61"/>
    <mergeCell ref="R59:R61"/>
    <mergeCell ref="R66:R69"/>
    <mergeCell ref="R71:R74"/>
    <mergeCell ref="S9:S10"/>
    <mergeCell ref="S59:S61"/>
    <mergeCell ref="S66:S69"/>
    <mergeCell ref="S71:S74"/>
    <mergeCell ref="T9:T10"/>
    <mergeCell ref="T59:T61"/>
    <mergeCell ref="T66:T69"/>
    <mergeCell ref="T71:T74"/>
    <mergeCell ref="U9:U10"/>
    <mergeCell ref="U59:U61"/>
    <mergeCell ref="U66:U69"/>
    <mergeCell ref="U71:U74"/>
    <mergeCell ref="V9:V10"/>
    <mergeCell ref="V59:V61"/>
    <mergeCell ref="V66:V69"/>
    <mergeCell ref="V71:V74"/>
    <mergeCell ref="W9:W10"/>
    <mergeCell ref="X9:X10"/>
    <mergeCell ref="X59:X61"/>
    <mergeCell ref="X66:X69"/>
    <mergeCell ref="X71:X74"/>
    <mergeCell ref="Y59:Y61"/>
    <mergeCell ref="Y66:Y69"/>
    <mergeCell ref="Y71:Y74"/>
    <mergeCell ref="AA59:AA61"/>
    <mergeCell ref="AA66:AA69"/>
    <mergeCell ref="AA71:AA74"/>
    <mergeCell ref="AB59:AB61"/>
    <mergeCell ref="AB66:AB69"/>
    <mergeCell ref="AB71:AB74"/>
    <mergeCell ref="AD59:AD61"/>
    <mergeCell ref="AD66:AD69"/>
    <mergeCell ref="AD71:AD74"/>
    <mergeCell ref="AE59:AE61"/>
    <mergeCell ref="AE66:AE69"/>
    <mergeCell ref="AE71:AE74"/>
    <mergeCell ref="AG59:AG61"/>
    <mergeCell ref="AG66:AG69"/>
    <mergeCell ref="AG71:AG74"/>
    <mergeCell ref="AH9:AH10"/>
    <mergeCell ref="AK59:AK61"/>
    <mergeCell ref="AR9:AR10"/>
    <mergeCell ref="AR59:AR61"/>
    <mergeCell ref="AR66:AR69"/>
    <mergeCell ref="AR71:AR74"/>
    <mergeCell ref="AS9:AS10"/>
    <mergeCell ref="AS59:AS61"/>
    <mergeCell ref="AS66:AS69"/>
    <mergeCell ref="AS71:AS74"/>
    <mergeCell ref="AT9:AT10"/>
    <mergeCell ref="AT59:AT61"/>
    <mergeCell ref="AT66:AT69"/>
    <mergeCell ref="AT71:AT74"/>
    <mergeCell ref="AU9:AU10"/>
    <mergeCell ref="AU59:AU61"/>
    <mergeCell ref="AU66:AU69"/>
    <mergeCell ref="AU71:AU74"/>
    <mergeCell ref="AV9:AV10"/>
    <mergeCell ref="AW9:AW10"/>
    <mergeCell ref="AW59:AW61"/>
    <mergeCell ref="AW66:AW69"/>
    <mergeCell ref="AW71:AW74"/>
    <mergeCell ref="AX59:AX61"/>
    <mergeCell ref="AX66:AX69"/>
    <mergeCell ref="AX71:AX74"/>
    <mergeCell ref="AZ59:AZ61"/>
    <mergeCell ref="AZ66:AZ69"/>
    <mergeCell ref="AZ71:AZ74"/>
    <mergeCell ref="BA59:BA61"/>
    <mergeCell ref="BA66:BA69"/>
    <mergeCell ref="BA71:BA74"/>
    <mergeCell ref="BC59:BC61"/>
    <mergeCell ref="BC66:BC69"/>
    <mergeCell ref="BC71:BC74"/>
    <mergeCell ref="BD59:BD61"/>
    <mergeCell ref="BD66:BD69"/>
    <mergeCell ref="BD71:BD74"/>
    <mergeCell ref="BF59:BF61"/>
    <mergeCell ref="BF66:BF69"/>
    <mergeCell ref="BF71:BF74"/>
    <mergeCell ref="BG8:BG10"/>
    <mergeCell ref="BG26:BG29"/>
    <mergeCell ref="BG36:BG37"/>
    <mergeCell ref="BG42:BG43"/>
    <mergeCell ref="BG47:BG49"/>
    <mergeCell ref="BG54:BG55"/>
    <mergeCell ref="BG58:BG62"/>
    <mergeCell ref="BG65:BG69"/>
  </mergeCells>
  <pageMargins left="0.708661417322835" right="0.708661417322835" top="0.748031496062992" bottom="0.748031496062992" header="0.31496062992126" footer="0.31496062992126"/>
  <pageSetup paperSize="9" scale="56" fitToHeight="0" orientation="landscape" horizontalDpi="600" verticalDpi="600"/>
  <headerFooter/>
  <rowBreaks count="5" manualBreakCount="5">
    <brk id="11" max="58" man="1"/>
    <brk id="21" max="58" man="1"/>
    <brk id="31" max="58" man="1"/>
    <brk id="41" max="58" man="1"/>
    <brk id="51" max="5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2"/>
  <sheetViews>
    <sheetView view="pageBreakPreview" zoomScale="75" zoomScaleNormal="100" topLeftCell="A21" workbookViewId="0">
      <selection activeCell="O31" sqref="O31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customWidth="1" outlineLevel="1"/>
    <col min="11" max="11" width="3.71428571428571" style="40" customWidth="1" outlineLevel="1"/>
    <col min="12" max="12" width="3.71428571428571" style="39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customWidth="1"/>
    <col min="36" max="36" width="4" style="32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customWidth="1" outlineLevel="1"/>
    <col min="51" max="51" width="3.71428571428571" style="52" customWidth="1" outlineLevel="1"/>
    <col min="52" max="52" width="3.71428571428571" style="32" customWidth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33.75" customHeight="1" spans="1:59">
      <c r="A3" s="898" t="s">
        <v>326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  <c r="AX3" s="898"/>
      <c r="AY3" s="898"/>
      <c r="AZ3" s="898"/>
      <c r="BA3" s="898"/>
      <c r="BB3" s="898"/>
      <c r="BC3" s="898"/>
      <c r="BD3" s="898"/>
      <c r="BE3" s="898"/>
      <c r="BF3" s="898"/>
      <c r="BG3" s="898"/>
    </row>
    <row r="4" ht="106.5" hidden="1" customHeight="1" spans="1:59">
      <c r="A4" s="899" t="s">
        <v>316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27.75" hidden="1" customHeight="1" spans="1:59">
      <c r="A5" s="898" t="s">
        <v>317</v>
      </c>
      <c r="B5" s="898"/>
      <c r="C5" s="898"/>
      <c r="D5" s="898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</row>
    <row r="6" s="26" customFormat="1" ht="36.75" hidden="1" customHeight="1" spans="1:59">
      <c r="A6" s="898" t="s">
        <v>318</v>
      </c>
      <c r="B6" s="898"/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  <c r="AK6" s="898"/>
      <c r="AL6" s="898"/>
      <c r="AM6" s="898"/>
      <c r="AN6" s="898"/>
      <c r="AO6" s="898"/>
      <c r="AP6" s="898"/>
      <c r="AQ6" s="898"/>
      <c r="AR6" s="898"/>
      <c r="AS6" s="898"/>
      <c r="AT6" s="898"/>
      <c r="AU6" s="898"/>
      <c r="AV6" s="898"/>
      <c r="AW6" s="898"/>
      <c r="AX6" s="898"/>
      <c r="AY6" s="898"/>
      <c r="AZ6" s="898"/>
      <c r="BA6" s="898"/>
      <c r="BB6" s="898"/>
      <c r="BC6" s="898"/>
      <c r="BD6" s="898"/>
      <c r="BE6" s="898"/>
      <c r="BF6" s="898"/>
      <c r="BG6" s="898"/>
    </row>
    <row r="7" ht="57.75" hidden="1" customHeight="1" spans="1:59">
      <c r="A7" s="1018"/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9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  <c r="AX7" s="1018"/>
      <c r="AY7" s="1018"/>
      <c r="AZ7" s="1018"/>
      <c r="BA7" s="1018"/>
      <c r="BB7" s="1018"/>
      <c r="BC7" s="1018"/>
      <c r="BD7" s="1018"/>
      <c r="BE7" s="1018"/>
      <c r="BF7" s="1018"/>
      <c r="BG7" s="1018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4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60" t="s">
        <v>141</v>
      </c>
      <c r="K9" s="960"/>
      <c r="L9" s="960"/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6" t="s">
        <v>141</v>
      </c>
      <c r="AJ9" s="6"/>
      <c r="AK9" s="6"/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6" t="s">
        <v>141</v>
      </c>
      <c r="AY9" s="6"/>
      <c r="AZ9" s="6"/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61" t="s">
        <v>179</v>
      </c>
      <c r="K10" s="972" t="s">
        <v>180</v>
      </c>
      <c r="L10" s="961" t="s">
        <v>181</v>
      </c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52" t="s">
        <v>179</v>
      </c>
      <c r="AJ10" s="953" t="s">
        <v>180</v>
      </c>
      <c r="AK10" s="952" t="s">
        <v>181</v>
      </c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52" t="s">
        <v>179</v>
      </c>
      <c r="AY10" s="953" t="s">
        <v>180</v>
      </c>
      <c r="AZ10" s="952" t="s">
        <v>181</v>
      </c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9.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13455.49066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'32'!L13</f>
        <v>2859.46575</v>
      </c>
      <c r="K13" s="687">
        <f>K14+K15+K16+K17</f>
        <v>0</v>
      </c>
      <c r="L13" s="686">
        <f>J13+K13</f>
        <v>2859.46575</v>
      </c>
      <c r="M13" s="686">
        <v>0</v>
      </c>
      <c r="N13" s="687">
        <f>N14+N15+N16+N17</f>
        <v>2858</v>
      </c>
      <c r="O13" s="686">
        <f>M13+N13</f>
        <v>2858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'32'!AA13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13455.49066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2859.46575</v>
      </c>
      <c r="AY13" s="609">
        <f>K13+Z13+AJ13</f>
        <v>0</v>
      </c>
      <c r="AZ13" s="11">
        <f>AX13+AY13</f>
        <v>2859.46575</v>
      </c>
      <c r="BA13" s="11">
        <f>M13+AB13</f>
        <v>0</v>
      </c>
      <c r="BB13" s="609">
        <f>N13+AC13</f>
        <v>2858</v>
      </c>
      <c r="BC13" s="11">
        <f>BA13+BB13</f>
        <v>2858</v>
      </c>
      <c r="BD13" s="11">
        <f>P13+AE13</f>
        <v>0</v>
      </c>
      <c r="BE13" s="609">
        <f>Q13+AF13</f>
        <v>0</v>
      </c>
      <c r="BF13" s="745">
        <f>BD13+BE13</f>
        <v>0</v>
      </c>
      <c r="BG13" s="208" t="s">
        <v>327</v>
      </c>
    </row>
    <row r="14" ht="70.5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>
        <v>1358</v>
      </c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45"/>
      <c r="BG14" s="209"/>
    </row>
    <row r="15" ht="60" customHeight="1" outlineLevel="1" spans="1:5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>
        <v>500</v>
      </c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45"/>
      <c r="BG15" s="209"/>
    </row>
    <row r="16" ht="73.5" customHeight="1" outlineLevel="1" spans="1:5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>
        <v>500</v>
      </c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45"/>
      <c r="BG16" s="209"/>
    </row>
    <row r="17" ht="73.5" customHeight="1" spans="1:59">
      <c r="A17" s="6"/>
      <c r="B17" s="606"/>
      <c r="C17" s="607" t="s">
        <v>146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>
        <v>500</v>
      </c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45"/>
      <c r="BG17" s="1022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'32'!L19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8.25" customHeight="1" spans="1:5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'32'!L22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33.75" spans="1:5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'32'!L26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2.8" spans="1:59">
      <c r="A30" s="629" t="s">
        <v>104</v>
      </c>
      <c r="B30" s="606" t="s">
        <v>30</v>
      </c>
      <c r="C30" s="607" t="s">
        <v>13</v>
      </c>
      <c r="D30" s="608">
        <f>E30+F30+I30+L30+O30+R30</f>
        <v>343041.52132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'32'!L30</f>
        <v>55792.29059</v>
      </c>
      <c r="K30" s="687">
        <f t="shared" ref="K30:R30" si="1">K31+K36+K38</f>
        <v>0</v>
      </c>
      <c r="L30" s="686">
        <f t="shared" si="1"/>
        <v>55792.29059</v>
      </c>
      <c r="M30" s="686">
        <f t="shared" si="1"/>
        <v>0</v>
      </c>
      <c r="N30" s="687">
        <f t="shared" si="1"/>
        <v>57883.16374</v>
      </c>
      <c r="O30" s="686">
        <f t="shared" si="1"/>
        <v>57883.16374</v>
      </c>
      <c r="P30" s="686">
        <f t="shared" si="1"/>
        <v>0</v>
      </c>
      <c r="Q30" s="687">
        <f t="shared" si="1"/>
        <v>52883.58652</v>
      </c>
      <c r="R30" s="717">
        <f t="shared" si="1"/>
        <v>52883.58652</v>
      </c>
      <c r="S30" s="608">
        <f>T30+U30+X30+AA30+AD30+AG30</f>
        <v>13540.91695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'32'!AA30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0</v>
      </c>
      <c r="AC30" s="609">
        <f t="shared" si="2"/>
        <v>0</v>
      </c>
      <c r="AD30" s="11">
        <f t="shared" si="2"/>
        <v>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356582.43827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62284.86001</v>
      </c>
      <c r="AY30" s="609">
        <f>K30+Z30+AJ30</f>
        <v>0</v>
      </c>
      <c r="AZ30" s="11">
        <f t="shared" ref="AZ30:BF30" si="4">AZ31+AZ36+AZ38</f>
        <v>62284.86001</v>
      </c>
      <c r="BA30" s="11">
        <f t="shared" si="4"/>
        <v>0</v>
      </c>
      <c r="BB30" s="609">
        <f t="shared" si="4"/>
        <v>57883.16374</v>
      </c>
      <c r="BC30" s="11">
        <f t="shared" si="4"/>
        <v>57883.16374</v>
      </c>
      <c r="BD30" s="11">
        <f t="shared" si="4"/>
        <v>0</v>
      </c>
      <c r="BE30" s="609">
        <f t="shared" si="4"/>
        <v>52883.58652</v>
      </c>
      <c r="BF30" s="745">
        <f t="shared" si="4"/>
        <v>52883.58652</v>
      </c>
      <c r="BG30" s="208" t="s">
        <v>327</v>
      </c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238730.24877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'32'!L31</f>
        <v>37036.28134</v>
      </c>
      <c r="K31" s="687">
        <f>K32+K34</f>
        <v>0</v>
      </c>
      <c r="L31" s="686">
        <f>J31+K31</f>
        <v>37036.28134</v>
      </c>
      <c r="M31" s="686">
        <f>M32+M34</f>
        <v>0</v>
      </c>
      <c r="N31" s="687">
        <f>N32+N34</f>
        <v>38723.05086</v>
      </c>
      <c r="O31" s="686">
        <f>M31+N31</f>
        <v>38723.05086</v>
      </c>
      <c r="P31" s="686">
        <f>P32+P34</f>
        <v>0</v>
      </c>
      <c r="Q31" s="687">
        <f>Q32+Q34</f>
        <v>34521.57036</v>
      </c>
      <c r="R31" s="717">
        <f>P31+Q31</f>
        <v>34521.57036</v>
      </c>
      <c r="S31" s="608">
        <f>T31+U31+X31+AA31+AD31+AG31</f>
        <v>5303.8597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'32'!AA31</f>
        <v>1066.4</v>
      </c>
      <c r="Z31" s="609">
        <f>Z32+Z34</f>
        <v>0</v>
      </c>
      <c r="AA31" s="11">
        <f>Y31+Z31</f>
        <v>1066.4</v>
      </c>
      <c r="AB31" s="11">
        <f>AB32+AB37+AB39</f>
        <v>0</v>
      </c>
      <c r="AC31" s="609"/>
      <c r="AD31" s="11">
        <v>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244034.10847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38102.68134</v>
      </c>
      <c r="AY31" s="609">
        <f>K31+Z31+AJ31</f>
        <v>0</v>
      </c>
      <c r="AZ31" s="11">
        <f>AX31+AY31</f>
        <v>38102.68134</v>
      </c>
      <c r="BA31" s="11">
        <f>M31+AB31</f>
        <v>0</v>
      </c>
      <c r="BB31" s="609">
        <f>N31+AC31</f>
        <v>38723.05086</v>
      </c>
      <c r="BC31" s="11">
        <f>BA31+BB31</f>
        <v>38723.05086</v>
      </c>
      <c r="BD31" s="11">
        <f>P31+AE31</f>
        <v>0</v>
      </c>
      <c r="BE31" s="609">
        <f>Q31+AF31</f>
        <v>34521.57036</v>
      </c>
      <c r="BF31" s="745">
        <f>BD31+BE31</f>
        <v>34521.57036</v>
      </c>
      <c r="BG31" s="209"/>
    </row>
    <row r="32" ht="73.5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>
        <v>22578.11315</v>
      </c>
      <c r="O32" s="690"/>
      <c r="P32" s="686"/>
      <c r="Q32" s="687">
        <v>20267.18109</v>
      </c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6"/>
      <c r="AC32" s="676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>
        <f>K32+Z32</f>
        <v>0</v>
      </c>
      <c r="AZ32" s="616"/>
      <c r="BA32" s="616"/>
      <c r="BB32" s="676"/>
      <c r="BC32" s="616"/>
      <c r="BD32" s="616"/>
      <c r="BE32" s="676"/>
      <c r="BF32" s="809"/>
      <c r="BG32" s="1003"/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76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1003"/>
    </row>
    <row r="34" ht="75" customHeight="1" spans="1:59">
      <c r="A34" s="629"/>
      <c r="B34" s="606"/>
      <c r="C34" s="607" t="s">
        <v>146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>
        <v>16144.93771</v>
      </c>
      <c r="O34" s="694"/>
      <c r="P34" s="691"/>
      <c r="Q34" s="692">
        <v>14254.38927</v>
      </c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5"/>
      <c r="AC34" s="754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>
        <f>K34+Z34</f>
        <v>0</v>
      </c>
      <c r="AZ34" s="620"/>
      <c r="BA34" s="625"/>
      <c r="BB34" s="754"/>
      <c r="BC34" s="620"/>
      <c r="BD34" s="625"/>
      <c r="BE34" s="754"/>
      <c r="BF34" s="810"/>
      <c r="BG34" s="1001"/>
    </row>
    <row r="35" ht="24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20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102312.06385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'32'!L36</f>
        <v>18756.00925</v>
      </c>
      <c r="K36" s="687">
        <f>K37</f>
        <v>0</v>
      </c>
      <c r="L36" s="686">
        <f>J36+K36</f>
        <v>18756.00925</v>
      </c>
      <c r="M36" s="686">
        <v>0</v>
      </c>
      <c r="N36" s="687">
        <f>N37</f>
        <v>19160.11288</v>
      </c>
      <c r="O36" s="686">
        <f>M36+N36</f>
        <v>19160.11288</v>
      </c>
      <c r="P36" s="686">
        <v>0</v>
      </c>
      <c r="Q36" s="687">
        <f>Q37</f>
        <v>18362.01616</v>
      </c>
      <c r="R36" s="717">
        <f>P36+Q36</f>
        <v>18362.01616</v>
      </c>
      <c r="S36" s="608">
        <f>T36+U36+X36+AA36+AD36+AG36</f>
        <v>3505.88783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'32'!AA36</f>
        <v>695</v>
      </c>
      <c r="Z36" s="609">
        <f>Z37</f>
        <v>0</v>
      </c>
      <c r="AA36" s="11">
        <f>Y36+Z36</f>
        <v>695</v>
      </c>
      <c r="AB36" s="11">
        <v>0</v>
      </c>
      <c r="AC36" s="609"/>
      <c r="AD36" s="11">
        <v>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105817.95168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19451.00925</v>
      </c>
      <c r="AY36" s="609">
        <f>K36+Z36+AJ36</f>
        <v>0</v>
      </c>
      <c r="AZ36" s="11">
        <f>AX36+AY36</f>
        <v>19451.00925</v>
      </c>
      <c r="BA36" s="11">
        <f>M36+AB36</f>
        <v>0</v>
      </c>
      <c r="BB36" s="609">
        <f>N36+AC36</f>
        <v>19160.11288</v>
      </c>
      <c r="BC36" s="11">
        <f>BA36+BB36</f>
        <v>19160.11288</v>
      </c>
      <c r="BD36" s="11">
        <f>P36+AE36</f>
        <v>0</v>
      </c>
      <c r="BE36" s="609">
        <f>Q36+AF36</f>
        <v>18362.01616</v>
      </c>
      <c r="BF36" s="745">
        <f>BD36+BE36</f>
        <v>18362.01616</v>
      </c>
      <c r="BG36" s="936"/>
    </row>
    <row r="37" ht="76.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>
        <v>19160.11288</v>
      </c>
      <c r="O37" s="686"/>
      <c r="P37" s="686"/>
      <c r="Q37" s="687">
        <v>18362.01616</v>
      </c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>
        <f>K37+Z37</f>
        <v>0</v>
      </c>
      <c r="AZ37" s="24"/>
      <c r="BA37" s="24"/>
      <c r="BB37" s="792"/>
      <c r="BC37" s="24"/>
      <c r="BD37" s="24"/>
      <c r="BE37" s="792"/>
      <c r="BF37" s="805"/>
      <c r="BG37" s="938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'32'!L38</f>
        <v>0</v>
      </c>
      <c r="K38" s="687">
        <f>K39+K40+K41</f>
        <v>0</v>
      </c>
      <c r="L38" s="686">
        <f>J38+K38</f>
        <v>0</v>
      </c>
      <c r="M38" s="686">
        <v>0</v>
      </c>
      <c r="N38" s="687">
        <f>N39</f>
        <v>0</v>
      </c>
      <c r="O38" s="686">
        <f>O39</f>
        <v>0</v>
      </c>
      <c r="P38" s="686"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'32'!AA38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771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7.5" customHeight="1" spans="1:59">
      <c r="A40" s="629"/>
      <c r="B40" s="634"/>
      <c r="C40" s="607" t="s">
        <v>146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76.5" customHeight="1" spans="1:59">
      <c r="A42" s="16" t="s">
        <v>105</v>
      </c>
      <c r="B42" s="606" t="s">
        <v>188</v>
      </c>
      <c r="C42" s="607" t="s">
        <v>13</v>
      </c>
      <c r="D42" s="608">
        <f>E42+F42+I42+L42+O42+R42</f>
        <v>40154.76656</v>
      </c>
      <c r="E42" s="11">
        <v>0</v>
      </c>
      <c r="F42" s="11">
        <v>0</v>
      </c>
      <c r="G42" s="11">
        <f>'27'!I43</f>
        <v>6912.74881</v>
      </c>
      <c r="H42" s="609">
        <f>H43</f>
        <v>0</v>
      </c>
      <c r="I42" s="11">
        <f>G42+H42</f>
        <v>6912.74881</v>
      </c>
      <c r="J42" s="686">
        <f>'32'!L42</f>
        <v>10320.22046</v>
      </c>
      <c r="K42" s="687">
        <f>K43</f>
        <v>0</v>
      </c>
      <c r="L42" s="686">
        <f>J42+K42</f>
        <v>10320.22046</v>
      </c>
      <c r="M42" s="686">
        <v>0</v>
      </c>
      <c r="N42" s="687">
        <f>N43</f>
        <v>12599.73485</v>
      </c>
      <c r="O42" s="686">
        <f>M42+N42</f>
        <v>12599.73485</v>
      </c>
      <c r="P42" s="686">
        <v>0</v>
      </c>
      <c r="Q42" s="687">
        <f>Q43</f>
        <v>10322.06244</v>
      </c>
      <c r="R42" s="717">
        <f>P42+Q42</f>
        <v>10322.06244</v>
      </c>
      <c r="S42" s="608">
        <f>T42+U42+X42+AA42+AD42+AG42</f>
        <v>2785.46214</v>
      </c>
      <c r="T42" s="11">
        <v>0</v>
      </c>
      <c r="U42" s="11">
        <v>0</v>
      </c>
      <c r="V42" s="11">
        <f>'25'!X39</f>
        <v>819.76205</v>
      </c>
      <c r="W42" s="609">
        <f>W43</f>
        <v>0</v>
      </c>
      <c r="X42" s="358">
        <f>V42+W42</f>
        <v>819.76205</v>
      </c>
      <c r="Y42" s="11">
        <f>'32'!AA42</f>
        <v>1965.70009</v>
      </c>
      <c r="Z42" s="609">
        <f>Z43</f>
        <v>0</v>
      </c>
      <c r="AA42" s="11">
        <f>Y42+Z42</f>
        <v>1965.70009</v>
      </c>
      <c r="AB42" s="11">
        <v>0</v>
      </c>
      <c r="AC42" s="609">
        <f>AC43</f>
        <v>0</v>
      </c>
      <c r="AD42" s="11">
        <v>0</v>
      </c>
      <c r="AE42" s="11">
        <v>0</v>
      </c>
      <c r="AF42" s="609">
        <f>AF43</f>
        <v>0</v>
      </c>
      <c r="AG42" s="745">
        <v>0</v>
      </c>
      <c r="AH42" s="765">
        <f>AK42+AN42+AQ42</f>
        <v>0</v>
      </c>
      <c r="AI42" s="11">
        <v>0</v>
      </c>
      <c r="AJ42" s="696">
        <f>AJ43</f>
        <v>0</v>
      </c>
      <c r="AK42" s="11">
        <f>AI42+AJ42</f>
        <v>0</v>
      </c>
      <c r="AL42" s="11">
        <v>0</v>
      </c>
      <c r="AM42" s="609">
        <f>AM43</f>
        <v>0</v>
      </c>
      <c r="AN42" s="11">
        <f>AL42+AM42</f>
        <v>0</v>
      </c>
      <c r="AO42" s="11">
        <v>0</v>
      </c>
      <c r="AP42" s="609">
        <f>AP43</f>
        <v>0</v>
      </c>
      <c r="AQ42" s="686">
        <f>AO42+AP42</f>
        <v>0</v>
      </c>
      <c r="AR42" s="657">
        <f>AS42+AT42+AW42+AZ42+BC42+BF42</f>
        <v>42940.2287</v>
      </c>
      <c r="AS42" s="11">
        <f>E42+T42</f>
        <v>0</v>
      </c>
      <c r="AT42" s="11">
        <f>F42+U42</f>
        <v>0</v>
      </c>
      <c r="AU42" s="11">
        <f>G42+V42</f>
        <v>7732.51086</v>
      </c>
      <c r="AV42" s="609">
        <f>H42+W42</f>
        <v>0</v>
      </c>
      <c r="AW42" s="11">
        <f>AU42+AV42</f>
        <v>7732.51086</v>
      </c>
      <c r="AX42" s="11">
        <f>J42+Y42+AI42</f>
        <v>12285.92055</v>
      </c>
      <c r="AY42" s="609">
        <f>K42+Z42+AJ42</f>
        <v>0</v>
      </c>
      <c r="AZ42" s="11">
        <f>AX42+AY42</f>
        <v>12285.92055</v>
      </c>
      <c r="BA42" s="11">
        <f>M42+AB42</f>
        <v>0</v>
      </c>
      <c r="BB42" s="609">
        <f>N42+AC42</f>
        <v>12599.73485</v>
      </c>
      <c r="BC42" s="11">
        <f>BA42+BB42</f>
        <v>12599.73485</v>
      </c>
      <c r="BD42" s="11">
        <f>P42+AE42</f>
        <v>0</v>
      </c>
      <c r="BE42" s="609">
        <f>Q42+AF42</f>
        <v>10322.06244</v>
      </c>
      <c r="BF42" s="745">
        <f>BD42+BE42</f>
        <v>10322.06244</v>
      </c>
      <c r="BG42" s="208" t="s">
        <v>327</v>
      </c>
    </row>
    <row r="43" ht="75.75" customHeight="1" spans="1:59">
      <c r="A43" s="16"/>
      <c r="B43" s="606"/>
      <c r="C43" s="607" t="s">
        <v>157</v>
      </c>
      <c r="D43" s="608"/>
      <c r="E43" s="11"/>
      <c r="F43" s="11"/>
      <c r="G43" s="11"/>
      <c r="H43" s="609"/>
      <c r="I43" s="11"/>
      <c r="J43" s="686"/>
      <c r="K43" s="696"/>
      <c r="L43" s="686"/>
      <c r="M43" s="686"/>
      <c r="N43" s="687">
        <v>12599.73485</v>
      </c>
      <c r="O43" s="686"/>
      <c r="P43" s="686"/>
      <c r="Q43" s="687">
        <v>10322.06244</v>
      </c>
      <c r="R43" s="717"/>
      <c r="S43" s="608"/>
      <c r="T43" s="11"/>
      <c r="U43" s="11"/>
      <c r="V43" s="11"/>
      <c r="W43" s="609"/>
      <c r="X43" s="358"/>
      <c r="Y43" s="11"/>
      <c r="Z43" s="696"/>
      <c r="AA43" s="11"/>
      <c r="AB43" s="11"/>
      <c r="AC43" s="609"/>
      <c r="AD43" s="11"/>
      <c r="AE43" s="11"/>
      <c r="AF43" s="609"/>
      <c r="AG43" s="745"/>
      <c r="AH43" s="765"/>
      <c r="AI43" s="10"/>
      <c r="AJ43" s="609"/>
      <c r="AK43" s="10"/>
      <c r="AL43" s="10"/>
      <c r="AM43" s="609"/>
      <c r="AN43" s="10"/>
      <c r="AO43" s="10"/>
      <c r="AP43" s="609"/>
      <c r="AQ43" s="10"/>
      <c r="AR43" s="657"/>
      <c r="AS43" s="11"/>
      <c r="AT43" s="11"/>
      <c r="AU43" s="11"/>
      <c r="AV43" s="609"/>
      <c r="AW43" s="11"/>
      <c r="AX43" s="11"/>
      <c r="AY43" s="609"/>
      <c r="AZ43" s="11"/>
      <c r="BA43" s="11"/>
      <c r="BB43" s="609"/>
      <c r="BC43" s="11"/>
      <c r="BD43" s="11"/>
      <c r="BE43" s="609"/>
      <c r="BF43" s="745"/>
      <c r="BG43" s="209"/>
    </row>
    <row r="44" s="27" customFormat="1" ht="72.8" spans="1:59">
      <c r="A44" s="19"/>
      <c r="B44" s="832" t="s">
        <v>189</v>
      </c>
      <c r="C44" s="958"/>
      <c r="D44" s="608">
        <f>E44+F44+I44+L44+O44+R44</f>
        <v>408565.24104</v>
      </c>
      <c r="E44" s="10">
        <f t="shared" ref="E44:R44" si="6">E42+E30+E26+E25+E22+E19+E13</f>
        <v>68854.353</v>
      </c>
      <c r="F44" s="10">
        <f t="shared" si="6"/>
        <v>62669.96004</v>
      </c>
      <c r="G44" s="10">
        <f t="shared" si="6"/>
        <v>71522.40365</v>
      </c>
      <c r="H44" s="676">
        <f t="shared" si="6"/>
        <v>0</v>
      </c>
      <c r="I44" s="10">
        <f t="shared" si="6"/>
        <v>71522.40365</v>
      </c>
      <c r="J44" s="689">
        <f t="shared" si="6"/>
        <v>68971.9768</v>
      </c>
      <c r="K44" s="689">
        <f t="shared" si="6"/>
        <v>0</v>
      </c>
      <c r="L44" s="689">
        <f t="shared" si="6"/>
        <v>68971.9768</v>
      </c>
      <c r="M44" s="689">
        <f t="shared" si="6"/>
        <v>0</v>
      </c>
      <c r="N44" s="689">
        <f t="shared" si="6"/>
        <v>73340.89859</v>
      </c>
      <c r="O44" s="689">
        <f t="shared" si="6"/>
        <v>73340.89859</v>
      </c>
      <c r="P44" s="689">
        <f t="shared" si="6"/>
        <v>0</v>
      </c>
      <c r="Q44" s="689">
        <f t="shared" si="6"/>
        <v>63205.64896</v>
      </c>
      <c r="R44" s="704">
        <f t="shared" si="6"/>
        <v>63205.64896</v>
      </c>
      <c r="S44" s="608">
        <f>T44+U44+X44+AA44+AD44+AG44</f>
        <v>16326.37909</v>
      </c>
      <c r="T44" s="10">
        <f t="shared" ref="T44:AG44" si="7">T42+T30+T26+T25+T22+T19+T13</f>
        <v>4170.09794</v>
      </c>
      <c r="U44" s="10">
        <f t="shared" si="7"/>
        <v>0</v>
      </c>
      <c r="V44" s="10">
        <f t="shared" si="7"/>
        <v>3698.01164</v>
      </c>
      <c r="W44" s="676">
        <f t="shared" si="7"/>
        <v>0</v>
      </c>
      <c r="X44" s="361">
        <f t="shared" si="7"/>
        <v>3698.01164</v>
      </c>
      <c r="Y44" s="10">
        <f t="shared" si="7"/>
        <v>8458.26951</v>
      </c>
      <c r="Z44" s="10">
        <f t="shared" si="7"/>
        <v>0</v>
      </c>
      <c r="AA44" s="10">
        <f t="shared" si="7"/>
        <v>8458.26951</v>
      </c>
      <c r="AB44" s="10">
        <f t="shared" si="7"/>
        <v>0</v>
      </c>
      <c r="AC44" s="10">
        <f t="shared" si="7"/>
        <v>0</v>
      </c>
      <c r="AD44" s="10">
        <f t="shared" si="7"/>
        <v>0</v>
      </c>
      <c r="AE44" s="10">
        <f t="shared" si="7"/>
        <v>0</v>
      </c>
      <c r="AF44" s="10">
        <f t="shared" si="7"/>
        <v>0</v>
      </c>
      <c r="AG44" s="748">
        <f t="shared" si="7"/>
        <v>0</v>
      </c>
      <c r="AH44" s="765">
        <f>AK44+AN44+AQ44</f>
        <v>0</v>
      </c>
      <c r="AI44" s="11">
        <f t="shared" ref="AI44:AQ44" si="8">AI42+AI30+AI26+AI25+AI22+AI19+AI13</f>
        <v>0</v>
      </c>
      <c r="AJ44" s="11">
        <f t="shared" si="8"/>
        <v>0</v>
      </c>
      <c r="AK44" s="11">
        <f t="shared" si="8"/>
        <v>0</v>
      </c>
      <c r="AL44" s="11">
        <f t="shared" si="8"/>
        <v>0</v>
      </c>
      <c r="AM44" s="11">
        <f t="shared" si="8"/>
        <v>0</v>
      </c>
      <c r="AN44" s="11">
        <f t="shared" si="8"/>
        <v>0</v>
      </c>
      <c r="AO44" s="11">
        <f t="shared" si="8"/>
        <v>0</v>
      </c>
      <c r="AP44" s="11">
        <f t="shared" si="8"/>
        <v>0</v>
      </c>
      <c r="AQ44" s="11">
        <f t="shared" si="8"/>
        <v>0</v>
      </c>
      <c r="AR44" s="657">
        <f>AS44+AT44+AW44+AZ44+BC44+BF44</f>
        <v>424891.62013</v>
      </c>
      <c r="AS44" s="11">
        <f>E44+T44</f>
        <v>73024.45094</v>
      </c>
      <c r="AT44" s="11">
        <f>F44+U44</f>
        <v>62669.96004</v>
      </c>
      <c r="AU44" s="11">
        <f>G44+V44</f>
        <v>75220.41529</v>
      </c>
      <c r="AV44" s="11">
        <f>H44+W44</f>
        <v>0</v>
      </c>
      <c r="AW44" s="11">
        <f>AU44+AV44</f>
        <v>75220.41529</v>
      </c>
      <c r="AX44" s="11">
        <f>J44+Y44+AI44</f>
        <v>77430.24631</v>
      </c>
      <c r="AY44" s="11">
        <f>K44+Z44+AJ44</f>
        <v>0</v>
      </c>
      <c r="AZ44" s="11">
        <f>AX44+AY44</f>
        <v>77430.24631</v>
      </c>
      <c r="BA44" s="11">
        <f>M44+AB44</f>
        <v>0</v>
      </c>
      <c r="BB44" s="11">
        <f>N44+AC44</f>
        <v>73340.89859</v>
      </c>
      <c r="BC44" s="11">
        <f>BA44+BB44</f>
        <v>73340.89859</v>
      </c>
      <c r="BD44" s="11">
        <f>P44+AE44</f>
        <v>0</v>
      </c>
      <c r="BE44" s="11">
        <f>Q44+AF44</f>
        <v>63205.64896</v>
      </c>
      <c r="BF44" s="745">
        <f>BD44+BE44</f>
        <v>63205.64896</v>
      </c>
      <c r="BG44" s="814"/>
    </row>
    <row r="45" s="27" customFormat="1" ht="27" customHeight="1" spans="1:59">
      <c r="A45" s="7" t="s">
        <v>286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814"/>
    </row>
    <row r="46" s="27" customFormat="1" ht="92.25" customHeight="1" spans="1:59">
      <c r="A46" s="15" t="s">
        <v>44</v>
      </c>
      <c r="B46" s="606" t="s">
        <v>287</v>
      </c>
      <c r="C46" s="607" t="s">
        <v>13</v>
      </c>
      <c r="D46" s="608">
        <f>E46+F46+I46+L46+O46+R46</f>
        <v>105.26358</v>
      </c>
      <c r="E46" s="11">
        <v>0</v>
      </c>
      <c r="F46" s="11">
        <v>0</v>
      </c>
      <c r="G46" s="11">
        <v>0</v>
      </c>
      <c r="H46" s="609"/>
      <c r="I46" s="11">
        <f>G46+H46</f>
        <v>0</v>
      </c>
      <c r="J46" s="686">
        <f>'32'!L46</f>
        <v>52.632</v>
      </c>
      <c r="K46" s="609">
        <f>K47+K48+K49</f>
        <v>0</v>
      </c>
      <c r="L46" s="686">
        <f>J46+K46</f>
        <v>52.632</v>
      </c>
      <c r="M46" s="686">
        <v>0</v>
      </c>
      <c r="N46" s="609">
        <f>N47+N48+N49</f>
        <v>26.31579</v>
      </c>
      <c r="O46" s="686">
        <f>M46+N46</f>
        <v>26.31579</v>
      </c>
      <c r="P46" s="686">
        <v>0</v>
      </c>
      <c r="Q46" s="609">
        <f>Q47+Q48+Q49</f>
        <v>26.31579</v>
      </c>
      <c r="R46" s="717">
        <f>P46+Q46</f>
        <v>26.31579</v>
      </c>
      <c r="S46" s="608">
        <f>T46+U46+X46+AA46+AD46+AG46</f>
        <v>180</v>
      </c>
      <c r="T46" s="11">
        <v>0</v>
      </c>
      <c r="U46" s="11">
        <v>0</v>
      </c>
      <c r="V46" s="11">
        <v>0</v>
      </c>
      <c r="W46" s="609"/>
      <c r="X46" s="358">
        <f>V46+W46</f>
        <v>0</v>
      </c>
      <c r="Y46" s="11">
        <f>'32'!AA46</f>
        <v>180</v>
      </c>
      <c r="Z46" s="609">
        <f>Z47+Z48+Z49</f>
        <v>0</v>
      </c>
      <c r="AA46" s="11">
        <f>Y46+Z46</f>
        <v>180</v>
      </c>
      <c r="AB46" s="11">
        <v>0</v>
      </c>
      <c r="AC46" s="609">
        <f>AC47+AC48+AC49</f>
        <v>0</v>
      </c>
      <c r="AD46" s="11">
        <f>AB46+AC46</f>
        <v>0</v>
      </c>
      <c r="AE46" s="11">
        <v>0</v>
      </c>
      <c r="AF46" s="609">
        <f>AF47+AF48+AF49</f>
        <v>0</v>
      </c>
      <c r="AG46" s="745">
        <f>AE46+AF46</f>
        <v>0</v>
      </c>
      <c r="AH46" s="869">
        <f>AK46+AN46+AQ46</f>
        <v>1820</v>
      </c>
      <c r="AI46" s="876">
        <f>'32'!AK46</f>
        <v>820</v>
      </c>
      <c r="AJ46" s="609">
        <f>AJ47+AJ48+AJ49</f>
        <v>0</v>
      </c>
      <c r="AK46" s="745">
        <f>AI46+AJ46</f>
        <v>820</v>
      </c>
      <c r="AL46" s="876">
        <v>0</v>
      </c>
      <c r="AM46" s="609">
        <f>AM47+AM48+AM49</f>
        <v>500</v>
      </c>
      <c r="AN46" s="745">
        <f>AL46+AM46</f>
        <v>500</v>
      </c>
      <c r="AO46" s="876">
        <f>'32'!AQ46</f>
        <v>0</v>
      </c>
      <c r="AP46" s="609">
        <f>AP47+AP48+AP49</f>
        <v>500</v>
      </c>
      <c r="AQ46" s="745">
        <f>AO46+AP46</f>
        <v>500</v>
      </c>
      <c r="AR46" s="657">
        <f>AS46+AT46+AW46+AZ46+BC46+BF46</f>
        <v>2105.26358</v>
      </c>
      <c r="AS46" s="11">
        <f>E46+T46</f>
        <v>0</v>
      </c>
      <c r="AT46" s="11">
        <f>F46+U46</f>
        <v>0</v>
      </c>
      <c r="AU46" s="11">
        <f>G46+V46</f>
        <v>0</v>
      </c>
      <c r="AV46" s="609">
        <f>H46+W46</f>
        <v>0</v>
      </c>
      <c r="AW46" s="11">
        <f>AU46+AV46</f>
        <v>0</v>
      </c>
      <c r="AX46" s="11">
        <f>J46+Y46+AI46</f>
        <v>1052.632</v>
      </c>
      <c r="AY46" s="609">
        <f>K46+Z46+AJ46</f>
        <v>0</v>
      </c>
      <c r="AZ46" s="11">
        <f>AX46+AY46</f>
        <v>1052.632</v>
      </c>
      <c r="BA46" s="11">
        <f>M46+AB46</f>
        <v>0</v>
      </c>
      <c r="BB46" s="676">
        <f>N46+AC46+AM46</f>
        <v>526.31579</v>
      </c>
      <c r="BC46" s="11">
        <f>BA46+BB46</f>
        <v>526.31579</v>
      </c>
      <c r="BD46" s="11">
        <f>P46+AE46</f>
        <v>0</v>
      </c>
      <c r="BE46" s="676">
        <f>Q46+AF46+AP46</f>
        <v>526.31579</v>
      </c>
      <c r="BF46" s="745">
        <f>BD46+BE46</f>
        <v>526.31579</v>
      </c>
      <c r="BG46" s="1003" t="s">
        <v>327</v>
      </c>
    </row>
    <row r="47" s="27" customFormat="1" ht="57" customHeight="1" spans="1:59">
      <c r="A47" s="15"/>
      <c r="B47" s="606"/>
      <c r="C47" s="607" t="s">
        <v>46</v>
      </c>
      <c r="D47" s="608"/>
      <c r="E47" s="11"/>
      <c r="F47" s="11"/>
      <c r="G47" s="11"/>
      <c r="H47" s="609"/>
      <c r="I47" s="11"/>
      <c r="J47" s="686"/>
      <c r="K47" s="609"/>
      <c r="L47" s="686"/>
      <c r="M47" s="686"/>
      <c r="N47" s="609">
        <v>26.31579</v>
      </c>
      <c r="O47" s="686"/>
      <c r="P47" s="686"/>
      <c r="Q47" s="609">
        <v>26.31579</v>
      </c>
      <c r="R47" s="717"/>
      <c r="S47" s="608"/>
      <c r="T47" s="11"/>
      <c r="U47" s="11"/>
      <c r="V47" s="11"/>
      <c r="W47" s="609"/>
      <c r="X47" s="358"/>
      <c r="Y47" s="11"/>
      <c r="Z47" s="609"/>
      <c r="AA47" s="11"/>
      <c r="AB47" s="11"/>
      <c r="AC47" s="609"/>
      <c r="AD47" s="11"/>
      <c r="AE47" s="11"/>
      <c r="AF47" s="609"/>
      <c r="AG47" s="745"/>
      <c r="AH47" s="883"/>
      <c r="AI47" s="763"/>
      <c r="AJ47" s="609"/>
      <c r="AK47" s="11"/>
      <c r="AL47" s="11"/>
      <c r="AM47" s="609">
        <v>500</v>
      </c>
      <c r="AN47" s="11"/>
      <c r="AO47" s="11"/>
      <c r="AP47" s="609">
        <v>500</v>
      </c>
      <c r="AQ47" s="11"/>
      <c r="AR47" s="10"/>
      <c r="AS47" s="11"/>
      <c r="AT47" s="11"/>
      <c r="AU47" s="11"/>
      <c r="AV47" s="609"/>
      <c r="AW47" s="11"/>
      <c r="AX47" s="11"/>
      <c r="AY47" s="676"/>
      <c r="AZ47" s="11"/>
      <c r="BA47" s="11"/>
      <c r="BB47" s="676"/>
      <c r="BC47" s="11"/>
      <c r="BD47" s="11"/>
      <c r="BE47" s="676"/>
      <c r="BF47" s="787"/>
      <c r="BG47" s="236"/>
    </row>
    <row r="48" s="27" customFormat="1" ht="18" customHeight="1" spans="1:59">
      <c r="A48" s="15"/>
      <c r="B48" s="606"/>
      <c r="C48" s="607" t="s">
        <v>91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985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09"/>
      <c r="AZ48" s="11"/>
      <c r="BA48" s="11"/>
      <c r="BB48" s="676"/>
      <c r="BC48" s="11"/>
      <c r="BD48" s="11"/>
      <c r="BE48" s="676"/>
      <c r="BF48" s="787"/>
      <c r="BG48" s="236"/>
    </row>
    <row r="49" s="27" customFormat="1" ht="24" customHeight="1" spans="1:59">
      <c r="A49" s="15"/>
      <c r="B49" s="606"/>
      <c r="C49" s="607" t="s">
        <v>161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6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67.5" customHeight="1" spans="1:59">
      <c r="A50" s="15" t="s">
        <v>289</v>
      </c>
      <c r="B50" s="606" t="s">
        <v>290</v>
      </c>
      <c r="C50" s="607" t="s">
        <v>13</v>
      </c>
      <c r="D50" s="608">
        <f>E50+F50+I50+L50+O50+R50</f>
        <v>147.87895</v>
      </c>
      <c r="E50" s="11">
        <v>0</v>
      </c>
      <c r="F50" s="11">
        <v>0</v>
      </c>
      <c r="G50" s="11">
        <f>'27'!I71</f>
        <v>0</v>
      </c>
      <c r="H50" s="609"/>
      <c r="I50" s="11">
        <f>G50+H50</f>
        <v>0</v>
      </c>
      <c r="J50" s="686">
        <f>'32'!L50</f>
        <v>0</v>
      </c>
      <c r="K50" s="609">
        <v>0</v>
      </c>
      <c r="L50" s="686">
        <f>J50+K50</f>
        <v>0</v>
      </c>
      <c r="M50" s="686">
        <v>0</v>
      </c>
      <c r="N50" s="609">
        <v>147.87895</v>
      </c>
      <c r="O50" s="686">
        <f>M50+N50</f>
        <v>147.87895</v>
      </c>
      <c r="P50" s="686">
        <v>0</v>
      </c>
      <c r="Q50" s="609">
        <v>0</v>
      </c>
      <c r="R50" s="717">
        <f>P50+Q50</f>
        <v>0</v>
      </c>
      <c r="S50" s="608">
        <f>T50+U50+X50+AA50+AD50+AG50</f>
        <v>0</v>
      </c>
      <c r="T50" s="11">
        <v>0</v>
      </c>
      <c r="U50" s="11">
        <v>0</v>
      </c>
      <c r="V50" s="11">
        <v>0</v>
      </c>
      <c r="W50" s="609"/>
      <c r="X50" s="358">
        <f>V50+W50</f>
        <v>0</v>
      </c>
      <c r="Y50" s="11">
        <f>'32'!AA50</f>
        <v>0</v>
      </c>
      <c r="Z50" s="609">
        <v>0</v>
      </c>
      <c r="AA50" s="11">
        <v>0</v>
      </c>
      <c r="AB50" s="11">
        <v>0</v>
      </c>
      <c r="AC50" s="609">
        <v>0</v>
      </c>
      <c r="AD50" s="11">
        <f>AB50+AC50</f>
        <v>0</v>
      </c>
      <c r="AE50" s="11">
        <f>'32'!AG50</f>
        <v>0</v>
      </c>
      <c r="AF50" s="609">
        <v>0</v>
      </c>
      <c r="AG50" s="745">
        <v>0</v>
      </c>
      <c r="AH50" s="880">
        <f>AK50+AN50+AQ50</f>
        <v>2809.7</v>
      </c>
      <c r="AI50" s="876">
        <f>'32'!AK50</f>
        <v>0</v>
      </c>
      <c r="AJ50" s="609">
        <v>0</v>
      </c>
      <c r="AK50" s="745">
        <f>AI50+AJ50</f>
        <v>0</v>
      </c>
      <c r="AL50" s="876">
        <v>0</v>
      </c>
      <c r="AM50" s="609">
        <v>2809.7</v>
      </c>
      <c r="AN50" s="745">
        <f>AL50+AM50</f>
        <v>2809.7</v>
      </c>
      <c r="AO50" s="876">
        <v>0</v>
      </c>
      <c r="AP50" s="609">
        <v>0</v>
      </c>
      <c r="AQ50" s="745">
        <f>AO50+AP50</f>
        <v>0</v>
      </c>
      <c r="AR50" s="657">
        <f>AS50+AT50+AW50+AZ50+BC50+BF50</f>
        <v>2957.57895</v>
      </c>
      <c r="AS50" s="11">
        <f>E50+T50</f>
        <v>0</v>
      </c>
      <c r="AT50" s="11">
        <f>F50+U50</f>
        <v>0</v>
      </c>
      <c r="AU50" s="11">
        <f>G50+V50</f>
        <v>0</v>
      </c>
      <c r="AV50" s="609">
        <f>H50+W50</f>
        <v>0</v>
      </c>
      <c r="AW50" s="11">
        <f>AU50+AV50</f>
        <v>0</v>
      </c>
      <c r="AX50" s="11">
        <f>J50+Y50+AI50</f>
        <v>0</v>
      </c>
      <c r="AY50" s="609">
        <f>K50+Z50+AJ50</f>
        <v>0</v>
      </c>
      <c r="AZ50" s="11">
        <f>AX50+AY50</f>
        <v>0</v>
      </c>
      <c r="BA50" s="11">
        <f>M50+AB50</f>
        <v>0</v>
      </c>
      <c r="BB50" s="676">
        <f>N50+AC50+AM50</f>
        <v>2957.57895</v>
      </c>
      <c r="BC50" s="11">
        <f>BA50+BB50</f>
        <v>2957.57895</v>
      </c>
      <c r="BD50" s="11">
        <f>P50+AE50</f>
        <v>0</v>
      </c>
      <c r="BE50" s="676">
        <f>Q50+AF50+AP50</f>
        <v>0</v>
      </c>
      <c r="BF50" s="745">
        <f>BD50+BE50</f>
        <v>0</v>
      </c>
      <c r="BG50" s="1003" t="s">
        <v>327</v>
      </c>
    </row>
    <row r="51" s="27" customFormat="1" ht="63.75" customHeight="1" spans="1:59">
      <c r="A51" s="19"/>
      <c r="B51" s="832" t="s">
        <v>189</v>
      </c>
      <c r="C51" s="958"/>
      <c r="D51" s="608">
        <f>E51+F51+I51+L51+O51+R51</f>
        <v>253.14253</v>
      </c>
      <c r="E51" s="10">
        <f t="shared" ref="E51:R51" si="9">E50+E46</f>
        <v>0</v>
      </c>
      <c r="F51" s="10">
        <f t="shared" si="9"/>
        <v>0</v>
      </c>
      <c r="G51" s="10">
        <f t="shared" si="9"/>
        <v>0</v>
      </c>
      <c r="H51" s="676">
        <f t="shared" si="9"/>
        <v>0</v>
      </c>
      <c r="I51" s="10">
        <f t="shared" si="9"/>
        <v>0</v>
      </c>
      <c r="J51" s="689">
        <f t="shared" si="9"/>
        <v>52.632</v>
      </c>
      <c r="K51" s="609">
        <f t="shared" si="9"/>
        <v>0</v>
      </c>
      <c r="L51" s="689">
        <f t="shared" si="9"/>
        <v>52.632</v>
      </c>
      <c r="M51" s="689">
        <f t="shared" si="9"/>
        <v>0</v>
      </c>
      <c r="N51" s="609">
        <f t="shared" si="9"/>
        <v>174.19474</v>
      </c>
      <c r="O51" s="689">
        <f t="shared" si="9"/>
        <v>174.19474</v>
      </c>
      <c r="P51" s="689">
        <f t="shared" si="9"/>
        <v>0</v>
      </c>
      <c r="Q51" s="609">
        <f t="shared" si="9"/>
        <v>26.31579</v>
      </c>
      <c r="R51" s="704">
        <f t="shared" si="9"/>
        <v>26.31579</v>
      </c>
      <c r="S51" s="608">
        <f>T51+U51+X51+AA51+AD51+AG51</f>
        <v>180</v>
      </c>
      <c r="T51" s="10">
        <f t="shared" ref="T51:AM51" si="10">T50+T46</f>
        <v>0</v>
      </c>
      <c r="U51" s="10">
        <f t="shared" si="10"/>
        <v>0</v>
      </c>
      <c r="V51" s="10">
        <f t="shared" si="10"/>
        <v>0</v>
      </c>
      <c r="W51" s="676">
        <f t="shared" si="10"/>
        <v>0</v>
      </c>
      <c r="X51" s="361">
        <f t="shared" si="10"/>
        <v>0</v>
      </c>
      <c r="Y51" s="10">
        <f t="shared" si="10"/>
        <v>180</v>
      </c>
      <c r="Z51" s="609">
        <f t="shared" si="10"/>
        <v>0</v>
      </c>
      <c r="AA51" s="10">
        <f t="shared" si="10"/>
        <v>180</v>
      </c>
      <c r="AB51" s="10">
        <f t="shared" si="10"/>
        <v>0</v>
      </c>
      <c r="AC51" s="609">
        <f t="shared" si="10"/>
        <v>0</v>
      </c>
      <c r="AD51" s="10">
        <f t="shared" si="10"/>
        <v>0</v>
      </c>
      <c r="AE51" s="10">
        <f t="shared" si="10"/>
        <v>0</v>
      </c>
      <c r="AF51" s="609">
        <f t="shared" si="10"/>
        <v>0</v>
      </c>
      <c r="AG51" s="748">
        <f t="shared" si="10"/>
        <v>0</v>
      </c>
      <c r="AH51" s="765">
        <f>AK51+AN51+AQ51</f>
        <v>4629.7</v>
      </c>
      <c r="AI51" s="608">
        <f t="shared" si="10"/>
        <v>820</v>
      </c>
      <c r="AJ51" s="609">
        <f t="shared" si="10"/>
        <v>0</v>
      </c>
      <c r="AK51" s="748">
        <f t="shared" si="10"/>
        <v>820</v>
      </c>
      <c r="AL51" s="876">
        <v>0</v>
      </c>
      <c r="AM51" s="609">
        <f t="shared" si="10"/>
        <v>3309.7</v>
      </c>
      <c r="AN51" s="745">
        <f>AL51+AM51</f>
        <v>3309.7</v>
      </c>
      <c r="AO51" s="876">
        <v>0</v>
      </c>
      <c r="AP51" s="609">
        <f>AP50+AP46</f>
        <v>500</v>
      </c>
      <c r="AQ51" s="745">
        <f>AO51+AP51</f>
        <v>500</v>
      </c>
      <c r="AR51" s="657">
        <f>AS51+AT51+AW51+AZ51+BC51+BF51</f>
        <v>5062.84253</v>
      </c>
      <c r="AS51" s="11">
        <f>AS50+AS46</f>
        <v>0</v>
      </c>
      <c r="AT51" s="11">
        <f>AT50+AT46</f>
        <v>0</v>
      </c>
      <c r="AU51" s="11">
        <f>AU50+AU46</f>
        <v>0</v>
      </c>
      <c r="AV51" s="609">
        <f>AV50+AV46</f>
        <v>0</v>
      </c>
      <c r="AW51" s="11">
        <f>AW50+AW46</f>
        <v>0</v>
      </c>
      <c r="AX51" s="11">
        <f>J51+Y51+AI51</f>
        <v>1052.632</v>
      </c>
      <c r="AY51" s="609">
        <f>K51+Z51+AJ51</f>
        <v>0</v>
      </c>
      <c r="AZ51" s="11">
        <f t="shared" ref="AZ51:BF51" si="11">AZ50+AZ46</f>
        <v>1052.632</v>
      </c>
      <c r="BA51" s="11">
        <f t="shared" si="11"/>
        <v>0</v>
      </c>
      <c r="BB51" s="676">
        <f t="shared" si="11"/>
        <v>3483.89474</v>
      </c>
      <c r="BC51" s="11">
        <f t="shared" si="11"/>
        <v>3483.89474</v>
      </c>
      <c r="BD51" s="11">
        <f t="shared" si="11"/>
        <v>0</v>
      </c>
      <c r="BE51" s="676">
        <f t="shared" si="11"/>
        <v>526.31579</v>
      </c>
      <c r="BF51" s="11">
        <f t="shared" si="11"/>
        <v>526.31579</v>
      </c>
      <c r="BG51" s="814"/>
    </row>
    <row r="52" s="27" customFormat="1" spans="1:59">
      <c r="A52" s="7" t="s">
        <v>302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977"/>
      <c r="T52" s="977"/>
      <c r="U52" s="977"/>
      <c r="V52" s="977"/>
      <c r="W52" s="977"/>
      <c r="X52" s="977"/>
      <c r="Y52" s="977"/>
      <c r="Z52" s="977"/>
      <c r="AA52" s="977"/>
      <c r="AB52" s="977"/>
      <c r="AC52" s="977"/>
      <c r="AD52" s="977"/>
      <c r="AE52" s="977"/>
      <c r="AF52" s="977"/>
      <c r="AG52" s="977"/>
      <c r="AH52" s="977"/>
      <c r="AI52" s="977"/>
      <c r="AJ52" s="977"/>
      <c r="AK52" s="977"/>
      <c r="AL52" s="977"/>
      <c r="AM52" s="977"/>
      <c r="AN52" s="977"/>
      <c r="AO52" s="977"/>
      <c r="AP52" s="977"/>
      <c r="AQ52" s="97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814"/>
    </row>
    <row r="53" s="27" customFormat="1" spans="1:59">
      <c r="A53" s="7" t="s">
        <v>303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8"/>
      <c r="T53" s="978"/>
      <c r="U53" s="978"/>
      <c r="V53" s="978"/>
      <c r="W53" s="978"/>
      <c r="X53" s="978"/>
      <c r="Y53" s="978"/>
      <c r="Z53" s="978"/>
      <c r="AA53" s="978"/>
      <c r="AB53" s="978"/>
      <c r="AC53" s="978"/>
      <c r="AD53" s="978"/>
      <c r="AE53" s="978"/>
      <c r="AF53" s="978"/>
      <c r="AG53" s="978"/>
      <c r="AH53" s="978"/>
      <c r="AI53" s="978"/>
      <c r="AJ53" s="978"/>
      <c r="AK53" s="978"/>
      <c r="AL53" s="978"/>
      <c r="AM53" s="978"/>
      <c r="AN53" s="978"/>
      <c r="AO53" s="978"/>
      <c r="AP53" s="978"/>
      <c r="AQ53" s="978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ht="87.75" customHeight="1" spans="1:59">
      <c r="A54" s="15" t="s">
        <v>118</v>
      </c>
      <c r="B54" s="606" t="s">
        <v>158</v>
      </c>
      <c r="C54" s="607" t="s">
        <v>13</v>
      </c>
      <c r="D54" s="608">
        <f>E54+F54+I54+L54+O54+R54</f>
        <v>37309.00644</v>
      </c>
      <c r="E54" s="11">
        <v>4728.52027</v>
      </c>
      <c r="F54" s="11">
        <v>5368.03887</v>
      </c>
      <c r="G54" s="11">
        <f>'27'!I48</f>
        <v>6595.98174</v>
      </c>
      <c r="H54" s="609"/>
      <c r="I54" s="11">
        <f>G54+H54</f>
        <v>6595.98174</v>
      </c>
      <c r="J54" s="686">
        <f>'32'!L54</f>
        <v>6560.62735</v>
      </c>
      <c r="K54" s="609">
        <v>0</v>
      </c>
      <c r="L54" s="686">
        <f>J54+K54</f>
        <v>6560.62735</v>
      </c>
      <c r="M54" s="686">
        <v>0</v>
      </c>
      <c r="N54" s="609">
        <f>4427.12539+2890.50682</f>
        <v>7317.63221</v>
      </c>
      <c r="O54" s="686">
        <f>M54+N54</f>
        <v>7317.63221</v>
      </c>
      <c r="P54" s="686">
        <v>0</v>
      </c>
      <c r="Q54" s="609">
        <f>4087.96663+2650.23937</f>
        <v>6738.206</v>
      </c>
      <c r="R54" s="717">
        <f>P54+Q54</f>
        <v>6738.206</v>
      </c>
      <c r="S54" s="608">
        <f>T54+U54+X54+AA54+AD54+AG54</f>
        <v>95.44194</v>
      </c>
      <c r="T54" s="11">
        <v>0</v>
      </c>
      <c r="U54" s="11">
        <v>0</v>
      </c>
      <c r="V54" s="11">
        <f>'27'!X48</f>
        <v>95.44194</v>
      </c>
      <c r="W54" s="609"/>
      <c r="X54" s="358">
        <f>V54+W54</f>
        <v>95.44194</v>
      </c>
      <c r="Y54" s="11">
        <v>0</v>
      </c>
      <c r="Z54" s="609">
        <v>0</v>
      </c>
      <c r="AA54" s="11">
        <v>0</v>
      </c>
      <c r="AB54" s="11">
        <v>0</v>
      </c>
      <c r="AC54" s="609">
        <v>0</v>
      </c>
      <c r="AD54" s="11">
        <v>0</v>
      </c>
      <c r="AE54" s="11">
        <v>0</v>
      </c>
      <c r="AF54" s="609">
        <v>0</v>
      </c>
      <c r="AG54" s="745">
        <v>0</v>
      </c>
      <c r="AH54" s="765">
        <f>AK54+AN54+AQ54</f>
        <v>0</v>
      </c>
      <c r="AI54" s="876">
        <v>0</v>
      </c>
      <c r="AJ54" s="609">
        <v>0</v>
      </c>
      <c r="AK54" s="745">
        <f>AI54+AJ54</f>
        <v>0</v>
      </c>
      <c r="AL54" s="876">
        <v>0</v>
      </c>
      <c r="AM54" s="609">
        <v>0</v>
      </c>
      <c r="AN54" s="745">
        <f>AL54+AM54</f>
        <v>0</v>
      </c>
      <c r="AO54" s="876">
        <v>0</v>
      </c>
      <c r="AP54" s="609">
        <v>0</v>
      </c>
      <c r="AQ54" s="745">
        <f>AO54+AP54</f>
        <v>0</v>
      </c>
      <c r="AR54" s="657">
        <f>AS54+AT54+AW54+AZ54+BC54+BF54</f>
        <v>37404.44838</v>
      </c>
      <c r="AS54" s="11">
        <f t="shared" ref="AS54:AV55" si="12">E54+T54</f>
        <v>4728.52027</v>
      </c>
      <c r="AT54" s="11">
        <f t="shared" si="12"/>
        <v>5368.03887</v>
      </c>
      <c r="AU54" s="11">
        <f t="shared" si="12"/>
        <v>6691.42368</v>
      </c>
      <c r="AV54" s="609">
        <f t="shared" si="12"/>
        <v>0</v>
      </c>
      <c r="AW54" s="11">
        <f>AU54+AV54</f>
        <v>6691.42368</v>
      </c>
      <c r="AX54" s="11">
        <f>J54+Y54+AI54</f>
        <v>6560.62735</v>
      </c>
      <c r="AY54" s="609">
        <f>K54+Z54+AJ54</f>
        <v>0</v>
      </c>
      <c r="AZ54" s="11">
        <f>AX54+AY54</f>
        <v>6560.62735</v>
      </c>
      <c r="BA54" s="11">
        <f>M54+AB54</f>
        <v>0</v>
      </c>
      <c r="BB54" s="642">
        <f>N54+AC54</f>
        <v>7317.63221</v>
      </c>
      <c r="BC54" s="11">
        <f>BA54+BB54</f>
        <v>7317.63221</v>
      </c>
      <c r="BD54" s="11">
        <f>P54+AE54</f>
        <v>0</v>
      </c>
      <c r="BE54" s="642">
        <f>Q54+AF54</f>
        <v>6738.206</v>
      </c>
      <c r="BF54" s="745">
        <f>BD54+BE54</f>
        <v>6738.206</v>
      </c>
      <c r="BG54" s="936" t="s">
        <v>327</v>
      </c>
    </row>
    <row r="55" s="27" customFormat="1" ht="105.75" customHeight="1" spans="1:59">
      <c r="A55" s="15" t="s">
        <v>328</v>
      </c>
      <c r="B55" s="606" t="s">
        <v>329</v>
      </c>
      <c r="C55" s="607" t="s">
        <v>46</v>
      </c>
      <c r="D55" s="608">
        <f>E55+F55+I55+L55+O55+R55</f>
        <v>0</v>
      </c>
      <c r="E55" s="11">
        <v>0</v>
      </c>
      <c r="F55" s="11">
        <v>0</v>
      </c>
      <c r="G55" s="11"/>
      <c r="H55" s="609"/>
      <c r="I55" s="11">
        <v>0</v>
      </c>
      <c r="J55" s="686">
        <v>0</v>
      </c>
      <c r="K55" s="609">
        <v>0</v>
      </c>
      <c r="L55" s="686">
        <v>0</v>
      </c>
      <c r="M55" s="686">
        <v>0</v>
      </c>
      <c r="N55" s="609">
        <v>0</v>
      </c>
      <c r="O55" s="686">
        <v>0</v>
      </c>
      <c r="P55" s="686">
        <v>0</v>
      </c>
      <c r="Q55" s="609">
        <v>0</v>
      </c>
      <c r="R55" s="717">
        <v>0</v>
      </c>
      <c r="S55" s="608">
        <f>T55+U55+X55+AA55+AD55+AG55</f>
        <v>281.6</v>
      </c>
      <c r="T55" s="11">
        <v>0</v>
      </c>
      <c r="U55" s="11">
        <v>0</v>
      </c>
      <c r="V55" s="11"/>
      <c r="W55" s="609"/>
      <c r="X55" s="358">
        <v>0</v>
      </c>
      <c r="Y55" s="11">
        <v>0</v>
      </c>
      <c r="Z55" s="609">
        <v>0</v>
      </c>
      <c r="AA55" s="11">
        <v>0</v>
      </c>
      <c r="AB55" s="11">
        <v>0</v>
      </c>
      <c r="AC55" s="609">
        <v>180.8</v>
      </c>
      <c r="AD55" s="11">
        <f>AB55+AC55</f>
        <v>180.8</v>
      </c>
      <c r="AE55" s="11">
        <v>0</v>
      </c>
      <c r="AF55" s="609">
        <v>100.8</v>
      </c>
      <c r="AG55" s="745">
        <f>AE55+AF55</f>
        <v>100.8</v>
      </c>
      <c r="AH55" s="765">
        <f>AK55+AN55+AQ55</f>
        <v>0</v>
      </c>
      <c r="AI55" s="877">
        <v>0</v>
      </c>
      <c r="AJ55" s="987">
        <v>0</v>
      </c>
      <c r="AK55" s="745">
        <v>0</v>
      </c>
      <c r="AL55" s="876">
        <v>0</v>
      </c>
      <c r="AM55" s="609">
        <v>0</v>
      </c>
      <c r="AN55" s="745">
        <v>0</v>
      </c>
      <c r="AO55" s="876">
        <v>0</v>
      </c>
      <c r="AP55" s="609">
        <v>0</v>
      </c>
      <c r="AQ55" s="745">
        <v>0</v>
      </c>
      <c r="AR55" s="657">
        <f>AS55+AT55+AW55+AZ55+BC55+BF55</f>
        <v>281.6</v>
      </c>
      <c r="AS55" s="11">
        <f t="shared" si="12"/>
        <v>0</v>
      </c>
      <c r="AT55" s="11">
        <f t="shared" si="12"/>
        <v>0</v>
      </c>
      <c r="AU55" s="11">
        <f t="shared" si="12"/>
        <v>0</v>
      </c>
      <c r="AV55" s="609">
        <f t="shared" si="12"/>
        <v>0</v>
      </c>
      <c r="AW55" s="11">
        <f>AU55+AV55</f>
        <v>0</v>
      </c>
      <c r="AX55" s="11">
        <f>J55+Y55+AI55</f>
        <v>0</v>
      </c>
      <c r="AY55" s="609">
        <f>K55+Z55+AJ55</f>
        <v>0</v>
      </c>
      <c r="AZ55" s="11">
        <f>AX55+AY55</f>
        <v>0</v>
      </c>
      <c r="BA55" s="11">
        <f>M55+AB55</f>
        <v>0</v>
      </c>
      <c r="BB55" s="642">
        <f>N55+AC55</f>
        <v>180.8</v>
      </c>
      <c r="BC55" s="11">
        <f>BA55+BB55</f>
        <v>180.8</v>
      </c>
      <c r="BD55" s="11">
        <f>P55+AE55</f>
        <v>0</v>
      </c>
      <c r="BE55" s="642">
        <f>Q55+AF55</f>
        <v>100.8</v>
      </c>
      <c r="BF55" s="745">
        <f>BD55+BE55</f>
        <v>100.8</v>
      </c>
      <c r="BG55" s="937"/>
    </row>
    <row r="56" s="27" customFormat="1" ht="81.75" customHeight="1" spans="1:59">
      <c r="A56" s="19"/>
      <c r="B56" s="832" t="s">
        <v>159</v>
      </c>
      <c r="C56" s="959"/>
      <c r="D56" s="608">
        <f>E56+F56+I56+L56+O56+R56</f>
        <v>37309.00644</v>
      </c>
      <c r="E56" s="10">
        <f>E54+E55</f>
        <v>4728.52027</v>
      </c>
      <c r="F56" s="10">
        <f t="shared" ref="F56:AG56" si="13">F54+F55</f>
        <v>5368.03887</v>
      </c>
      <c r="G56" s="10">
        <f t="shared" si="13"/>
        <v>6595.98174</v>
      </c>
      <c r="H56" s="10">
        <f t="shared" si="13"/>
        <v>0</v>
      </c>
      <c r="I56" s="10">
        <f t="shared" si="13"/>
        <v>6595.98174</v>
      </c>
      <c r="J56" s="10">
        <f t="shared" si="13"/>
        <v>6560.62735</v>
      </c>
      <c r="K56" s="10">
        <f t="shared" si="13"/>
        <v>0</v>
      </c>
      <c r="L56" s="10">
        <f t="shared" si="13"/>
        <v>6560.62735</v>
      </c>
      <c r="M56" s="10">
        <f t="shared" si="13"/>
        <v>0</v>
      </c>
      <c r="N56" s="10">
        <f t="shared" si="13"/>
        <v>7317.63221</v>
      </c>
      <c r="O56" s="10">
        <f t="shared" si="13"/>
        <v>7317.63221</v>
      </c>
      <c r="P56" s="10">
        <f t="shared" si="13"/>
        <v>0</v>
      </c>
      <c r="Q56" s="10">
        <f t="shared" si="13"/>
        <v>6738.206</v>
      </c>
      <c r="R56" s="10">
        <f t="shared" si="13"/>
        <v>6738.206</v>
      </c>
      <c r="S56" s="10">
        <f t="shared" si="13"/>
        <v>377.04194</v>
      </c>
      <c r="T56" s="10">
        <f t="shared" si="13"/>
        <v>0</v>
      </c>
      <c r="U56" s="10">
        <f t="shared" si="13"/>
        <v>0</v>
      </c>
      <c r="V56" s="10">
        <f t="shared" si="13"/>
        <v>95.44194</v>
      </c>
      <c r="W56" s="10">
        <f t="shared" si="13"/>
        <v>0</v>
      </c>
      <c r="X56" s="10">
        <f t="shared" si="13"/>
        <v>95.44194</v>
      </c>
      <c r="Y56" s="10">
        <f t="shared" si="13"/>
        <v>0</v>
      </c>
      <c r="Z56" s="10">
        <f t="shared" si="13"/>
        <v>0</v>
      </c>
      <c r="AA56" s="10">
        <f t="shared" si="13"/>
        <v>0</v>
      </c>
      <c r="AB56" s="10">
        <f t="shared" si="13"/>
        <v>0</v>
      </c>
      <c r="AC56" s="10">
        <f t="shared" si="13"/>
        <v>180.8</v>
      </c>
      <c r="AD56" s="10">
        <f t="shared" si="13"/>
        <v>180.8</v>
      </c>
      <c r="AE56" s="10">
        <f t="shared" si="13"/>
        <v>0</v>
      </c>
      <c r="AF56" s="10">
        <f t="shared" si="13"/>
        <v>100.8</v>
      </c>
      <c r="AG56" s="10">
        <f t="shared" si="13"/>
        <v>100.8</v>
      </c>
      <c r="AH56" s="765">
        <f>AK56+AN56+AQ56</f>
        <v>0</v>
      </c>
      <c r="AI56" s="10">
        <f t="shared" ref="AI56:BF56" si="14">AI54+AI55</f>
        <v>0</v>
      </c>
      <c r="AJ56" s="10">
        <f t="shared" si="14"/>
        <v>0</v>
      </c>
      <c r="AK56" s="10">
        <f t="shared" si="14"/>
        <v>0</v>
      </c>
      <c r="AL56" s="10">
        <f t="shared" si="14"/>
        <v>0</v>
      </c>
      <c r="AM56" s="10">
        <f t="shared" si="14"/>
        <v>0</v>
      </c>
      <c r="AN56" s="10">
        <f t="shared" si="14"/>
        <v>0</v>
      </c>
      <c r="AO56" s="10">
        <f t="shared" si="14"/>
        <v>0</v>
      </c>
      <c r="AP56" s="10">
        <f t="shared" si="14"/>
        <v>0</v>
      </c>
      <c r="AQ56" s="10">
        <f t="shared" si="14"/>
        <v>0</v>
      </c>
      <c r="AR56" s="10">
        <f t="shared" si="14"/>
        <v>37686.04838</v>
      </c>
      <c r="AS56" s="10">
        <f t="shared" si="14"/>
        <v>4728.52027</v>
      </c>
      <c r="AT56" s="10">
        <f t="shared" si="14"/>
        <v>5368.03887</v>
      </c>
      <c r="AU56" s="10">
        <f t="shared" si="14"/>
        <v>6691.42368</v>
      </c>
      <c r="AV56" s="10">
        <f t="shared" si="14"/>
        <v>0</v>
      </c>
      <c r="AW56" s="10">
        <f t="shared" si="14"/>
        <v>6691.42368</v>
      </c>
      <c r="AX56" s="10">
        <f t="shared" si="14"/>
        <v>6560.62735</v>
      </c>
      <c r="AY56" s="10">
        <f t="shared" si="14"/>
        <v>0</v>
      </c>
      <c r="AZ56" s="10">
        <f t="shared" si="14"/>
        <v>6560.62735</v>
      </c>
      <c r="BA56" s="10">
        <f t="shared" si="14"/>
        <v>0</v>
      </c>
      <c r="BB56" s="10">
        <f t="shared" si="14"/>
        <v>7498.43221</v>
      </c>
      <c r="BC56" s="10">
        <f t="shared" si="14"/>
        <v>7498.43221</v>
      </c>
      <c r="BD56" s="10">
        <f t="shared" si="14"/>
        <v>0</v>
      </c>
      <c r="BE56" s="10">
        <f t="shared" si="14"/>
        <v>6839.006</v>
      </c>
      <c r="BF56" s="10">
        <f t="shared" si="14"/>
        <v>6839.006</v>
      </c>
      <c r="BG56" s="938"/>
    </row>
    <row r="57" s="27" customFormat="1" ht="21" customHeight="1" spans="1:59">
      <c r="A57" s="7" t="s">
        <v>304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977"/>
      <c r="T57" s="977"/>
      <c r="U57" s="977"/>
      <c r="V57" s="977"/>
      <c r="W57" s="977"/>
      <c r="X57" s="977"/>
      <c r="Y57" s="977"/>
      <c r="Z57" s="977"/>
      <c r="AA57" s="977"/>
      <c r="AB57" s="977"/>
      <c r="AC57" s="977"/>
      <c r="AD57" s="977"/>
      <c r="AE57" s="977"/>
      <c r="AF57" s="977"/>
      <c r="AG57" s="977"/>
      <c r="AH57" s="977"/>
      <c r="AI57" s="977"/>
      <c r="AJ57" s="977"/>
      <c r="AK57" s="977"/>
      <c r="AL57" s="977"/>
      <c r="AM57" s="977"/>
      <c r="AN57" s="977"/>
      <c r="AO57" s="977"/>
      <c r="AP57" s="977"/>
      <c r="AQ57" s="97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814"/>
    </row>
    <row r="58" s="27" customFormat="1" ht="22.5" customHeight="1" spans="1:59">
      <c r="A58" s="7" t="s">
        <v>305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8"/>
      <c r="T58" s="978"/>
      <c r="U58" s="978"/>
      <c r="V58" s="978"/>
      <c r="W58" s="978"/>
      <c r="X58" s="978"/>
      <c r="Y58" s="978"/>
      <c r="Z58" s="978"/>
      <c r="AA58" s="978"/>
      <c r="AB58" s="978"/>
      <c r="AC58" s="978"/>
      <c r="AD58" s="978"/>
      <c r="AE58" s="978"/>
      <c r="AF58" s="978"/>
      <c r="AG58" s="978"/>
      <c r="AH58" s="978"/>
      <c r="AI58" s="978"/>
      <c r="AJ58" s="978"/>
      <c r="AK58" s="978"/>
      <c r="AL58" s="978"/>
      <c r="AM58" s="978"/>
      <c r="AN58" s="978"/>
      <c r="AO58" s="978"/>
      <c r="AP58" s="978"/>
      <c r="AQ58" s="978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ht="75" customHeight="1" spans="1:59">
      <c r="A59" s="15" t="s">
        <v>122</v>
      </c>
      <c r="B59" s="606" t="s">
        <v>160</v>
      </c>
      <c r="C59" s="607" t="s">
        <v>13</v>
      </c>
      <c r="D59" s="608">
        <f>E59+F59+I59+L59+O59+R59</f>
        <v>1488.35017</v>
      </c>
      <c r="E59" s="11">
        <v>0</v>
      </c>
      <c r="F59" s="11">
        <v>0</v>
      </c>
      <c r="G59" s="11">
        <f>'26'!I50</f>
        <v>1488.35017</v>
      </c>
      <c r="H59" s="609">
        <f>H60+H61+H62</f>
        <v>0</v>
      </c>
      <c r="I59" s="11">
        <f>G59+H59</f>
        <v>1488.35017</v>
      </c>
      <c r="J59" s="686">
        <f>'32'!L58</f>
        <v>0</v>
      </c>
      <c r="K59" s="700"/>
      <c r="L59" s="686">
        <v>0</v>
      </c>
      <c r="M59" s="686">
        <v>0</v>
      </c>
      <c r="N59" s="700"/>
      <c r="O59" s="686">
        <v>0</v>
      </c>
      <c r="P59" s="699">
        <v>0</v>
      </c>
      <c r="Q59" s="687">
        <f>Q60</f>
        <v>0</v>
      </c>
      <c r="R59" s="717">
        <f>P59+Q59</f>
        <v>0</v>
      </c>
      <c r="S59" s="608">
        <f>T59+U59+X59+AA59+AD59+AG59</f>
        <v>0</v>
      </c>
      <c r="T59" s="11">
        <v>0</v>
      </c>
      <c r="U59" s="11">
        <v>0</v>
      </c>
      <c r="V59" s="11">
        <v>0</v>
      </c>
      <c r="W59" s="609"/>
      <c r="X59" s="358">
        <v>0</v>
      </c>
      <c r="Y59" s="11">
        <f>'32'!AA58</f>
        <v>0</v>
      </c>
      <c r="Z59" s="642"/>
      <c r="AA59" s="11">
        <v>0</v>
      </c>
      <c r="AB59" s="11">
        <v>0</v>
      </c>
      <c r="AC59" s="642"/>
      <c r="AD59" s="11">
        <v>0</v>
      </c>
      <c r="AE59" s="11">
        <v>0</v>
      </c>
      <c r="AF59" s="642"/>
      <c r="AG59" s="745">
        <v>0</v>
      </c>
      <c r="AH59" s="869">
        <f>AK59+AN59+AQ59</f>
        <v>0</v>
      </c>
      <c r="AI59" s="764">
        <v>0</v>
      </c>
      <c r="AJ59" s="642"/>
      <c r="AK59" s="745">
        <f>AI59+AJ59</f>
        <v>0</v>
      </c>
      <c r="AL59" s="764">
        <v>0</v>
      </c>
      <c r="AM59" s="642"/>
      <c r="AN59" s="758">
        <f>AL59+AM59</f>
        <v>0</v>
      </c>
      <c r="AO59" s="764">
        <v>0</v>
      </c>
      <c r="AP59" s="642"/>
      <c r="AQ59" s="758">
        <f>AO59+AP59</f>
        <v>0</v>
      </c>
      <c r="AR59" s="657">
        <f>AS59+AT59+AW59+AZ59+BC59+BF59</f>
        <v>1488.35017</v>
      </c>
      <c r="AS59" s="11">
        <f>E59+T59</f>
        <v>0</v>
      </c>
      <c r="AT59" s="11">
        <f>F59+U59</f>
        <v>0</v>
      </c>
      <c r="AU59" s="11">
        <f>G59+V59</f>
        <v>1488.35017</v>
      </c>
      <c r="AV59" s="609">
        <f>H59+W59</f>
        <v>0</v>
      </c>
      <c r="AW59" s="11">
        <f>AU59+AV59</f>
        <v>1488.35017</v>
      </c>
      <c r="AX59" s="11">
        <f>J59+Y59+AI59</f>
        <v>0</v>
      </c>
      <c r="AY59" s="642">
        <f>K59+Z59+AJ59</f>
        <v>0</v>
      </c>
      <c r="AZ59" s="11">
        <f>AX59+AY59</f>
        <v>0</v>
      </c>
      <c r="BA59" s="11">
        <f>M59+AB59</f>
        <v>0</v>
      </c>
      <c r="BB59" s="642">
        <f>N59+AC59</f>
        <v>0</v>
      </c>
      <c r="BC59" s="11">
        <f>BA59+BB59</f>
        <v>0</v>
      </c>
      <c r="BD59" s="11">
        <f>P59+AE59</f>
        <v>0</v>
      </c>
      <c r="BE59" s="642">
        <f>Q59+AF59</f>
        <v>0</v>
      </c>
      <c r="BF59" s="745">
        <f>BD59+BE59</f>
        <v>0</v>
      </c>
      <c r="BG59" s="939"/>
    </row>
    <row r="60" spans="1:59">
      <c r="A60" s="15"/>
      <c r="B60" s="606"/>
      <c r="C60" s="607" t="s">
        <v>91</v>
      </c>
      <c r="D60" s="608"/>
      <c r="E60" s="10"/>
      <c r="F60" s="10"/>
      <c r="G60" s="10"/>
      <c r="H60" s="676"/>
      <c r="I60" s="10"/>
      <c r="J60" s="704"/>
      <c r="K60" s="705"/>
      <c r="L60" s="706"/>
      <c r="M60" s="704"/>
      <c r="N60" s="705"/>
      <c r="O60" s="707"/>
      <c r="P60" s="708"/>
      <c r="Q60" s="726"/>
      <c r="R60" s="704"/>
      <c r="S60" s="608"/>
      <c r="T60" s="10"/>
      <c r="U60" s="10"/>
      <c r="V60" s="10"/>
      <c r="W60" s="676"/>
      <c r="X60" s="361"/>
      <c r="Y60" s="738"/>
      <c r="Z60" s="739"/>
      <c r="AA60" s="657"/>
      <c r="AB60" s="738"/>
      <c r="AC60" s="739"/>
      <c r="AD60" s="657"/>
      <c r="AE60" s="738"/>
      <c r="AF60" s="739"/>
      <c r="AG60" s="765"/>
      <c r="AH60" s="760"/>
      <c r="AI60" s="760"/>
      <c r="AJ60" s="642"/>
      <c r="AK60" s="765"/>
      <c r="AL60" s="760"/>
      <c r="AM60" s="642"/>
      <c r="AN60" s="760"/>
      <c r="AO60" s="760"/>
      <c r="AP60" s="642"/>
      <c r="AQ60" s="760"/>
      <c r="AR60" s="657"/>
      <c r="AS60" s="10"/>
      <c r="AT60" s="10"/>
      <c r="AU60" s="10"/>
      <c r="AV60" s="676"/>
      <c r="AW60" s="10"/>
      <c r="AX60" s="738"/>
      <c r="AY60" s="739"/>
      <c r="AZ60" s="657"/>
      <c r="BA60" s="738"/>
      <c r="BB60" s="739"/>
      <c r="BC60" s="657"/>
      <c r="BD60" s="738"/>
      <c r="BE60" s="739"/>
      <c r="BF60" s="940"/>
      <c r="BG60" s="941"/>
    </row>
    <row r="61" ht="33.75" spans="1:59">
      <c r="A61" s="15"/>
      <c r="B61" s="606"/>
      <c r="C61" s="607" t="s">
        <v>146</v>
      </c>
      <c r="D61" s="608"/>
      <c r="E61" s="10"/>
      <c r="F61" s="10"/>
      <c r="G61" s="10"/>
      <c r="H61" s="676"/>
      <c r="I61" s="10"/>
      <c r="J61" s="704"/>
      <c r="K61" s="709"/>
      <c r="L61" s="706"/>
      <c r="M61" s="704"/>
      <c r="N61" s="709"/>
      <c r="O61" s="707"/>
      <c r="P61" s="710"/>
      <c r="Q61" s="727"/>
      <c r="R61" s="704"/>
      <c r="S61" s="608"/>
      <c r="T61" s="10"/>
      <c r="U61" s="10"/>
      <c r="V61" s="10"/>
      <c r="W61" s="676"/>
      <c r="X61" s="361"/>
      <c r="Y61" s="738"/>
      <c r="Z61" s="740"/>
      <c r="AA61" s="657"/>
      <c r="AB61" s="738"/>
      <c r="AC61" s="740"/>
      <c r="AD61" s="657"/>
      <c r="AE61" s="738"/>
      <c r="AF61" s="740"/>
      <c r="AG61" s="765"/>
      <c r="AH61" s="767"/>
      <c r="AI61" s="767"/>
      <c r="AJ61" s="768"/>
      <c r="AK61" s="765"/>
      <c r="AL61" s="767"/>
      <c r="AM61" s="768"/>
      <c r="AN61" s="767"/>
      <c r="AO61" s="767"/>
      <c r="AP61" s="768"/>
      <c r="AQ61" s="767"/>
      <c r="AR61" s="657"/>
      <c r="AS61" s="10"/>
      <c r="AT61" s="10"/>
      <c r="AU61" s="10"/>
      <c r="AV61" s="676"/>
      <c r="AW61" s="10"/>
      <c r="AX61" s="738"/>
      <c r="AY61" s="740"/>
      <c r="AZ61" s="657"/>
      <c r="BA61" s="738"/>
      <c r="BB61" s="740"/>
      <c r="BC61" s="657"/>
      <c r="BD61" s="738"/>
      <c r="BE61" s="740"/>
      <c r="BF61" s="940"/>
      <c r="BG61" s="941"/>
    </row>
    <row r="62" ht="22.5" spans="1:59">
      <c r="A62" s="15"/>
      <c r="B62" s="606"/>
      <c r="C62" s="607" t="s">
        <v>39</v>
      </c>
      <c r="D62" s="608"/>
      <c r="E62" s="10"/>
      <c r="F62" s="10"/>
      <c r="G62" s="10"/>
      <c r="H62" s="676"/>
      <c r="I62" s="10"/>
      <c r="J62" s="704"/>
      <c r="K62" s="720"/>
      <c r="L62" s="706"/>
      <c r="M62" s="704"/>
      <c r="N62" s="720"/>
      <c r="O62" s="707"/>
      <c r="P62" s="968"/>
      <c r="Q62" s="979"/>
      <c r="R62" s="704"/>
      <c r="S62" s="608"/>
      <c r="T62" s="10"/>
      <c r="U62" s="10"/>
      <c r="V62" s="10"/>
      <c r="W62" s="676"/>
      <c r="X62" s="361"/>
      <c r="Y62" s="738"/>
      <c r="Z62" s="754"/>
      <c r="AA62" s="657"/>
      <c r="AB62" s="738"/>
      <c r="AC62" s="754"/>
      <c r="AD62" s="657"/>
      <c r="AE62" s="738"/>
      <c r="AF62" s="754"/>
      <c r="AG62" s="765"/>
      <c r="AH62" s="770"/>
      <c r="AI62" s="770"/>
      <c r="AJ62" s="743"/>
      <c r="AK62" s="765"/>
      <c r="AL62" s="770"/>
      <c r="AM62" s="743"/>
      <c r="AN62" s="770"/>
      <c r="AO62" s="770"/>
      <c r="AP62" s="743"/>
      <c r="AQ62" s="770"/>
      <c r="AR62" s="657"/>
      <c r="AS62" s="10"/>
      <c r="AT62" s="10"/>
      <c r="AU62" s="10"/>
      <c r="AV62" s="676"/>
      <c r="AW62" s="10"/>
      <c r="AX62" s="738"/>
      <c r="AY62" s="754"/>
      <c r="AZ62" s="657"/>
      <c r="BA62" s="738"/>
      <c r="BB62" s="754"/>
      <c r="BC62" s="657"/>
      <c r="BD62" s="738"/>
      <c r="BE62" s="754"/>
      <c r="BF62" s="940"/>
      <c r="BG62" s="941"/>
    </row>
    <row r="63" s="30" customFormat="1" ht="60.8" spans="1:59">
      <c r="A63" s="19"/>
      <c r="B63" s="832" t="s">
        <v>159</v>
      </c>
      <c r="C63" s="959"/>
      <c r="D63" s="608">
        <f>D59</f>
        <v>1488.35017</v>
      </c>
      <c r="E63" s="10">
        <f>E59</f>
        <v>0</v>
      </c>
      <c r="F63" s="10">
        <f t="shared" ref="F63:AK63" si="15">F59</f>
        <v>0</v>
      </c>
      <c r="G63" s="10">
        <f t="shared" si="15"/>
        <v>1488.35017</v>
      </c>
      <c r="H63" s="676">
        <f t="shared" si="15"/>
        <v>0</v>
      </c>
      <c r="I63" s="10">
        <f t="shared" si="15"/>
        <v>1488.35017</v>
      </c>
      <c r="J63" s="689">
        <f t="shared" si="15"/>
        <v>0</v>
      </c>
      <c r="K63" s="968">
        <f t="shared" si="15"/>
        <v>0</v>
      </c>
      <c r="L63" s="689">
        <f t="shared" si="15"/>
        <v>0</v>
      </c>
      <c r="M63" s="689">
        <f t="shared" si="15"/>
        <v>0</v>
      </c>
      <c r="N63" s="968">
        <f t="shared" si="15"/>
        <v>0</v>
      </c>
      <c r="O63" s="689">
        <f t="shared" si="15"/>
        <v>0</v>
      </c>
      <c r="P63" s="968">
        <f t="shared" si="15"/>
        <v>0</v>
      </c>
      <c r="Q63" s="689">
        <f t="shared" si="15"/>
        <v>0</v>
      </c>
      <c r="R63" s="704">
        <f t="shared" si="15"/>
        <v>0</v>
      </c>
      <c r="S63" s="608">
        <f t="shared" si="15"/>
        <v>0</v>
      </c>
      <c r="T63" s="10">
        <f t="shared" si="15"/>
        <v>0</v>
      </c>
      <c r="U63" s="10">
        <f t="shared" si="15"/>
        <v>0</v>
      </c>
      <c r="V63" s="10">
        <f t="shared" si="15"/>
        <v>0</v>
      </c>
      <c r="W63" s="676">
        <f t="shared" si="15"/>
        <v>0</v>
      </c>
      <c r="X63" s="361">
        <f t="shared" si="15"/>
        <v>0</v>
      </c>
      <c r="Y63" s="10">
        <f t="shared" si="15"/>
        <v>0</v>
      </c>
      <c r="Z63" s="770">
        <f t="shared" si="15"/>
        <v>0</v>
      </c>
      <c r="AA63" s="10">
        <f t="shared" si="15"/>
        <v>0</v>
      </c>
      <c r="AB63" s="10">
        <f t="shared" si="15"/>
        <v>0</v>
      </c>
      <c r="AC63" s="770">
        <f t="shared" si="15"/>
        <v>0</v>
      </c>
      <c r="AD63" s="10">
        <f t="shared" si="15"/>
        <v>0</v>
      </c>
      <c r="AE63" s="10">
        <f t="shared" si="15"/>
        <v>0</v>
      </c>
      <c r="AF63" s="770">
        <f t="shared" si="15"/>
        <v>0</v>
      </c>
      <c r="AG63" s="748">
        <f t="shared" si="15"/>
        <v>0</v>
      </c>
      <c r="AH63" s="880">
        <f>AK63+AN63+AQ63</f>
        <v>0</v>
      </c>
      <c r="AI63" s="757">
        <f t="shared" si="15"/>
        <v>0</v>
      </c>
      <c r="AJ63" s="988">
        <f t="shared" si="15"/>
        <v>0</v>
      </c>
      <c r="AK63" s="748">
        <f t="shared" si="15"/>
        <v>0</v>
      </c>
      <c r="AL63" s="874">
        <v>0</v>
      </c>
      <c r="AM63" s="743"/>
      <c r="AN63" s="989">
        <f>AL63+AM63</f>
        <v>0</v>
      </c>
      <c r="AO63" s="874">
        <v>0</v>
      </c>
      <c r="AP63" s="743"/>
      <c r="AQ63" s="989">
        <f>AO63+AP63</f>
        <v>0</v>
      </c>
      <c r="AR63" s="657">
        <f>AS63+AT63+AW63+AZ63+BC63+BF63</f>
        <v>1488.35017</v>
      </c>
      <c r="AS63" s="10">
        <f>E63+T63</f>
        <v>0</v>
      </c>
      <c r="AT63" s="10">
        <f>F63+U63</f>
        <v>0</v>
      </c>
      <c r="AU63" s="10">
        <f>G63+V63</f>
        <v>1488.35017</v>
      </c>
      <c r="AV63" s="676">
        <f>H63+W63</f>
        <v>0</v>
      </c>
      <c r="AW63" s="10">
        <f>AU63+AV63</f>
        <v>1488.35017</v>
      </c>
      <c r="AX63" s="11">
        <f>J63+Y63+AI63</f>
        <v>0</v>
      </c>
      <c r="AY63" s="743">
        <f>K63+Z63+AJ63</f>
        <v>0</v>
      </c>
      <c r="AZ63" s="10">
        <f>AX63+AY63</f>
        <v>0</v>
      </c>
      <c r="BA63" s="10">
        <f>M63+AB63</f>
        <v>0</v>
      </c>
      <c r="BB63" s="770">
        <f>N63+AC63</f>
        <v>0</v>
      </c>
      <c r="BC63" s="10">
        <f>BA63+BB63</f>
        <v>0</v>
      </c>
      <c r="BD63" s="10">
        <f>P63+AE63</f>
        <v>0</v>
      </c>
      <c r="BE63" s="770">
        <f>Q63+AF63</f>
        <v>0</v>
      </c>
      <c r="BF63" s="748">
        <f>BD63+BE63</f>
        <v>0</v>
      </c>
      <c r="BG63" s="942"/>
    </row>
    <row r="64" spans="1:59">
      <c r="A64" s="7" t="s">
        <v>306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977"/>
      <c r="T64" s="977"/>
      <c r="U64" s="977"/>
      <c r="V64" s="977"/>
      <c r="W64" s="977"/>
      <c r="X64" s="977"/>
      <c r="Y64" s="977"/>
      <c r="Z64" s="977"/>
      <c r="AA64" s="977"/>
      <c r="AB64" s="977"/>
      <c r="AC64" s="977"/>
      <c r="AD64" s="977"/>
      <c r="AE64" s="977"/>
      <c r="AF64" s="977"/>
      <c r="AG64" s="977"/>
      <c r="AH64" s="977"/>
      <c r="AI64" s="977"/>
      <c r="AJ64" s="977"/>
      <c r="AK64" s="977"/>
      <c r="AL64" s="977"/>
      <c r="AM64" s="977"/>
      <c r="AN64" s="977"/>
      <c r="AO64" s="977"/>
      <c r="AP64" s="977"/>
      <c r="AQ64" s="97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803"/>
    </row>
    <row r="65" ht="19.5" customHeight="1" spans="1:59">
      <c r="A65" s="7" t="s">
        <v>307</v>
      </c>
      <c r="B65" s="7"/>
      <c r="C65" s="7"/>
      <c r="D65" s="978"/>
      <c r="E65" s="978"/>
      <c r="F65" s="978"/>
      <c r="G65" s="978"/>
      <c r="H65" s="978"/>
      <c r="I65" s="978"/>
      <c r="J65" s="978"/>
      <c r="K65" s="978"/>
      <c r="L65" s="978"/>
      <c r="M65" s="978"/>
      <c r="N65" s="978"/>
      <c r="O65" s="978"/>
      <c r="P65" s="978"/>
      <c r="Q65" s="978"/>
      <c r="R65" s="978"/>
      <c r="S65" s="978"/>
      <c r="T65" s="978"/>
      <c r="U65" s="978"/>
      <c r="V65" s="978"/>
      <c r="W65" s="978"/>
      <c r="X65" s="978"/>
      <c r="Y65" s="978"/>
      <c r="Z65" s="978"/>
      <c r="AA65" s="978"/>
      <c r="AB65" s="978"/>
      <c r="AC65" s="978"/>
      <c r="AD65" s="978"/>
      <c r="AE65" s="978"/>
      <c r="AF65" s="978"/>
      <c r="AG65" s="978"/>
      <c r="AH65" s="978"/>
      <c r="AI65" s="978"/>
      <c r="AJ65" s="978"/>
      <c r="AK65" s="978"/>
      <c r="AL65" s="978"/>
      <c r="AM65" s="978"/>
      <c r="AN65" s="978"/>
      <c r="AO65" s="978"/>
      <c r="AP65" s="978"/>
      <c r="AQ65" s="978"/>
      <c r="AR65" s="978"/>
      <c r="AS65" s="978"/>
      <c r="AT65" s="978"/>
      <c r="AU65" s="978"/>
      <c r="AV65" s="978"/>
      <c r="AW65" s="978"/>
      <c r="AX65" s="978"/>
      <c r="AY65" s="978"/>
      <c r="AZ65" s="978"/>
      <c r="BA65" s="978"/>
      <c r="BB65" s="978"/>
      <c r="BC65" s="978"/>
      <c r="BD65" s="978"/>
      <c r="BE65" s="978"/>
      <c r="BF65" s="978"/>
      <c r="BG65" s="803"/>
    </row>
    <row r="66" ht="68.25" customHeight="1" spans="1:59">
      <c r="A66" s="15" t="s">
        <v>295</v>
      </c>
      <c r="B66" s="611" t="s">
        <v>123</v>
      </c>
      <c r="C66" s="923" t="s">
        <v>13</v>
      </c>
      <c r="D66" s="674">
        <f>E66+F66+I66+L66+O66+R66</f>
        <v>1167.57895</v>
      </c>
      <c r="E66" s="653">
        <v>0</v>
      </c>
      <c r="F66" s="653">
        <v>0</v>
      </c>
      <c r="G66" s="653">
        <v>0</v>
      </c>
      <c r="H66" s="654"/>
      <c r="I66" s="653">
        <v>0</v>
      </c>
      <c r="J66" s="701">
        <v>0</v>
      </c>
      <c r="K66" s="928"/>
      <c r="L66" s="701">
        <v>0</v>
      </c>
      <c r="M66" s="701">
        <v>0</v>
      </c>
      <c r="N66" s="928">
        <f>N67+N68+N69+N70</f>
        <v>578.94737</v>
      </c>
      <c r="O66" s="701">
        <f>M66+N66</f>
        <v>578.94737</v>
      </c>
      <c r="P66" s="701">
        <v>0</v>
      </c>
      <c r="Q66" s="928">
        <f>Q67+Q68+Q69+Q70</f>
        <v>588.63158</v>
      </c>
      <c r="R66" s="1007">
        <f>P66+Q66</f>
        <v>588.63158</v>
      </c>
      <c r="S66" s="674">
        <f>T66+U66+X66+AA66+AD66+AG66</f>
        <v>22184</v>
      </c>
      <c r="T66" s="653">
        <v>0</v>
      </c>
      <c r="U66" s="653">
        <v>0</v>
      </c>
      <c r="V66" s="653">
        <v>0</v>
      </c>
      <c r="W66" s="654"/>
      <c r="X66" s="404">
        <v>0</v>
      </c>
      <c r="Y66" s="653">
        <v>0</v>
      </c>
      <c r="Z66" s="928">
        <f>Z67+Z68+Z69+Z70</f>
        <v>0</v>
      </c>
      <c r="AA66" s="653">
        <v>0</v>
      </c>
      <c r="AB66" s="653">
        <v>0</v>
      </c>
      <c r="AC66" s="654">
        <f>AC67+AC68+AC69+AC70</f>
        <v>11000</v>
      </c>
      <c r="AD66" s="653">
        <f>AB66+AC66</f>
        <v>11000</v>
      </c>
      <c r="AE66" s="653">
        <v>0</v>
      </c>
      <c r="AF66" s="928">
        <f>AF67+AF68+AF69+AF70</f>
        <v>11184</v>
      </c>
      <c r="AG66" s="780">
        <f>AE66+AF66</f>
        <v>11184</v>
      </c>
      <c r="AH66" s="746">
        <f>AK66+AN66+AQ66</f>
        <v>0</v>
      </c>
      <c r="AI66" s="762">
        <v>0</v>
      </c>
      <c r="AJ66" s="928">
        <f>AJ67+AJ68+AJ69+AJ70</f>
        <v>0</v>
      </c>
      <c r="AK66" s="780">
        <f>AI66+AJ66</f>
        <v>0</v>
      </c>
      <c r="AL66" s="762">
        <v>0</v>
      </c>
      <c r="AM66" s="928">
        <f>AM67+AM68+AM69+AM70</f>
        <v>0</v>
      </c>
      <c r="AN66" s="780">
        <f>AL66+AM66</f>
        <v>0</v>
      </c>
      <c r="AO66" s="762">
        <v>0</v>
      </c>
      <c r="AP66" s="928">
        <f>AP67+AP68+AP69+AP70</f>
        <v>0</v>
      </c>
      <c r="AQ66" s="780">
        <f>AO66+AP66</f>
        <v>0</v>
      </c>
      <c r="AR66" s="674">
        <f>AS66+AT66+AW66+AZ66+BC66+BF66</f>
        <v>23351.57895</v>
      </c>
      <c r="AS66" s="653">
        <f>E66+T66</f>
        <v>0</v>
      </c>
      <c r="AT66" s="653">
        <f>F66+U66</f>
        <v>0</v>
      </c>
      <c r="AU66" s="653">
        <f>G66+V66</f>
        <v>0</v>
      </c>
      <c r="AV66" s="654">
        <f>H66+W66</f>
        <v>0</v>
      </c>
      <c r="AW66" s="653">
        <f>AU66+AV66</f>
        <v>0</v>
      </c>
      <c r="AX66" s="653">
        <f>J66+Y66+AI66</f>
        <v>0</v>
      </c>
      <c r="AY66" s="654">
        <f>K66+Z66+AJ66</f>
        <v>0</v>
      </c>
      <c r="AZ66" s="653">
        <f>AX66+AY66</f>
        <v>0</v>
      </c>
      <c r="BA66" s="653">
        <f>M66+AB66</f>
        <v>0</v>
      </c>
      <c r="BB66" s="654">
        <f>N66+AC66</f>
        <v>11578.94737</v>
      </c>
      <c r="BC66" s="653">
        <f>BA66+BB66</f>
        <v>11578.94737</v>
      </c>
      <c r="BD66" s="653">
        <f>P66+AE66</f>
        <v>0</v>
      </c>
      <c r="BE66" s="654">
        <f>Q66+AF66</f>
        <v>11772.63158</v>
      </c>
      <c r="BF66" s="780">
        <f>BD66+BE66</f>
        <v>11772.63158</v>
      </c>
      <c r="BG66" s="1002" t="s">
        <v>327</v>
      </c>
    </row>
    <row r="67" ht="72" customHeight="1" spans="1:59">
      <c r="A67" s="15"/>
      <c r="B67" s="918"/>
      <c r="C67" s="607" t="s">
        <v>330</v>
      </c>
      <c r="D67" s="615"/>
      <c r="E67" s="616"/>
      <c r="F67" s="616"/>
      <c r="G67" s="616"/>
      <c r="H67" s="616"/>
      <c r="I67" s="616"/>
      <c r="J67" s="616"/>
      <c r="K67" s="688"/>
      <c r="L67" s="690"/>
      <c r="M67" s="690"/>
      <c r="N67" s="688"/>
      <c r="O67" s="690"/>
      <c r="P67" s="690"/>
      <c r="Q67" s="687">
        <v>131.57895</v>
      </c>
      <c r="R67" s="731"/>
      <c r="S67" s="615"/>
      <c r="T67" s="617"/>
      <c r="U67" s="617"/>
      <c r="V67" s="617"/>
      <c r="W67" s="609"/>
      <c r="X67" s="369"/>
      <c r="Y67" s="617"/>
      <c r="Z67" s="609"/>
      <c r="AA67" s="617"/>
      <c r="AB67" s="617"/>
      <c r="AC67" s="609"/>
      <c r="AD67" s="617"/>
      <c r="AE67" s="616"/>
      <c r="AF67" s="609">
        <v>2500</v>
      </c>
      <c r="AG67" s="750"/>
      <c r="AH67" s="747"/>
      <c r="AI67" s="608"/>
      <c r="AJ67" s="609"/>
      <c r="AK67" s="738"/>
      <c r="AL67" s="616"/>
      <c r="AM67" s="609"/>
      <c r="AN67" s="616"/>
      <c r="AO67" s="616"/>
      <c r="AP67" s="609"/>
      <c r="AQ67" s="750"/>
      <c r="AR67" s="615"/>
      <c r="AS67" s="616"/>
      <c r="AT67" s="616"/>
      <c r="AU67" s="616"/>
      <c r="AV67" s="676"/>
      <c r="AW67" s="616"/>
      <c r="AX67" s="616"/>
      <c r="AY67" s="676"/>
      <c r="AZ67" s="616"/>
      <c r="BA67" s="616"/>
      <c r="BB67" s="676"/>
      <c r="BC67" s="616"/>
      <c r="BD67" s="616"/>
      <c r="BE67" s="676"/>
      <c r="BF67" s="750"/>
      <c r="BG67" s="1013"/>
    </row>
    <row r="68" ht="78.75" customHeight="1" spans="1:59">
      <c r="A68" s="15"/>
      <c r="B68" s="918"/>
      <c r="C68" s="607" t="s">
        <v>146</v>
      </c>
      <c r="D68" s="615"/>
      <c r="E68" s="616"/>
      <c r="F68" s="616"/>
      <c r="G68" s="616"/>
      <c r="H68" s="616"/>
      <c r="I68" s="616"/>
      <c r="J68" s="616"/>
      <c r="K68" s="688"/>
      <c r="L68" s="690"/>
      <c r="M68" s="690"/>
      <c r="N68" s="688"/>
      <c r="O68" s="690"/>
      <c r="P68" s="690"/>
      <c r="Q68" s="687">
        <v>457.05263</v>
      </c>
      <c r="R68" s="731"/>
      <c r="S68" s="615"/>
      <c r="T68" s="617"/>
      <c r="U68" s="617"/>
      <c r="V68" s="617"/>
      <c r="W68" s="609"/>
      <c r="X68" s="369"/>
      <c r="Y68" s="617"/>
      <c r="Z68" s="609"/>
      <c r="AA68" s="617"/>
      <c r="AB68" s="617"/>
      <c r="AC68" s="609"/>
      <c r="AD68" s="617"/>
      <c r="AE68" s="616"/>
      <c r="AF68" s="609">
        <v>8684</v>
      </c>
      <c r="AG68" s="750"/>
      <c r="AH68" s="747"/>
      <c r="AI68" s="608"/>
      <c r="AJ68" s="609"/>
      <c r="AK68" s="738"/>
      <c r="AL68" s="616"/>
      <c r="AM68" s="609"/>
      <c r="AN68" s="616"/>
      <c r="AO68" s="616"/>
      <c r="AP68" s="609"/>
      <c r="AQ68" s="750"/>
      <c r="AR68" s="615"/>
      <c r="AS68" s="616"/>
      <c r="AT68" s="616"/>
      <c r="AU68" s="616"/>
      <c r="AV68" s="676"/>
      <c r="AW68" s="616"/>
      <c r="AX68" s="616"/>
      <c r="AY68" s="676"/>
      <c r="AZ68" s="616"/>
      <c r="BA68" s="616"/>
      <c r="BB68" s="676"/>
      <c r="BC68" s="616"/>
      <c r="BD68" s="616"/>
      <c r="BE68" s="676"/>
      <c r="BF68" s="750"/>
      <c r="BG68" s="1013"/>
    </row>
    <row r="69" hidden="1" customHeight="1" spans="1:59">
      <c r="A69" s="15"/>
      <c r="B69" s="918"/>
      <c r="C69" s="607"/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8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1013"/>
    </row>
    <row r="70" ht="75" customHeight="1" spans="1:59">
      <c r="A70" s="15"/>
      <c r="B70" s="918"/>
      <c r="C70" s="607" t="s">
        <v>39</v>
      </c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7">
        <v>578.94737</v>
      </c>
      <c r="O70" s="690"/>
      <c r="P70" s="690"/>
      <c r="Q70" s="688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87">
        <v>11000</v>
      </c>
      <c r="AD70" s="617"/>
      <c r="AE70" s="616"/>
      <c r="AF70" s="609"/>
      <c r="AG70" s="750"/>
      <c r="AH70" s="747"/>
      <c r="AI70" s="608"/>
      <c r="AJ70" s="609"/>
      <c r="AK70" s="738"/>
      <c r="AL70" s="10"/>
      <c r="AM70" s="609"/>
      <c r="AN70" s="10"/>
      <c r="AO70" s="10"/>
      <c r="AP70" s="609"/>
      <c r="AQ70" s="748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1021"/>
    </row>
    <row r="71" ht="45" hidden="1" customHeight="1" outlineLevel="1" spans="1:59">
      <c r="A71" s="15" t="s">
        <v>125</v>
      </c>
      <c r="B71" s="611" t="s">
        <v>126</v>
      </c>
      <c r="C71" s="607" t="s">
        <v>13</v>
      </c>
      <c r="D71" s="608">
        <f>E71+F71+I71+L71+O71+R71</f>
        <v>0</v>
      </c>
      <c r="E71" s="11">
        <v>0</v>
      </c>
      <c r="F71" s="11">
        <v>0</v>
      </c>
      <c r="G71" s="11">
        <v>0</v>
      </c>
      <c r="H71" s="609"/>
      <c r="I71" s="11">
        <v>0</v>
      </c>
      <c r="J71" s="686">
        <v>0</v>
      </c>
      <c r="K71" s="687"/>
      <c r="L71" s="686">
        <v>0</v>
      </c>
      <c r="M71" s="686">
        <v>0</v>
      </c>
      <c r="N71" s="687"/>
      <c r="O71" s="686">
        <v>0</v>
      </c>
      <c r="P71" s="686">
        <v>0</v>
      </c>
      <c r="Q71" s="687"/>
      <c r="R71" s="860">
        <f>P71+Q71</f>
        <v>0</v>
      </c>
      <c r="S71" s="608">
        <f>T71+U71+X71+AA71+AD71+AG71</f>
        <v>0</v>
      </c>
      <c r="T71" s="11">
        <v>0</v>
      </c>
      <c r="U71" s="11">
        <v>0</v>
      </c>
      <c r="V71" s="11">
        <v>0</v>
      </c>
      <c r="W71" s="609"/>
      <c r="X71" s="358">
        <v>0</v>
      </c>
      <c r="Y71" s="11">
        <v>0</v>
      </c>
      <c r="Z71" s="609"/>
      <c r="AA71" s="11">
        <v>0</v>
      </c>
      <c r="AB71" s="11">
        <v>0</v>
      </c>
      <c r="AC71" s="867"/>
      <c r="AD71" s="11">
        <v>0</v>
      </c>
      <c r="AE71" s="11">
        <v>0</v>
      </c>
      <c r="AF71" s="609"/>
      <c r="AG71" s="745">
        <v>0</v>
      </c>
      <c r="AH71" s="747"/>
      <c r="AI71" s="876"/>
      <c r="AJ71" s="609"/>
      <c r="AK71" s="745"/>
      <c r="AL71" s="878"/>
      <c r="AM71" s="878"/>
      <c r="AN71" s="878"/>
      <c r="AO71" s="878"/>
      <c r="AP71" s="878"/>
      <c r="AQ71" s="885"/>
      <c r="AR71" s="608">
        <f>AS71+AT71+AW71+AZ71+BC71+BF71</f>
        <v>0</v>
      </c>
      <c r="AS71" s="11">
        <f>E71+T71</f>
        <v>0</v>
      </c>
      <c r="AT71" s="11">
        <f>F71+U71</f>
        <v>0</v>
      </c>
      <c r="AU71" s="11">
        <f>G71+V71</f>
        <v>0</v>
      </c>
      <c r="AV71" s="609">
        <f>H71+W71</f>
        <v>0</v>
      </c>
      <c r="AW71" s="11">
        <f>AU71+AV71</f>
        <v>0</v>
      </c>
      <c r="AX71" s="11">
        <f>J71+Y71</f>
        <v>0</v>
      </c>
      <c r="AY71" s="609">
        <f>K71+Z71</f>
        <v>0</v>
      </c>
      <c r="AZ71" s="11">
        <f>AX71+AY71</f>
        <v>0</v>
      </c>
      <c r="BA71" s="11">
        <f>M71+AB71</f>
        <v>0</v>
      </c>
      <c r="BB71" s="609">
        <f>N71+AC71</f>
        <v>0</v>
      </c>
      <c r="BC71" s="11">
        <f>BA71+BB71</f>
        <v>0</v>
      </c>
      <c r="BD71" s="11">
        <f>P71+AE71</f>
        <v>0</v>
      </c>
      <c r="BE71" s="609">
        <f>Q71+AF71</f>
        <v>0</v>
      </c>
      <c r="BF71" s="745">
        <f>BD71+BE71</f>
        <v>0</v>
      </c>
      <c r="BG71" s="803"/>
    </row>
    <row r="72" hidden="1" customHeight="1" outlineLevel="1" spans="1:59">
      <c r="A72" s="825"/>
      <c r="B72" s="839"/>
      <c r="C72" s="607" t="s">
        <v>91</v>
      </c>
      <c r="D72" s="640"/>
      <c r="E72" s="641"/>
      <c r="F72" s="641"/>
      <c r="G72" s="641"/>
      <c r="H72" s="609"/>
      <c r="I72" s="641"/>
      <c r="J72" s="699"/>
      <c r="K72" s="687"/>
      <c r="L72" s="699"/>
      <c r="M72" s="699"/>
      <c r="N72" s="687"/>
      <c r="O72" s="699"/>
      <c r="P72" s="699"/>
      <c r="Q72" s="687"/>
      <c r="R72" s="861"/>
      <c r="S72" s="640"/>
      <c r="T72" s="641"/>
      <c r="U72" s="641"/>
      <c r="V72" s="641"/>
      <c r="W72" s="609"/>
      <c r="X72" s="392"/>
      <c r="Y72" s="641"/>
      <c r="Z72" s="609"/>
      <c r="AA72" s="641"/>
      <c r="AB72" s="641"/>
      <c r="AC72" s="867"/>
      <c r="AD72" s="641"/>
      <c r="AE72" s="760"/>
      <c r="AF72" s="609"/>
      <c r="AG72" s="783"/>
      <c r="AH72" s="759"/>
      <c r="AI72" s="608"/>
      <c r="AJ72" s="609"/>
      <c r="AK72" s="748"/>
      <c r="AL72" s="869"/>
      <c r="AM72" s="869"/>
      <c r="AN72" s="869"/>
      <c r="AO72" s="869"/>
      <c r="AP72" s="869"/>
      <c r="AQ72" s="886"/>
      <c r="AR72" s="640"/>
      <c r="AS72" s="760"/>
      <c r="AT72" s="760"/>
      <c r="AU72" s="760"/>
      <c r="AV72" s="676"/>
      <c r="AW72" s="760"/>
      <c r="AX72" s="760"/>
      <c r="AY72" s="676"/>
      <c r="AZ72" s="760"/>
      <c r="BA72" s="760"/>
      <c r="BB72" s="676"/>
      <c r="BC72" s="760"/>
      <c r="BD72" s="760"/>
      <c r="BE72" s="676"/>
      <c r="BF72" s="783"/>
      <c r="BG72" s="803"/>
    </row>
    <row r="73" ht="33.75" hidden="1" customHeight="1" outlineLevel="1" spans="1:59">
      <c r="A73" s="840"/>
      <c r="B73" s="841"/>
      <c r="C73" s="607" t="s">
        <v>146</v>
      </c>
      <c r="D73" s="766"/>
      <c r="E73" s="842"/>
      <c r="F73" s="842"/>
      <c r="G73" s="842"/>
      <c r="H73" s="609"/>
      <c r="I73" s="842"/>
      <c r="J73" s="854"/>
      <c r="K73" s="687"/>
      <c r="L73" s="854"/>
      <c r="M73" s="854"/>
      <c r="N73" s="687"/>
      <c r="O73" s="854"/>
      <c r="P73" s="854"/>
      <c r="Q73" s="687"/>
      <c r="R73" s="862"/>
      <c r="S73" s="766"/>
      <c r="T73" s="842"/>
      <c r="U73" s="842"/>
      <c r="V73" s="842"/>
      <c r="W73" s="609"/>
      <c r="X73" s="536"/>
      <c r="Y73" s="842"/>
      <c r="Z73" s="609"/>
      <c r="AA73" s="842"/>
      <c r="AB73" s="842"/>
      <c r="AC73" s="867"/>
      <c r="AD73" s="842"/>
      <c r="AE73" s="767"/>
      <c r="AF73" s="609"/>
      <c r="AG73" s="789"/>
      <c r="AH73" s="753"/>
      <c r="AI73" s="608"/>
      <c r="AJ73" s="609"/>
      <c r="AK73" s="748"/>
      <c r="AL73" s="879"/>
      <c r="AM73" s="879"/>
      <c r="AN73" s="879"/>
      <c r="AO73" s="879"/>
      <c r="AP73" s="879"/>
      <c r="AQ73" s="887"/>
      <c r="AR73" s="766"/>
      <c r="AS73" s="767"/>
      <c r="AT73" s="767"/>
      <c r="AU73" s="767"/>
      <c r="AV73" s="676"/>
      <c r="AW73" s="767"/>
      <c r="AX73" s="767"/>
      <c r="AY73" s="676"/>
      <c r="AZ73" s="767"/>
      <c r="BA73" s="767"/>
      <c r="BB73" s="676"/>
      <c r="BC73" s="767"/>
      <c r="BD73" s="767"/>
      <c r="BE73" s="676"/>
      <c r="BF73" s="789"/>
      <c r="BG73" s="803"/>
    </row>
    <row r="74" ht="22.5" hidden="1" outlineLevel="1" spans="1:59">
      <c r="A74" s="840"/>
      <c r="B74" s="841"/>
      <c r="C74" s="607" t="s">
        <v>161</v>
      </c>
      <c r="D74" s="766"/>
      <c r="E74" s="842"/>
      <c r="F74" s="842"/>
      <c r="G74" s="842"/>
      <c r="H74" s="609"/>
      <c r="I74" s="842"/>
      <c r="J74" s="854"/>
      <c r="K74" s="687"/>
      <c r="L74" s="854"/>
      <c r="M74" s="854"/>
      <c r="N74" s="687"/>
      <c r="O74" s="854"/>
      <c r="P74" s="854"/>
      <c r="Q74" s="687"/>
      <c r="R74" s="862"/>
      <c r="S74" s="766"/>
      <c r="T74" s="842"/>
      <c r="U74" s="842"/>
      <c r="V74" s="842"/>
      <c r="W74" s="609"/>
      <c r="X74" s="536"/>
      <c r="Y74" s="842"/>
      <c r="Z74" s="609"/>
      <c r="AA74" s="842"/>
      <c r="AB74" s="842"/>
      <c r="AC74" s="609"/>
      <c r="AD74" s="842"/>
      <c r="AE74" s="767"/>
      <c r="AF74" s="609"/>
      <c r="AG74" s="789"/>
      <c r="AH74" s="753"/>
      <c r="AI74" s="608"/>
      <c r="AJ74" s="609"/>
      <c r="AK74" s="748"/>
      <c r="AL74" s="879"/>
      <c r="AM74" s="879"/>
      <c r="AN74" s="879"/>
      <c r="AO74" s="879"/>
      <c r="AP74" s="879"/>
      <c r="AQ74" s="887"/>
      <c r="AR74" s="766"/>
      <c r="AS74" s="767"/>
      <c r="AT74" s="767"/>
      <c r="AU74" s="767"/>
      <c r="AV74" s="676"/>
      <c r="AW74" s="767"/>
      <c r="AX74" s="767"/>
      <c r="AY74" s="676"/>
      <c r="AZ74" s="767"/>
      <c r="BA74" s="767"/>
      <c r="BB74" s="676"/>
      <c r="BC74" s="767"/>
      <c r="BD74" s="767"/>
      <c r="BE74" s="676"/>
      <c r="BF74" s="789"/>
      <c r="BG74" s="803"/>
    </row>
    <row r="75" ht="22.5" hidden="1" outlineLevel="1" spans="1:59">
      <c r="A75" s="836"/>
      <c r="B75" s="843"/>
      <c r="C75" s="607" t="s">
        <v>39</v>
      </c>
      <c r="D75" s="675"/>
      <c r="E75" s="622"/>
      <c r="F75" s="622"/>
      <c r="G75" s="622"/>
      <c r="H75" s="609"/>
      <c r="I75" s="622"/>
      <c r="J75" s="691"/>
      <c r="K75" s="687"/>
      <c r="L75" s="691"/>
      <c r="M75" s="691"/>
      <c r="N75" s="687"/>
      <c r="O75" s="691"/>
      <c r="P75" s="691"/>
      <c r="Q75" s="687"/>
      <c r="R75" s="858"/>
      <c r="S75" s="675"/>
      <c r="T75" s="622"/>
      <c r="U75" s="622"/>
      <c r="V75" s="622"/>
      <c r="W75" s="609"/>
      <c r="X75" s="373"/>
      <c r="Y75" s="622"/>
      <c r="Z75" s="609"/>
      <c r="AA75" s="622"/>
      <c r="AB75" s="622"/>
      <c r="AC75" s="609"/>
      <c r="AD75" s="622"/>
      <c r="AE75" s="770"/>
      <c r="AF75" s="609"/>
      <c r="AG75" s="782"/>
      <c r="AH75" s="757"/>
      <c r="AI75" s="608"/>
      <c r="AJ75" s="609"/>
      <c r="AK75" s="748"/>
      <c r="AL75" s="880"/>
      <c r="AM75" s="880"/>
      <c r="AN75" s="880"/>
      <c r="AO75" s="880"/>
      <c r="AP75" s="880"/>
      <c r="AQ75" s="888"/>
      <c r="AR75" s="675"/>
      <c r="AS75" s="770"/>
      <c r="AT75" s="770"/>
      <c r="AU75" s="770"/>
      <c r="AV75" s="676"/>
      <c r="AW75" s="770"/>
      <c r="AX75" s="770"/>
      <c r="AY75" s="676"/>
      <c r="AZ75" s="770"/>
      <c r="BA75" s="770"/>
      <c r="BB75" s="676"/>
      <c r="BC75" s="770"/>
      <c r="BD75" s="770"/>
      <c r="BE75" s="676"/>
      <c r="BF75" s="782"/>
      <c r="BG75" s="803"/>
    </row>
    <row r="76" ht="74.25" customHeight="1" outlineLevel="1" spans="1:59">
      <c r="A76" s="836" t="s">
        <v>331</v>
      </c>
      <c r="B76" s="843" t="s">
        <v>332</v>
      </c>
      <c r="C76" s="607" t="s">
        <v>13</v>
      </c>
      <c r="D76" s="608">
        <f>E76+F76+I76+L76+O76+R76</f>
        <v>45.78947</v>
      </c>
      <c r="E76" s="11">
        <v>0</v>
      </c>
      <c r="F76" s="11">
        <v>0</v>
      </c>
      <c r="G76" s="11">
        <v>0</v>
      </c>
      <c r="H76" s="609"/>
      <c r="I76" s="11">
        <f>G76+H76</f>
        <v>0</v>
      </c>
      <c r="J76" s="686">
        <v>0</v>
      </c>
      <c r="K76" s="609">
        <f>K77</f>
        <v>0</v>
      </c>
      <c r="L76" s="686">
        <f>J76+K76</f>
        <v>0</v>
      </c>
      <c r="M76" s="686">
        <v>0</v>
      </c>
      <c r="N76" s="609">
        <f>N77</f>
        <v>45.78947</v>
      </c>
      <c r="O76" s="686">
        <f>M76+N76</f>
        <v>45.78947</v>
      </c>
      <c r="P76" s="686">
        <v>0</v>
      </c>
      <c r="Q76" s="609">
        <f>Q77</f>
        <v>0</v>
      </c>
      <c r="R76" s="860">
        <f>P76+Q76</f>
        <v>0</v>
      </c>
      <c r="S76" s="608">
        <f>T76+U76+X76+AA76+AD76+AG76</f>
        <v>870</v>
      </c>
      <c r="T76" s="11">
        <v>0</v>
      </c>
      <c r="U76" s="11">
        <v>0</v>
      </c>
      <c r="V76" s="11">
        <v>0</v>
      </c>
      <c r="W76" s="609"/>
      <c r="X76" s="358">
        <f>V76+W76</f>
        <v>0</v>
      </c>
      <c r="Y76" s="11">
        <v>0</v>
      </c>
      <c r="Z76" s="609">
        <f>Z77</f>
        <v>0</v>
      </c>
      <c r="AA76" s="11">
        <f>Y76+Z76</f>
        <v>0</v>
      </c>
      <c r="AB76" s="11">
        <v>0</v>
      </c>
      <c r="AC76" s="609">
        <f>AC77</f>
        <v>870</v>
      </c>
      <c r="AD76" s="11">
        <f>AB76+AC76</f>
        <v>870</v>
      </c>
      <c r="AE76" s="11">
        <v>0</v>
      </c>
      <c r="AF76" s="609">
        <f>AF77</f>
        <v>0</v>
      </c>
      <c r="AG76" s="745">
        <f>AE76+AF76</f>
        <v>0</v>
      </c>
      <c r="AH76" s="759">
        <f>AK76+AN76+AQ76</f>
        <v>0</v>
      </c>
      <c r="AI76" s="876">
        <v>0</v>
      </c>
      <c r="AJ76" s="609">
        <f>AJ77</f>
        <v>0</v>
      </c>
      <c r="AK76" s="745">
        <f>AI76+AJ76</f>
        <v>0</v>
      </c>
      <c r="AL76" s="876">
        <v>0</v>
      </c>
      <c r="AM76" s="609"/>
      <c r="AN76" s="745">
        <f>AL76+AM76</f>
        <v>0</v>
      </c>
      <c r="AO76" s="876">
        <f>'32'!AQ76</f>
        <v>0</v>
      </c>
      <c r="AP76" s="609"/>
      <c r="AQ76" s="745">
        <f>AO76+AP76</f>
        <v>0</v>
      </c>
      <c r="AR76" s="608">
        <f>AS76+AT76+AW76+AZ76+BC76+BF76</f>
        <v>915.78947</v>
      </c>
      <c r="AS76" s="11">
        <f>E76+T76</f>
        <v>0</v>
      </c>
      <c r="AT76" s="11">
        <f>F76+U76</f>
        <v>0</v>
      </c>
      <c r="AU76" s="11">
        <f>G76+V76</f>
        <v>0</v>
      </c>
      <c r="AV76" s="609">
        <f>H76+W76</f>
        <v>0</v>
      </c>
      <c r="AW76" s="11">
        <f>AU76+AV76</f>
        <v>0</v>
      </c>
      <c r="AX76" s="11">
        <f>J76+Y76+AI76</f>
        <v>0</v>
      </c>
      <c r="AY76" s="609">
        <f>K76+Z76+AJ76</f>
        <v>0</v>
      </c>
      <c r="AZ76" s="11">
        <f>AX76+AY76</f>
        <v>0</v>
      </c>
      <c r="BA76" s="11">
        <f>M76+AB76</f>
        <v>0</v>
      </c>
      <c r="BB76" s="676">
        <f>N76+AC76</f>
        <v>915.78947</v>
      </c>
      <c r="BC76" s="11">
        <f>BA76+BB76</f>
        <v>915.78947</v>
      </c>
      <c r="BD76" s="11">
        <f>P76+AE76</f>
        <v>0</v>
      </c>
      <c r="BE76" s="676">
        <f>Q76+AF76</f>
        <v>0</v>
      </c>
      <c r="BF76" s="745">
        <f>BD76+BE76</f>
        <v>0</v>
      </c>
      <c r="BG76" s="1002" t="s">
        <v>327</v>
      </c>
    </row>
    <row r="77" ht="62.25" customHeight="1" outlineLevel="1" spans="1:59">
      <c r="A77" s="836"/>
      <c r="B77" s="843"/>
      <c r="C77" s="607" t="s">
        <v>39</v>
      </c>
      <c r="D77" s="608"/>
      <c r="E77" s="11"/>
      <c r="F77" s="11"/>
      <c r="G77" s="11"/>
      <c r="H77" s="609"/>
      <c r="I77" s="11"/>
      <c r="J77" s="686"/>
      <c r="K77" s="609"/>
      <c r="L77" s="686"/>
      <c r="M77" s="686"/>
      <c r="N77" s="609">
        <v>45.78947</v>
      </c>
      <c r="O77" s="686"/>
      <c r="P77" s="686"/>
      <c r="Q77" s="609"/>
      <c r="R77" s="860"/>
      <c r="S77" s="608"/>
      <c r="T77" s="11"/>
      <c r="U77" s="11"/>
      <c r="V77" s="11"/>
      <c r="W77" s="609"/>
      <c r="X77" s="358"/>
      <c r="Y77" s="11"/>
      <c r="Z77" s="609"/>
      <c r="AA77" s="11"/>
      <c r="AB77" s="11"/>
      <c r="AC77" s="609">
        <v>870</v>
      </c>
      <c r="AD77" s="11"/>
      <c r="AE77" s="11"/>
      <c r="AF77" s="609"/>
      <c r="AG77" s="745"/>
      <c r="AH77" s="883"/>
      <c r="AI77" s="763"/>
      <c r="AJ77" s="609"/>
      <c r="AK77" s="11"/>
      <c r="AL77" s="11"/>
      <c r="AM77" s="609"/>
      <c r="AN77" s="11"/>
      <c r="AO77" s="11"/>
      <c r="AP77" s="609"/>
      <c r="AQ77" s="745"/>
      <c r="AR77" s="608"/>
      <c r="AS77" s="11"/>
      <c r="AT77" s="11"/>
      <c r="AU77" s="11"/>
      <c r="AV77" s="609"/>
      <c r="AW77" s="11"/>
      <c r="AX77" s="11"/>
      <c r="AY77" s="676"/>
      <c r="AZ77" s="11"/>
      <c r="BA77" s="11"/>
      <c r="BB77" s="676"/>
      <c r="BC77" s="11"/>
      <c r="BD77" s="11"/>
      <c r="BE77" s="676"/>
      <c r="BF77" s="745"/>
      <c r="BG77" s="803"/>
    </row>
    <row r="78" s="27" customFormat="1" ht="75.75" customHeight="1" spans="1:59">
      <c r="A78" s="19"/>
      <c r="B78" s="832" t="s">
        <v>159</v>
      </c>
      <c r="C78" s="923"/>
      <c r="D78" s="608">
        <f>E78+F78+I78+L78+O78+R78</f>
        <v>1213.36842</v>
      </c>
      <c r="E78" s="10">
        <f>E71+E66+E76</f>
        <v>0</v>
      </c>
      <c r="F78" s="10">
        <f t="shared" ref="F78:BF78" si="16">F71+F66+F76</f>
        <v>0</v>
      </c>
      <c r="G78" s="10">
        <f t="shared" si="16"/>
        <v>0</v>
      </c>
      <c r="H78" s="10">
        <f t="shared" si="16"/>
        <v>0</v>
      </c>
      <c r="I78" s="10">
        <f t="shared" si="16"/>
        <v>0</v>
      </c>
      <c r="J78" s="10">
        <f t="shared" si="16"/>
        <v>0</v>
      </c>
      <c r="K78" s="676">
        <f t="shared" si="16"/>
        <v>0</v>
      </c>
      <c r="L78" s="10">
        <f t="shared" si="16"/>
        <v>0</v>
      </c>
      <c r="M78" s="10">
        <f t="shared" si="16"/>
        <v>0</v>
      </c>
      <c r="N78" s="676">
        <f t="shared" si="16"/>
        <v>624.73684</v>
      </c>
      <c r="O78" s="10">
        <f t="shared" si="16"/>
        <v>624.73684</v>
      </c>
      <c r="P78" s="10">
        <f t="shared" si="16"/>
        <v>0</v>
      </c>
      <c r="Q78" s="676">
        <f t="shared" si="16"/>
        <v>588.63158</v>
      </c>
      <c r="R78" s="748">
        <f t="shared" si="16"/>
        <v>588.63158</v>
      </c>
      <c r="S78" s="608">
        <f>T78+U78+X78+AA78+AD78+AG78</f>
        <v>23054</v>
      </c>
      <c r="T78" s="10">
        <f t="shared" si="16"/>
        <v>0</v>
      </c>
      <c r="U78" s="10">
        <f t="shared" si="16"/>
        <v>0</v>
      </c>
      <c r="V78" s="10">
        <f t="shared" si="16"/>
        <v>0</v>
      </c>
      <c r="W78" s="10">
        <f t="shared" si="16"/>
        <v>0</v>
      </c>
      <c r="X78" s="10">
        <f t="shared" si="16"/>
        <v>0</v>
      </c>
      <c r="Y78" s="10">
        <f t="shared" si="16"/>
        <v>0</v>
      </c>
      <c r="Z78" s="676">
        <f t="shared" si="16"/>
        <v>0</v>
      </c>
      <c r="AA78" s="10">
        <f t="shared" si="16"/>
        <v>0</v>
      </c>
      <c r="AB78" s="10">
        <f t="shared" si="16"/>
        <v>0</v>
      </c>
      <c r="AC78" s="676">
        <f t="shared" si="16"/>
        <v>11870</v>
      </c>
      <c r="AD78" s="10">
        <f t="shared" si="16"/>
        <v>11870</v>
      </c>
      <c r="AE78" s="10">
        <f t="shared" si="16"/>
        <v>0</v>
      </c>
      <c r="AF78" s="676">
        <f t="shared" si="16"/>
        <v>11184</v>
      </c>
      <c r="AG78" s="748">
        <f t="shared" si="16"/>
        <v>11184</v>
      </c>
      <c r="AH78" s="747">
        <f>AK78+AN78+AQ78</f>
        <v>0</v>
      </c>
      <c r="AI78" s="10">
        <f t="shared" si="16"/>
        <v>0</v>
      </c>
      <c r="AJ78" s="676">
        <f t="shared" si="16"/>
        <v>0</v>
      </c>
      <c r="AK78" s="10">
        <f t="shared" si="16"/>
        <v>0</v>
      </c>
      <c r="AL78" s="10">
        <f t="shared" si="16"/>
        <v>0</v>
      </c>
      <c r="AM78" s="676">
        <f t="shared" si="16"/>
        <v>0</v>
      </c>
      <c r="AN78" s="10">
        <f t="shared" si="16"/>
        <v>0</v>
      </c>
      <c r="AO78" s="10">
        <f t="shared" si="16"/>
        <v>0</v>
      </c>
      <c r="AP78" s="676">
        <f t="shared" si="16"/>
        <v>0</v>
      </c>
      <c r="AQ78" s="748">
        <f t="shared" si="16"/>
        <v>0</v>
      </c>
      <c r="AR78" s="608">
        <f>AS78+AT78+AW78+AZ78+BC78+BF78</f>
        <v>24267.36842</v>
      </c>
      <c r="AS78" s="10">
        <f t="shared" si="16"/>
        <v>0</v>
      </c>
      <c r="AT78" s="10">
        <f t="shared" si="16"/>
        <v>0</v>
      </c>
      <c r="AU78" s="10">
        <f t="shared" si="16"/>
        <v>0</v>
      </c>
      <c r="AV78" s="10">
        <f t="shared" si="16"/>
        <v>0</v>
      </c>
      <c r="AW78" s="10">
        <f t="shared" si="16"/>
        <v>0</v>
      </c>
      <c r="AX78" s="10">
        <f t="shared" si="16"/>
        <v>0</v>
      </c>
      <c r="AY78" s="676">
        <f t="shared" si="16"/>
        <v>0</v>
      </c>
      <c r="AZ78" s="10">
        <f t="shared" si="16"/>
        <v>0</v>
      </c>
      <c r="BA78" s="10">
        <f t="shared" si="16"/>
        <v>0</v>
      </c>
      <c r="BB78" s="676">
        <f t="shared" si="16"/>
        <v>12494.73684</v>
      </c>
      <c r="BC78" s="10">
        <f t="shared" si="16"/>
        <v>12494.73684</v>
      </c>
      <c r="BD78" s="10">
        <f t="shared" si="16"/>
        <v>0</v>
      </c>
      <c r="BE78" s="676">
        <f t="shared" si="16"/>
        <v>11772.63158</v>
      </c>
      <c r="BF78" s="748">
        <f t="shared" si="16"/>
        <v>11772.63158</v>
      </c>
      <c r="BG78" s="814"/>
    </row>
    <row r="79" s="27" customFormat="1" ht="73.55" spans="1:59">
      <c r="A79" s="19"/>
      <c r="B79" s="832" t="s">
        <v>162</v>
      </c>
      <c r="C79" s="1004"/>
      <c r="D79" s="784">
        <f>E79+F79+I79+L79+O79+R79</f>
        <v>448829.1086</v>
      </c>
      <c r="E79" s="1005">
        <f t="shared" ref="E79:R79" si="17">E78+E63+E56+E44+E51</f>
        <v>73582.87327</v>
      </c>
      <c r="F79" s="1005">
        <f t="shared" si="17"/>
        <v>68037.99891</v>
      </c>
      <c r="G79" s="1005">
        <f t="shared" si="17"/>
        <v>79606.73556</v>
      </c>
      <c r="H79" s="1006">
        <f t="shared" si="17"/>
        <v>0</v>
      </c>
      <c r="I79" s="1005">
        <f t="shared" si="17"/>
        <v>79606.73556</v>
      </c>
      <c r="J79" s="1005">
        <f t="shared" si="17"/>
        <v>75585.23615</v>
      </c>
      <c r="K79" s="790">
        <f t="shared" si="17"/>
        <v>0</v>
      </c>
      <c r="L79" s="1005">
        <f t="shared" si="17"/>
        <v>75585.23615</v>
      </c>
      <c r="M79" s="1005">
        <f t="shared" si="17"/>
        <v>0</v>
      </c>
      <c r="N79" s="790">
        <f t="shared" si="17"/>
        <v>81457.46238</v>
      </c>
      <c r="O79" s="1005">
        <f t="shared" si="17"/>
        <v>81457.46238</v>
      </c>
      <c r="P79" s="1005">
        <f t="shared" si="17"/>
        <v>0</v>
      </c>
      <c r="Q79" s="790">
        <f t="shared" si="17"/>
        <v>70558.80233</v>
      </c>
      <c r="R79" s="1008">
        <f t="shared" si="17"/>
        <v>70558.80233</v>
      </c>
      <c r="S79" s="784">
        <f>T79+U79+X79+AA79+AD79+AG79</f>
        <v>39937.42103</v>
      </c>
      <c r="T79" s="1005">
        <f t="shared" ref="T79:AM79" si="18">T78+T63+T56+T44+T51</f>
        <v>4170.09794</v>
      </c>
      <c r="U79" s="1005">
        <f t="shared" si="18"/>
        <v>0</v>
      </c>
      <c r="V79" s="1005">
        <f t="shared" si="18"/>
        <v>3793.45358</v>
      </c>
      <c r="W79" s="1006">
        <f t="shared" si="18"/>
        <v>0</v>
      </c>
      <c r="X79" s="1005">
        <f t="shared" si="18"/>
        <v>3793.45358</v>
      </c>
      <c r="Y79" s="1005">
        <f t="shared" si="18"/>
        <v>8638.26951</v>
      </c>
      <c r="Z79" s="790">
        <f t="shared" si="18"/>
        <v>0</v>
      </c>
      <c r="AA79" s="1005">
        <f t="shared" si="18"/>
        <v>8638.26951</v>
      </c>
      <c r="AB79" s="1005">
        <f t="shared" si="18"/>
        <v>0</v>
      </c>
      <c r="AC79" s="790">
        <f t="shared" si="18"/>
        <v>12050.8</v>
      </c>
      <c r="AD79" s="1005">
        <f t="shared" si="18"/>
        <v>12050.8</v>
      </c>
      <c r="AE79" s="1005">
        <f t="shared" si="18"/>
        <v>0</v>
      </c>
      <c r="AF79" s="790">
        <f t="shared" si="18"/>
        <v>11284.8</v>
      </c>
      <c r="AG79" s="1008">
        <f t="shared" si="18"/>
        <v>11284.8</v>
      </c>
      <c r="AH79" s="1009">
        <f>AK79+AN79+AQ79</f>
        <v>4629.7</v>
      </c>
      <c r="AI79" s="1009">
        <f t="shared" si="18"/>
        <v>820</v>
      </c>
      <c r="AJ79" s="790">
        <f t="shared" si="18"/>
        <v>0</v>
      </c>
      <c r="AK79" s="1008">
        <f t="shared" si="18"/>
        <v>820</v>
      </c>
      <c r="AL79" s="1023">
        <v>0</v>
      </c>
      <c r="AM79" s="790">
        <f t="shared" si="18"/>
        <v>3309.7</v>
      </c>
      <c r="AN79" s="815">
        <f>AL79+AM79</f>
        <v>3309.7</v>
      </c>
      <c r="AO79" s="1023">
        <v>0</v>
      </c>
      <c r="AP79" s="790">
        <f>AP78+AP63+AP56+AP44+AP51</f>
        <v>500</v>
      </c>
      <c r="AQ79" s="815">
        <f>AO79+AP79</f>
        <v>500</v>
      </c>
      <c r="AR79" s="784">
        <f>AS79+AT79+AW79+AZ79+BC79+BF79</f>
        <v>493396.22963</v>
      </c>
      <c r="AS79" s="1005">
        <f>E79+T79</f>
        <v>77752.97121</v>
      </c>
      <c r="AT79" s="1005">
        <f>F79+U79</f>
        <v>68037.99891</v>
      </c>
      <c r="AU79" s="1005">
        <f>G79+V79</f>
        <v>83400.18914</v>
      </c>
      <c r="AV79" s="1006">
        <f>H79+W79</f>
        <v>0</v>
      </c>
      <c r="AW79" s="1005">
        <f>AU79+AV79</f>
        <v>83400.18914</v>
      </c>
      <c r="AX79" s="1005">
        <f>J79+Y79+AI79</f>
        <v>85043.50566</v>
      </c>
      <c r="AY79" s="790">
        <f>K79+Z79+AJ79</f>
        <v>0</v>
      </c>
      <c r="AZ79" s="1005">
        <f>AX79+AY79</f>
        <v>85043.50566</v>
      </c>
      <c r="BA79" s="1005">
        <f>M79+AB79+AL79</f>
        <v>0</v>
      </c>
      <c r="BB79" s="1006">
        <f>N79+AC79+AM79</f>
        <v>96817.96238</v>
      </c>
      <c r="BC79" s="1005">
        <f>BA79+BB79</f>
        <v>96817.96238</v>
      </c>
      <c r="BD79" s="1005">
        <f>P79+AE79+AO79</f>
        <v>0</v>
      </c>
      <c r="BE79" s="1006">
        <f>Q79+AF79+AP79</f>
        <v>82343.60233</v>
      </c>
      <c r="BF79" s="1008">
        <f>BD79+BE79</f>
        <v>82343.60233</v>
      </c>
      <c r="BG79" s="814"/>
    </row>
    <row r="80" ht="16.5" customHeight="1" spans="1:59">
      <c r="A80" s="543" t="s">
        <v>164</v>
      </c>
      <c r="B80" s="544"/>
      <c r="C80" s="544"/>
      <c r="D80" s="545"/>
      <c r="E80" s="298"/>
      <c r="F80" s="38"/>
      <c r="I80" s="545"/>
      <c r="K80" s="856"/>
      <c r="N80" s="39"/>
      <c r="Q80" s="41"/>
      <c r="R80" s="856"/>
      <c r="S80" s="298"/>
      <c r="T80" s="299"/>
      <c r="U80" s="545"/>
      <c r="V80" s="298"/>
      <c r="W80" s="557"/>
      <c r="X80" s="298"/>
      <c r="Y80" s="298"/>
      <c r="Z80" s="298"/>
      <c r="AA80" s="298"/>
      <c r="AB80" s="543"/>
      <c r="AC80" s="38"/>
      <c r="AD80" s="543" t="s">
        <v>314</v>
      </c>
      <c r="AE80" s="868"/>
      <c r="AF80" s="543"/>
      <c r="AG80" s="868"/>
      <c r="AH80" s="884"/>
      <c r="AI80" s="868"/>
      <c r="AJ80" s="868"/>
      <c r="AK80" s="868"/>
      <c r="AL80" s="868"/>
      <c r="AM80" s="868"/>
      <c r="AN80" s="868"/>
      <c r="AO80" s="868"/>
      <c r="AP80" s="868"/>
      <c r="AQ80" s="868"/>
      <c r="AR80" s="868"/>
      <c r="AS80" s="868"/>
      <c r="AT80" s="868"/>
      <c r="AU80" s="868"/>
      <c r="AW80" s="868"/>
      <c r="AX80" s="868"/>
      <c r="AY80" s="868"/>
      <c r="AZ80" s="868"/>
      <c r="BA80" s="868"/>
      <c r="BB80" s="868"/>
      <c r="BC80" s="868"/>
      <c r="BD80" s="868"/>
      <c r="BE80" s="868"/>
      <c r="BF80" s="868"/>
      <c r="BG80" s="894"/>
    </row>
    <row r="81" ht="24" customHeight="1"/>
    <row r="82" s="32" customFormat="1" ht="36" customHeight="1" spans="1:59">
      <c r="A82" s="33"/>
      <c r="B82" s="34"/>
      <c r="C82" s="34"/>
      <c r="D82" s="35"/>
      <c r="E82" s="36"/>
      <c r="F82" s="37"/>
      <c r="G82" s="38"/>
      <c r="H82" s="37"/>
      <c r="I82" s="38"/>
      <c r="J82" s="39"/>
      <c r="K82" s="40"/>
      <c r="L82" s="39"/>
      <c r="M82" s="41"/>
      <c r="N82" s="42"/>
      <c r="O82" s="41"/>
      <c r="P82" s="41"/>
      <c r="Q82" s="40"/>
      <c r="R82" s="41"/>
      <c r="S82" s="43"/>
      <c r="T82" s="44"/>
      <c r="U82" s="45"/>
      <c r="V82" s="46"/>
      <c r="W82" s="37"/>
      <c r="X82" s="47"/>
      <c r="Y82" s="46"/>
      <c r="Z82" s="36"/>
      <c r="AA82" s="46"/>
      <c r="AB82" s="48"/>
      <c r="AC82" s="37"/>
      <c r="AD82" s="48"/>
      <c r="AF82" s="49"/>
      <c r="AH82" s="50"/>
      <c r="AR82" s="1010"/>
      <c r="AV82" s="52"/>
      <c r="AY82" s="52"/>
      <c r="BB82" s="52"/>
      <c r="BE82" s="52"/>
      <c r="BF82" s="53"/>
      <c r="BG82" s="54"/>
    </row>
  </sheetData>
  <mergeCells count="157">
    <mergeCell ref="A1:BG1"/>
    <mergeCell ref="A2:BG2"/>
    <mergeCell ref="A3:BG3"/>
    <mergeCell ref="A4:BG4"/>
    <mergeCell ref="A5:BG5"/>
    <mergeCell ref="A6:BG6"/>
    <mergeCell ref="D8:R8"/>
    <mergeCell ref="S8:AG8"/>
    <mergeCell ref="AH8:AQ8"/>
    <mergeCell ref="AR8:BF8"/>
    <mergeCell ref="J9:L9"/>
    <mergeCell ref="M9:O9"/>
    <mergeCell ref="P9:R9"/>
    <mergeCell ref="Y9:AA9"/>
    <mergeCell ref="AB9:AD9"/>
    <mergeCell ref="AE9:AG9"/>
    <mergeCell ref="AI9:AK9"/>
    <mergeCell ref="AL9:AN9"/>
    <mergeCell ref="AO9:AQ9"/>
    <mergeCell ref="AX9:AZ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5:BF45"/>
    <mergeCell ref="A52:BF52"/>
    <mergeCell ref="A53:BF53"/>
    <mergeCell ref="A57:BF57"/>
    <mergeCell ref="A58:BF58"/>
    <mergeCell ref="A64:BF64"/>
    <mergeCell ref="A65:BF65"/>
    <mergeCell ref="A8:A10"/>
    <mergeCell ref="A13:A18"/>
    <mergeCell ref="A19:A21"/>
    <mergeCell ref="A22:A24"/>
    <mergeCell ref="A26:A29"/>
    <mergeCell ref="A30:A41"/>
    <mergeCell ref="A59:A62"/>
    <mergeCell ref="A67:A70"/>
    <mergeCell ref="A72:A75"/>
    <mergeCell ref="B8:B10"/>
    <mergeCell ref="B13:B18"/>
    <mergeCell ref="B19:B21"/>
    <mergeCell ref="B22:B24"/>
    <mergeCell ref="B26:B29"/>
    <mergeCell ref="B31:B35"/>
    <mergeCell ref="B36:B37"/>
    <mergeCell ref="B39:B41"/>
    <mergeCell ref="B59:B62"/>
    <mergeCell ref="B67:B70"/>
    <mergeCell ref="B72:B75"/>
    <mergeCell ref="C8:C10"/>
    <mergeCell ref="D9:D10"/>
    <mergeCell ref="D60:D62"/>
    <mergeCell ref="D72:D75"/>
    <mergeCell ref="E9:E10"/>
    <mergeCell ref="E60:E62"/>
    <mergeCell ref="E72:E75"/>
    <mergeCell ref="F9:F10"/>
    <mergeCell ref="F60:F62"/>
    <mergeCell ref="F72:F75"/>
    <mergeCell ref="G72:G75"/>
    <mergeCell ref="I9:I10"/>
    <mergeCell ref="I60:I62"/>
    <mergeCell ref="I72:I75"/>
    <mergeCell ref="J60:J62"/>
    <mergeCell ref="J72:J75"/>
    <mergeCell ref="L60:L62"/>
    <mergeCell ref="L72:L75"/>
    <mergeCell ref="M60:M62"/>
    <mergeCell ref="M72:M75"/>
    <mergeCell ref="O60:O62"/>
    <mergeCell ref="O72:O75"/>
    <mergeCell ref="P72:P75"/>
    <mergeCell ref="Q60:Q62"/>
    <mergeCell ref="R60:R62"/>
    <mergeCell ref="R72:R75"/>
    <mergeCell ref="S9:S10"/>
    <mergeCell ref="S60:S62"/>
    <mergeCell ref="S72:S75"/>
    <mergeCell ref="T9:T10"/>
    <mergeCell ref="T60:T62"/>
    <mergeCell ref="T72:T75"/>
    <mergeCell ref="U9:U10"/>
    <mergeCell ref="U60:U62"/>
    <mergeCell ref="U72:U75"/>
    <mergeCell ref="V9:V10"/>
    <mergeCell ref="V60:V62"/>
    <mergeCell ref="V72:V75"/>
    <mergeCell ref="W9:W10"/>
    <mergeCell ref="X9:X10"/>
    <mergeCell ref="X60:X62"/>
    <mergeCell ref="X72:X75"/>
    <mergeCell ref="Y60:Y62"/>
    <mergeCell ref="Y72:Y75"/>
    <mergeCell ref="AA60:AA62"/>
    <mergeCell ref="AA72:AA75"/>
    <mergeCell ref="AB60:AB62"/>
    <mergeCell ref="AB72:AB75"/>
    <mergeCell ref="AD60:AD62"/>
    <mergeCell ref="AD72:AD75"/>
    <mergeCell ref="AE60:AE62"/>
    <mergeCell ref="AE72:AE75"/>
    <mergeCell ref="AG60:AG62"/>
    <mergeCell ref="AG72:AG75"/>
    <mergeCell ref="AH9:AH10"/>
    <mergeCell ref="AK60:AK62"/>
    <mergeCell ref="AR9:AR10"/>
    <mergeCell ref="AR60:AR62"/>
    <mergeCell ref="AR72:AR75"/>
    <mergeCell ref="AS9:AS10"/>
    <mergeCell ref="AS60:AS62"/>
    <mergeCell ref="AS72:AS75"/>
    <mergeCell ref="AT9:AT10"/>
    <mergeCell ref="AT60:AT62"/>
    <mergeCell ref="AT72:AT75"/>
    <mergeCell ref="AU9:AU10"/>
    <mergeCell ref="AU60:AU62"/>
    <mergeCell ref="AU72:AU75"/>
    <mergeCell ref="AV9:AV10"/>
    <mergeCell ref="AW9:AW10"/>
    <mergeCell ref="AW60:AW62"/>
    <mergeCell ref="AW72:AW75"/>
    <mergeCell ref="AX60:AX62"/>
    <mergeCell ref="AX72:AX75"/>
    <mergeCell ref="AZ60:AZ62"/>
    <mergeCell ref="AZ72:AZ75"/>
    <mergeCell ref="BA60:BA62"/>
    <mergeCell ref="BA72:BA75"/>
    <mergeCell ref="BC60:BC62"/>
    <mergeCell ref="BC72:BC75"/>
    <mergeCell ref="BD60:BD62"/>
    <mergeCell ref="BD72:BD75"/>
    <mergeCell ref="BF60:BF62"/>
    <mergeCell ref="BF72:BF75"/>
    <mergeCell ref="BG8:BG10"/>
    <mergeCell ref="BG13:BG17"/>
    <mergeCell ref="BG26:BG29"/>
    <mergeCell ref="BG30:BG31"/>
    <mergeCell ref="BG36:BG37"/>
    <mergeCell ref="BG42:BG43"/>
    <mergeCell ref="BG47:BG49"/>
    <mergeCell ref="BG54:BG56"/>
    <mergeCell ref="BG59:BG63"/>
  </mergeCells>
  <pageMargins left="0.708661417322835" right="0.708661417322835" top="0.748031496062992" bottom="0.748031496062992" header="0.31496062992126" footer="0.31496062992126"/>
  <pageSetup paperSize="9" scale="55" fitToHeight="0" orientation="landscape" horizontalDpi="600" verticalDpi="600"/>
  <headerFooter/>
  <rowBreaks count="4" manualBreakCount="4">
    <brk id="18" max="58" man="1"/>
    <brk id="31" max="58" man="1"/>
    <brk id="41" max="58" man="1"/>
    <brk id="51" max="58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2"/>
  <sheetViews>
    <sheetView view="pageBreakPreview" zoomScale="80" zoomScaleNormal="100" topLeftCell="D1" workbookViewId="0">
      <selection activeCell="A5" sqref="A5:BG5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customWidth="1" outlineLevel="1"/>
    <col min="11" max="11" width="3.71428571428571" style="40" customWidth="1" outlineLevel="1"/>
    <col min="12" max="12" width="3.71428571428571" style="39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customWidth="1"/>
    <col min="36" max="36" width="4" style="32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customWidth="1" outlineLevel="1"/>
    <col min="51" max="51" width="3.71428571428571" style="52" customWidth="1" outlineLevel="1"/>
    <col min="52" max="52" width="3.71428571428571" style="32" customWidth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56.25" customHeight="1" spans="1:59">
      <c r="A3" s="898" t="s">
        <v>333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  <c r="AX3" s="898"/>
      <c r="AY3" s="898"/>
      <c r="AZ3" s="898"/>
      <c r="BA3" s="898"/>
      <c r="BB3" s="898"/>
      <c r="BC3" s="898"/>
      <c r="BD3" s="898"/>
      <c r="BE3" s="898"/>
      <c r="BF3" s="898"/>
      <c r="BG3" s="898"/>
    </row>
    <row r="4" ht="58.5" customHeight="1" spans="1:59">
      <c r="A4" s="899" t="s">
        <v>334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33.75" customHeight="1" spans="1:59">
      <c r="A5" s="896" t="s">
        <v>335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36.75" customHeight="1" spans="1:59">
      <c r="A6" s="896" t="s">
        <v>336</v>
      </c>
      <c r="B6" s="896"/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</row>
    <row r="7" ht="57.75" hidden="1" customHeight="1" spans="1:59">
      <c r="A7" s="1018"/>
      <c r="B7" s="1018"/>
      <c r="C7" s="1018"/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1018"/>
      <c r="S7" s="1018"/>
      <c r="T7" s="1018"/>
      <c r="U7" s="1018"/>
      <c r="V7" s="1018"/>
      <c r="W7" s="1018"/>
      <c r="X7" s="1018"/>
      <c r="Y7" s="1018"/>
      <c r="Z7" s="1018"/>
      <c r="AA7" s="1018"/>
      <c r="AB7" s="1018"/>
      <c r="AC7" s="1018"/>
      <c r="AD7" s="1018"/>
      <c r="AE7" s="1018"/>
      <c r="AF7" s="1018"/>
      <c r="AG7" s="1018"/>
      <c r="AH7" s="1019"/>
      <c r="AI7" s="1018"/>
      <c r="AJ7" s="1018"/>
      <c r="AK7" s="1018"/>
      <c r="AL7" s="1018"/>
      <c r="AM7" s="1018"/>
      <c r="AN7" s="1018"/>
      <c r="AO7" s="1018"/>
      <c r="AP7" s="1018"/>
      <c r="AQ7" s="1018"/>
      <c r="AR7" s="1018"/>
      <c r="AS7" s="1018"/>
      <c r="AT7" s="1018"/>
      <c r="AU7" s="1018"/>
      <c r="AV7" s="1018"/>
      <c r="AW7" s="1018"/>
      <c r="AX7" s="1018"/>
      <c r="AY7" s="1018"/>
      <c r="AZ7" s="1018"/>
      <c r="BA7" s="1018"/>
      <c r="BB7" s="1018"/>
      <c r="BC7" s="1018"/>
      <c r="BD7" s="1018"/>
      <c r="BE7" s="1018"/>
      <c r="BF7" s="1018"/>
      <c r="BG7" s="1018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4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60" t="s">
        <v>141</v>
      </c>
      <c r="K9" s="960"/>
      <c r="L9" s="960"/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6" t="s">
        <v>141</v>
      </c>
      <c r="AJ9" s="6"/>
      <c r="AK9" s="6"/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6" t="s">
        <v>141</v>
      </c>
      <c r="AY9" s="6"/>
      <c r="AZ9" s="6"/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61" t="s">
        <v>179</v>
      </c>
      <c r="K10" s="972" t="s">
        <v>180</v>
      </c>
      <c r="L10" s="961" t="s">
        <v>181</v>
      </c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52" t="s">
        <v>179</v>
      </c>
      <c r="AJ10" s="953" t="s">
        <v>180</v>
      </c>
      <c r="AK10" s="952" t="s">
        <v>181</v>
      </c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52" t="s">
        <v>179</v>
      </c>
      <c r="AY10" s="953" t="s">
        <v>180</v>
      </c>
      <c r="AZ10" s="952" t="s">
        <v>181</v>
      </c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9.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13423.98611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'32'!L13</f>
        <v>2859.46575</v>
      </c>
      <c r="K13" s="687">
        <f>K14+K15+K16+K17</f>
        <v>-31.50455</v>
      </c>
      <c r="L13" s="686">
        <f>J13+K13</f>
        <v>2827.9612</v>
      </c>
      <c r="M13" s="686">
        <f>'33'!O13</f>
        <v>2858</v>
      </c>
      <c r="N13" s="687">
        <f>N14+N15+N16+N17</f>
        <v>0</v>
      </c>
      <c r="O13" s="686">
        <f>M13+N13</f>
        <v>2858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'33'!AA13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13423.98611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2859.46575</v>
      </c>
      <c r="AY13" s="609">
        <f>K13+Z13+AJ13</f>
        <v>-31.50455</v>
      </c>
      <c r="AZ13" s="11">
        <f>AX13+AY13</f>
        <v>2827.9612</v>
      </c>
      <c r="BA13" s="11">
        <f>M13+AB13</f>
        <v>2858</v>
      </c>
      <c r="BB13" s="609">
        <f>N13+AC13</f>
        <v>0</v>
      </c>
      <c r="BC13" s="11">
        <f>BA13+BB13</f>
        <v>2858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57.75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>
        <v>-29.99944</v>
      </c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378" t="s">
        <v>337</v>
      </c>
    </row>
    <row r="15" ht="49.5" customHeight="1" outlineLevel="1" spans="1:5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>
        <f>-0.6042-0.85193</f>
        <v>-1.45613</v>
      </c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326" t="s">
        <v>338</v>
      </c>
    </row>
    <row r="16" ht="56.25" customHeight="1" outlineLevel="1" spans="1:5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>
        <v>-0.01498</v>
      </c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326"/>
    </row>
    <row r="17" ht="56.25" customHeight="1" spans="1:59">
      <c r="A17" s="6"/>
      <c r="B17" s="606"/>
      <c r="C17" s="607" t="s">
        <v>146</v>
      </c>
      <c r="D17" s="608"/>
      <c r="E17" s="11"/>
      <c r="F17" s="11"/>
      <c r="G17" s="11"/>
      <c r="H17" s="610"/>
      <c r="I17" s="11"/>
      <c r="J17" s="686"/>
      <c r="K17" s="687">
        <v>-0.034</v>
      </c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26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'33'!L19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8.25" customHeight="1" spans="1:5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'33'!L22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33.75" spans="1:5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'33'!L26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2.8" spans="1:59">
      <c r="A30" s="629" t="s">
        <v>104</v>
      </c>
      <c r="B30" s="606" t="s">
        <v>30</v>
      </c>
      <c r="C30" s="607" t="s">
        <v>13</v>
      </c>
      <c r="D30" s="608">
        <f>E30+F30+I30+L30+O30+R30</f>
        <v>343219.61532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'33'!L30</f>
        <v>55792.29059</v>
      </c>
      <c r="K30" s="687">
        <f t="shared" ref="K30:R30" si="1">K31+K36+K38</f>
        <v>178.094</v>
      </c>
      <c r="L30" s="686">
        <f t="shared" si="1"/>
        <v>55970.38459</v>
      </c>
      <c r="M30" s="686">
        <f t="shared" si="1"/>
        <v>57883.16374</v>
      </c>
      <c r="N30" s="687">
        <f t="shared" si="1"/>
        <v>0</v>
      </c>
      <c r="O30" s="686">
        <f t="shared" si="1"/>
        <v>57883.16374</v>
      </c>
      <c r="P30" s="686">
        <f t="shared" si="1"/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13540.91695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'33'!AA30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0</v>
      </c>
      <c r="AC30" s="609">
        <f t="shared" si="2"/>
        <v>0</v>
      </c>
      <c r="AD30" s="11">
        <f t="shared" si="2"/>
        <v>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356760.53227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62284.86001</v>
      </c>
      <c r="AY30" s="609">
        <f>K30+Z30+AJ30</f>
        <v>178.094</v>
      </c>
      <c r="AZ30" s="11">
        <f t="shared" ref="AZ30:BF30" si="4">AZ31+AZ36+AZ38</f>
        <v>62462.95401</v>
      </c>
      <c r="BA30" s="11">
        <f t="shared" si="4"/>
        <v>57883.16374</v>
      </c>
      <c r="BB30" s="609">
        <f t="shared" si="4"/>
        <v>0</v>
      </c>
      <c r="BC30" s="11">
        <f t="shared" si="4"/>
        <v>57883.16374</v>
      </c>
      <c r="BD30" s="11">
        <f t="shared" si="4"/>
        <v>52883.58652</v>
      </c>
      <c r="BE30" s="609">
        <f t="shared" si="4"/>
        <v>0</v>
      </c>
      <c r="BF30" s="745">
        <f t="shared" si="4"/>
        <v>52883.58652</v>
      </c>
      <c r="BG30" s="208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238908.34277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'33'!L31</f>
        <v>37036.28134</v>
      </c>
      <c r="K31" s="687">
        <f>K32+K34</f>
        <v>178.094</v>
      </c>
      <c r="L31" s="686">
        <f>J31+K31</f>
        <v>37214.37534</v>
      </c>
      <c r="M31" s="686">
        <f>'33'!O31</f>
        <v>38723.05086</v>
      </c>
      <c r="N31" s="687">
        <f>N32+N34</f>
        <v>0</v>
      </c>
      <c r="O31" s="686">
        <f>M31+N31</f>
        <v>38723.05086</v>
      </c>
      <c r="P31" s="686">
        <f>'33'!R31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5303.8597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'33'!AA31</f>
        <v>1066.4</v>
      </c>
      <c r="Z31" s="609">
        <f>Z32+Z34</f>
        <v>0</v>
      </c>
      <c r="AA31" s="11">
        <f>Y31+Z31</f>
        <v>1066.4</v>
      </c>
      <c r="AB31" s="11">
        <f>AB32+AB37+AB39</f>
        <v>0</v>
      </c>
      <c r="AC31" s="609"/>
      <c r="AD31" s="11">
        <v>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244212.20247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38102.68134</v>
      </c>
      <c r="AY31" s="609">
        <f>K31+Z31+AJ31</f>
        <v>178.094</v>
      </c>
      <c r="AZ31" s="11">
        <f>AX31+AY31</f>
        <v>38280.77534</v>
      </c>
      <c r="BA31" s="11">
        <f>M31+AB31</f>
        <v>38723.05086</v>
      </c>
      <c r="BB31" s="609">
        <f>N31+AC31</f>
        <v>0</v>
      </c>
      <c r="BC31" s="11">
        <f>BA31+BB31</f>
        <v>38723.05086</v>
      </c>
      <c r="BD31" s="11">
        <f>P31+AE31</f>
        <v>34521.57036</v>
      </c>
      <c r="BE31" s="609">
        <f>Q31+AF31</f>
        <v>0</v>
      </c>
      <c r="BF31" s="745">
        <f>BD31+BE31</f>
        <v>34521.57036</v>
      </c>
      <c r="BG31" s="209"/>
    </row>
    <row r="32" ht="24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6"/>
      <c r="AC32" s="676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1003"/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76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1003"/>
    </row>
    <row r="34" ht="54.75" customHeight="1" spans="1:59">
      <c r="A34" s="629"/>
      <c r="B34" s="606"/>
      <c r="C34" s="607" t="s">
        <v>146</v>
      </c>
      <c r="D34" s="619"/>
      <c r="E34" s="620"/>
      <c r="F34" s="621"/>
      <c r="G34" s="622"/>
      <c r="H34" s="623"/>
      <c r="I34" s="620"/>
      <c r="J34" s="691"/>
      <c r="K34" s="692">
        <v>178.094</v>
      </c>
      <c r="L34" s="693"/>
      <c r="M34" s="691"/>
      <c r="N34" s="692"/>
      <c r="O34" s="694"/>
      <c r="P34" s="691"/>
      <c r="Q34" s="692"/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5"/>
      <c r="AC34" s="754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812" t="s">
        <v>339</v>
      </c>
    </row>
    <row r="35" ht="24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20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102312.06385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'33'!L36</f>
        <v>18756.00925</v>
      </c>
      <c r="K36" s="687">
        <f>K37</f>
        <v>0</v>
      </c>
      <c r="L36" s="686">
        <f>J36+K36</f>
        <v>18756.00925</v>
      </c>
      <c r="M36" s="686">
        <f>'33'!O36</f>
        <v>19160.11288</v>
      </c>
      <c r="N36" s="687">
        <f>N37</f>
        <v>0</v>
      </c>
      <c r="O36" s="686">
        <f>M36+N36</f>
        <v>19160.11288</v>
      </c>
      <c r="P36" s="686">
        <f>'33'!R36</f>
        <v>18362.01616</v>
      </c>
      <c r="Q36" s="687">
        <f>Q37</f>
        <v>0</v>
      </c>
      <c r="R36" s="717">
        <f>P36+Q36</f>
        <v>18362.01616</v>
      </c>
      <c r="S36" s="608">
        <f>T36+U36+X36+AA36+AD36+AG36</f>
        <v>3505.88783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'33'!AA36</f>
        <v>695</v>
      </c>
      <c r="Z36" s="609">
        <f>Z37</f>
        <v>0</v>
      </c>
      <c r="AA36" s="11">
        <f>Y36+Z36</f>
        <v>695</v>
      </c>
      <c r="AB36" s="11">
        <v>0</v>
      </c>
      <c r="AC36" s="609"/>
      <c r="AD36" s="11">
        <v>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105817.95168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19451.00925</v>
      </c>
      <c r="AY36" s="609">
        <f>K36+Z36+AJ36</f>
        <v>0</v>
      </c>
      <c r="AZ36" s="11">
        <f>AX36+AY36</f>
        <v>19451.00925</v>
      </c>
      <c r="BA36" s="11">
        <f>M36+AB36</f>
        <v>19160.11288</v>
      </c>
      <c r="BB36" s="609">
        <f>N36+AC36</f>
        <v>0</v>
      </c>
      <c r="BC36" s="11">
        <f>BA36+BB36</f>
        <v>19160.11288</v>
      </c>
      <c r="BD36" s="11">
        <f>P36+AE36</f>
        <v>18362.01616</v>
      </c>
      <c r="BE36" s="609">
        <f>Q36+AF36</f>
        <v>0</v>
      </c>
      <c r="BF36" s="745">
        <f>BD36+BE36</f>
        <v>18362.01616</v>
      </c>
      <c r="BG36" s="936"/>
    </row>
    <row r="37" ht="29.2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938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'33'!L38</f>
        <v>0</v>
      </c>
      <c r="K38" s="687">
        <f>K39+K40+K41</f>
        <v>0</v>
      </c>
      <c r="L38" s="686">
        <f>J38+K38</f>
        <v>0</v>
      </c>
      <c r="M38" s="686">
        <v>0</v>
      </c>
      <c r="N38" s="687">
        <f>N39</f>
        <v>0</v>
      </c>
      <c r="O38" s="686">
        <f>O39</f>
        <v>0</v>
      </c>
      <c r="P38" s="686"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'33'!AA38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7.5" customHeight="1" spans="1:59">
      <c r="A40" s="629"/>
      <c r="B40" s="634"/>
      <c r="C40" s="607" t="s">
        <v>146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76.5" customHeight="1" spans="1:59">
      <c r="A42" s="16" t="s">
        <v>105</v>
      </c>
      <c r="B42" s="606" t="s">
        <v>188</v>
      </c>
      <c r="C42" s="607" t="s">
        <v>13</v>
      </c>
      <c r="D42" s="608">
        <f>E42+F42+I42+L42+O42+R42</f>
        <v>40143.85058</v>
      </c>
      <c r="E42" s="11">
        <v>0</v>
      </c>
      <c r="F42" s="11">
        <v>0</v>
      </c>
      <c r="G42" s="11">
        <f>'27'!I43</f>
        <v>6912.74881</v>
      </c>
      <c r="H42" s="609">
        <f>H43</f>
        <v>0</v>
      </c>
      <c r="I42" s="11">
        <f>G42+H42</f>
        <v>6912.74881</v>
      </c>
      <c r="J42" s="686">
        <f>'33'!L42</f>
        <v>10320.22046</v>
      </c>
      <c r="K42" s="687">
        <f>K43</f>
        <v>-10.91598</v>
      </c>
      <c r="L42" s="686">
        <f>J42+K42</f>
        <v>10309.30448</v>
      </c>
      <c r="M42" s="686">
        <f>'33'!O42</f>
        <v>12599.73485</v>
      </c>
      <c r="N42" s="687">
        <f>N43</f>
        <v>0</v>
      </c>
      <c r="O42" s="686">
        <f>M42+N42</f>
        <v>12599.73485</v>
      </c>
      <c r="P42" s="686">
        <f>'33'!R42</f>
        <v>10322.06244</v>
      </c>
      <c r="Q42" s="687">
        <f>Q43</f>
        <v>0</v>
      </c>
      <c r="R42" s="717">
        <f>P42+Q42</f>
        <v>10322.06244</v>
      </c>
      <c r="S42" s="608">
        <f>T42+U42+X42+AA42+AD42+AG42</f>
        <v>2785.46214</v>
      </c>
      <c r="T42" s="11">
        <v>0</v>
      </c>
      <c r="U42" s="11">
        <v>0</v>
      </c>
      <c r="V42" s="11">
        <f>'25'!X39</f>
        <v>819.76205</v>
      </c>
      <c r="W42" s="609">
        <f>W43</f>
        <v>0</v>
      </c>
      <c r="X42" s="358">
        <f>V42+W42</f>
        <v>819.76205</v>
      </c>
      <c r="Y42" s="11">
        <f>'33'!AA42</f>
        <v>1965.70009</v>
      </c>
      <c r="Z42" s="609">
        <f>Z43</f>
        <v>0</v>
      </c>
      <c r="AA42" s="11">
        <f>Y42+Z42</f>
        <v>1965.70009</v>
      </c>
      <c r="AB42" s="11">
        <v>0</v>
      </c>
      <c r="AC42" s="609">
        <f>AC43</f>
        <v>0</v>
      </c>
      <c r="AD42" s="11">
        <v>0</v>
      </c>
      <c r="AE42" s="11">
        <v>0</v>
      </c>
      <c r="AF42" s="609">
        <f>AF43</f>
        <v>0</v>
      </c>
      <c r="AG42" s="745">
        <v>0</v>
      </c>
      <c r="AH42" s="765">
        <f>AK42+AN42+AQ42</f>
        <v>0</v>
      </c>
      <c r="AI42" s="11">
        <v>0</v>
      </c>
      <c r="AJ42" s="687">
        <f>AJ43</f>
        <v>0</v>
      </c>
      <c r="AK42" s="11">
        <f>AI42+AJ42</f>
        <v>0</v>
      </c>
      <c r="AL42" s="11">
        <v>0</v>
      </c>
      <c r="AM42" s="609">
        <f>AM43</f>
        <v>0</v>
      </c>
      <c r="AN42" s="11">
        <f>AL42+AM42</f>
        <v>0</v>
      </c>
      <c r="AO42" s="11">
        <v>0</v>
      </c>
      <c r="AP42" s="609">
        <f>AP43</f>
        <v>0</v>
      </c>
      <c r="AQ42" s="686">
        <f>AO42+AP42</f>
        <v>0</v>
      </c>
      <c r="AR42" s="657">
        <f>AS42+AT42+AW42+AZ42+BC42+BF42</f>
        <v>42929.31272</v>
      </c>
      <c r="AS42" s="11">
        <f>E42+T42</f>
        <v>0</v>
      </c>
      <c r="AT42" s="11">
        <f>F42+U42</f>
        <v>0</v>
      </c>
      <c r="AU42" s="11">
        <f>G42+V42</f>
        <v>7732.51086</v>
      </c>
      <c r="AV42" s="609">
        <f>H42+W42</f>
        <v>0</v>
      </c>
      <c r="AW42" s="11">
        <f>AU42+AV42</f>
        <v>7732.51086</v>
      </c>
      <c r="AX42" s="11">
        <f>J42+Y42+AI42</f>
        <v>12285.92055</v>
      </c>
      <c r="AY42" s="609">
        <f>K42+Z42+AJ42</f>
        <v>-10.91598</v>
      </c>
      <c r="AZ42" s="11">
        <f>AX42+AY42</f>
        <v>12275.00457</v>
      </c>
      <c r="BA42" s="11">
        <f>M42+AB42</f>
        <v>12599.73485</v>
      </c>
      <c r="BB42" s="609">
        <f>N42+AC42</f>
        <v>0</v>
      </c>
      <c r="BC42" s="11">
        <f>BA42+BB42</f>
        <v>12599.73485</v>
      </c>
      <c r="BD42" s="11">
        <f>P42+AE42</f>
        <v>10322.06244</v>
      </c>
      <c r="BE42" s="609">
        <f>Q42+AF42</f>
        <v>0</v>
      </c>
      <c r="BF42" s="787">
        <f>BD42+BE42</f>
        <v>10322.06244</v>
      </c>
      <c r="BG42" s="378"/>
    </row>
    <row r="43" ht="54.75" customHeight="1" spans="1:59">
      <c r="A43" s="16"/>
      <c r="B43" s="606"/>
      <c r="C43" s="607" t="s">
        <v>157</v>
      </c>
      <c r="D43" s="608"/>
      <c r="E43" s="11"/>
      <c r="F43" s="11"/>
      <c r="G43" s="11"/>
      <c r="H43" s="609"/>
      <c r="I43" s="11"/>
      <c r="J43" s="686"/>
      <c r="K43" s="696">
        <v>-10.91598</v>
      </c>
      <c r="L43" s="686"/>
      <c r="M43" s="686"/>
      <c r="N43" s="687"/>
      <c r="O43" s="686"/>
      <c r="P43" s="686"/>
      <c r="Q43" s="687"/>
      <c r="R43" s="717"/>
      <c r="S43" s="608"/>
      <c r="T43" s="11"/>
      <c r="U43" s="11"/>
      <c r="V43" s="11"/>
      <c r="W43" s="609"/>
      <c r="X43" s="358"/>
      <c r="Y43" s="11"/>
      <c r="Z43" s="696"/>
      <c r="AA43" s="11"/>
      <c r="AB43" s="11"/>
      <c r="AC43" s="609"/>
      <c r="AD43" s="11"/>
      <c r="AE43" s="11"/>
      <c r="AF43" s="609"/>
      <c r="AG43" s="745"/>
      <c r="AH43" s="765"/>
      <c r="AI43" s="10"/>
      <c r="AJ43" s="609"/>
      <c r="AK43" s="10"/>
      <c r="AL43" s="10"/>
      <c r="AM43" s="609"/>
      <c r="AN43" s="10"/>
      <c r="AO43" s="10"/>
      <c r="AP43" s="609"/>
      <c r="AQ43" s="10"/>
      <c r="AR43" s="657"/>
      <c r="AS43" s="11"/>
      <c r="AT43" s="11"/>
      <c r="AU43" s="11"/>
      <c r="AV43" s="609"/>
      <c r="AW43" s="11"/>
      <c r="AX43" s="11"/>
      <c r="AY43" s="609"/>
      <c r="AZ43" s="11"/>
      <c r="BA43" s="11"/>
      <c r="BB43" s="609"/>
      <c r="BC43" s="11"/>
      <c r="BD43" s="11"/>
      <c r="BE43" s="609"/>
      <c r="BF43" s="787"/>
      <c r="BG43" s="378" t="s">
        <v>340</v>
      </c>
    </row>
    <row r="44" s="27" customFormat="1" ht="72.8" spans="1:59">
      <c r="A44" s="19"/>
      <c r="B44" s="832" t="s">
        <v>189</v>
      </c>
      <c r="C44" s="958"/>
      <c r="D44" s="608">
        <f>E44+F44+I44+L44+O44+R44</f>
        <v>408700.91451</v>
      </c>
      <c r="E44" s="10">
        <f t="shared" ref="E44:R44" si="6">E42+E30+E26+E25+E22+E19+E13</f>
        <v>68854.353</v>
      </c>
      <c r="F44" s="10">
        <f t="shared" si="6"/>
        <v>62669.96004</v>
      </c>
      <c r="G44" s="10">
        <f t="shared" si="6"/>
        <v>71522.40365</v>
      </c>
      <c r="H44" s="676">
        <f t="shared" si="6"/>
        <v>0</v>
      </c>
      <c r="I44" s="10">
        <f t="shared" si="6"/>
        <v>71522.40365</v>
      </c>
      <c r="J44" s="689">
        <f t="shared" si="6"/>
        <v>68971.9768</v>
      </c>
      <c r="K44" s="689">
        <f t="shared" si="6"/>
        <v>135.67347</v>
      </c>
      <c r="L44" s="689">
        <f t="shared" si="6"/>
        <v>69107.65027</v>
      </c>
      <c r="M44" s="689">
        <f t="shared" si="6"/>
        <v>73340.89859</v>
      </c>
      <c r="N44" s="689">
        <f t="shared" si="6"/>
        <v>0</v>
      </c>
      <c r="O44" s="689">
        <f t="shared" si="6"/>
        <v>73340.89859</v>
      </c>
      <c r="P44" s="689">
        <f t="shared" si="6"/>
        <v>63205.64896</v>
      </c>
      <c r="Q44" s="689">
        <f t="shared" si="6"/>
        <v>0</v>
      </c>
      <c r="R44" s="704">
        <f t="shared" si="6"/>
        <v>63205.64896</v>
      </c>
      <c r="S44" s="608">
        <f>T44+U44+X44+AA44+AD44+AG44</f>
        <v>16326.37909</v>
      </c>
      <c r="T44" s="10">
        <f t="shared" ref="T44:AG44" si="7">T42+T30+T26+T25+T22+T19+T13</f>
        <v>4170.09794</v>
      </c>
      <c r="U44" s="10">
        <f t="shared" si="7"/>
        <v>0</v>
      </c>
      <c r="V44" s="10">
        <f t="shared" si="7"/>
        <v>3698.01164</v>
      </c>
      <c r="W44" s="676">
        <f t="shared" si="7"/>
        <v>0</v>
      </c>
      <c r="X44" s="361">
        <f t="shared" si="7"/>
        <v>3698.01164</v>
      </c>
      <c r="Y44" s="10">
        <f t="shared" si="7"/>
        <v>8458.26951</v>
      </c>
      <c r="Z44" s="10">
        <f t="shared" si="7"/>
        <v>0</v>
      </c>
      <c r="AA44" s="10">
        <f t="shared" si="7"/>
        <v>8458.26951</v>
      </c>
      <c r="AB44" s="10">
        <f t="shared" si="7"/>
        <v>0</v>
      </c>
      <c r="AC44" s="10">
        <f t="shared" si="7"/>
        <v>0</v>
      </c>
      <c r="AD44" s="10">
        <f t="shared" si="7"/>
        <v>0</v>
      </c>
      <c r="AE44" s="10">
        <f t="shared" si="7"/>
        <v>0</v>
      </c>
      <c r="AF44" s="10">
        <f t="shared" si="7"/>
        <v>0</v>
      </c>
      <c r="AG44" s="748">
        <f t="shared" si="7"/>
        <v>0</v>
      </c>
      <c r="AH44" s="765">
        <f>AK44+AN44+AQ44</f>
        <v>0</v>
      </c>
      <c r="AI44" s="11">
        <f t="shared" ref="AI44:AQ44" si="8">AI42+AI30+AI26+AI25+AI22+AI19+AI13</f>
        <v>0</v>
      </c>
      <c r="AJ44" s="11">
        <f t="shared" si="8"/>
        <v>0</v>
      </c>
      <c r="AK44" s="11">
        <f t="shared" si="8"/>
        <v>0</v>
      </c>
      <c r="AL44" s="11">
        <f t="shared" si="8"/>
        <v>0</v>
      </c>
      <c r="AM44" s="11">
        <f t="shared" si="8"/>
        <v>0</v>
      </c>
      <c r="AN44" s="11">
        <f t="shared" si="8"/>
        <v>0</v>
      </c>
      <c r="AO44" s="11">
        <f t="shared" si="8"/>
        <v>0</v>
      </c>
      <c r="AP44" s="11">
        <f t="shared" si="8"/>
        <v>0</v>
      </c>
      <c r="AQ44" s="11">
        <f t="shared" si="8"/>
        <v>0</v>
      </c>
      <c r="AR44" s="657">
        <f>AS44+AT44+AW44+AZ44+BC44+BF44</f>
        <v>425027.2936</v>
      </c>
      <c r="AS44" s="11">
        <f>E44+T44</f>
        <v>73024.45094</v>
      </c>
      <c r="AT44" s="11">
        <f>F44+U44</f>
        <v>62669.96004</v>
      </c>
      <c r="AU44" s="11">
        <f>G44+V44</f>
        <v>75220.41529</v>
      </c>
      <c r="AV44" s="11">
        <f>H44+W44</f>
        <v>0</v>
      </c>
      <c r="AW44" s="11">
        <f>AU44+AV44</f>
        <v>75220.41529</v>
      </c>
      <c r="AX44" s="11">
        <f>J44+Y44+AI44</f>
        <v>77430.24631</v>
      </c>
      <c r="AY44" s="11">
        <f>K44+Z44+AJ44</f>
        <v>135.67347</v>
      </c>
      <c r="AZ44" s="11">
        <f>AX44+AY44</f>
        <v>77565.91978</v>
      </c>
      <c r="BA44" s="11">
        <f>M44+AB44</f>
        <v>73340.89859</v>
      </c>
      <c r="BB44" s="11">
        <f>N44+AC44</f>
        <v>0</v>
      </c>
      <c r="BC44" s="11">
        <f>BA44+BB44</f>
        <v>73340.89859</v>
      </c>
      <c r="BD44" s="11">
        <f>P44+AE44</f>
        <v>63205.64896</v>
      </c>
      <c r="BE44" s="11">
        <f>Q44+AF44</f>
        <v>0</v>
      </c>
      <c r="BF44" s="745">
        <f>BD44+BE44</f>
        <v>63205.64896</v>
      </c>
      <c r="BG44" s="814"/>
    </row>
    <row r="45" s="27" customFormat="1" ht="27" customHeight="1" spans="1:59">
      <c r="A45" s="7" t="s">
        <v>286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814"/>
    </row>
    <row r="46" s="27" customFormat="1" ht="92.25" customHeight="1" spans="1:59">
      <c r="A46" s="15" t="s">
        <v>44</v>
      </c>
      <c r="B46" s="606" t="s">
        <v>287</v>
      </c>
      <c r="C46" s="607" t="s">
        <v>13</v>
      </c>
      <c r="D46" s="608">
        <f>E46+F46+I46+L46+O46+R46</f>
        <v>105.26358</v>
      </c>
      <c r="E46" s="11">
        <v>0</v>
      </c>
      <c r="F46" s="11">
        <v>0</v>
      </c>
      <c r="G46" s="11">
        <v>0</v>
      </c>
      <c r="H46" s="609"/>
      <c r="I46" s="11">
        <f>G46+H46</f>
        <v>0</v>
      </c>
      <c r="J46" s="686">
        <f>'33'!L46</f>
        <v>52.632</v>
      </c>
      <c r="K46" s="609">
        <f>K47+K48+K49</f>
        <v>0</v>
      </c>
      <c r="L46" s="686">
        <f>J46+K46</f>
        <v>52.632</v>
      </c>
      <c r="M46" s="686">
        <f>'33'!O46</f>
        <v>26.31579</v>
      </c>
      <c r="N46" s="609">
        <f>N47+N48+N49</f>
        <v>0</v>
      </c>
      <c r="O46" s="686">
        <f>M46+N46</f>
        <v>26.31579</v>
      </c>
      <c r="P46" s="686">
        <f>'33'!R46</f>
        <v>26.31579</v>
      </c>
      <c r="Q46" s="609">
        <f>Q47+Q48+Q49</f>
        <v>0</v>
      </c>
      <c r="R46" s="717">
        <f>P46+Q46</f>
        <v>26.31579</v>
      </c>
      <c r="S46" s="608">
        <f>T46+U46+X46+AA46+AD46+AG46</f>
        <v>180</v>
      </c>
      <c r="T46" s="11">
        <v>0</v>
      </c>
      <c r="U46" s="11">
        <v>0</v>
      </c>
      <c r="V46" s="11">
        <v>0</v>
      </c>
      <c r="W46" s="609"/>
      <c r="X46" s="358">
        <f>V46+W46</f>
        <v>0</v>
      </c>
      <c r="Y46" s="11">
        <f>'33'!AA46</f>
        <v>180</v>
      </c>
      <c r="Z46" s="609">
        <f>Z47+Z48+Z49</f>
        <v>0</v>
      </c>
      <c r="AA46" s="11">
        <f>Y46+Z46</f>
        <v>180</v>
      </c>
      <c r="AB46" s="11">
        <v>0</v>
      </c>
      <c r="AC46" s="609">
        <f>AC47+AC48+AC49</f>
        <v>0</v>
      </c>
      <c r="AD46" s="11">
        <f>AB46+AC46</f>
        <v>0</v>
      </c>
      <c r="AE46" s="11">
        <v>0</v>
      </c>
      <c r="AF46" s="609">
        <f>AF47+AF48+AF49</f>
        <v>0</v>
      </c>
      <c r="AG46" s="745">
        <f>AE46+AF46</f>
        <v>0</v>
      </c>
      <c r="AH46" s="869">
        <f>AK46+AN46+AQ46</f>
        <v>1820</v>
      </c>
      <c r="AI46" s="876">
        <f>'33'!AK46</f>
        <v>820</v>
      </c>
      <c r="AJ46" s="609">
        <f>AJ47+AJ48+AJ49</f>
        <v>0</v>
      </c>
      <c r="AK46" s="745">
        <f>AI46+AJ46</f>
        <v>820</v>
      </c>
      <c r="AL46" s="876">
        <f>'33'!AN46</f>
        <v>500</v>
      </c>
      <c r="AM46" s="609">
        <f>AM47+AM48+AM49</f>
        <v>0</v>
      </c>
      <c r="AN46" s="745">
        <f>AL46+AM46</f>
        <v>500</v>
      </c>
      <c r="AO46" s="876">
        <f>'33'!AQ46</f>
        <v>500</v>
      </c>
      <c r="AP46" s="609">
        <f>AP47+AP48+AP49</f>
        <v>0</v>
      </c>
      <c r="AQ46" s="745">
        <f>AO46+AP46</f>
        <v>500</v>
      </c>
      <c r="AR46" s="657">
        <f>AS46+AT46+AW46+AZ46+BC46+BF46</f>
        <v>2105.26358</v>
      </c>
      <c r="AS46" s="11">
        <f>E46+T46</f>
        <v>0</v>
      </c>
      <c r="AT46" s="11">
        <f>F46+U46</f>
        <v>0</v>
      </c>
      <c r="AU46" s="11">
        <f>G46+V46</f>
        <v>0</v>
      </c>
      <c r="AV46" s="609">
        <f>H46+W46</f>
        <v>0</v>
      </c>
      <c r="AW46" s="11">
        <f>AU46+AV46</f>
        <v>0</v>
      </c>
      <c r="AX46" s="11">
        <f>J46+Y46+AI46</f>
        <v>1052.632</v>
      </c>
      <c r="AY46" s="609">
        <f>K46+Z46+AJ46</f>
        <v>0</v>
      </c>
      <c r="AZ46" s="11">
        <f>AX46+AY46</f>
        <v>1052.632</v>
      </c>
      <c r="BA46" s="11">
        <f>M46+AB46+AL46</f>
        <v>526.31579</v>
      </c>
      <c r="BB46" s="676">
        <f>N46+AC46+AM46</f>
        <v>0</v>
      </c>
      <c r="BC46" s="11">
        <f>BA46+BB46</f>
        <v>526.31579</v>
      </c>
      <c r="BD46" s="11">
        <f>P46+AE46+AO46</f>
        <v>526.31579</v>
      </c>
      <c r="BE46" s="676">
        <f>Q46+AF46+AP46</f>
        <v>0</v>
      </c>
      <c r="BF46" s="745">
        <f>BD46+BE46</f>
        <v>526.31579</v>
      </c>
      <c r="BG46" s="1003"/>
    </row>
    <row r="47" s="27" customFormat="1" ht="27" customHeight="1" spans="1:59">
      <c r="A47" s="15"/>
      <c r="B47" s="606"/>
      <c r="C47" s="607" t="s">
        <v>46</v>
      </c>
      <c r="D47" s="608"/>
      <c r="E47" s="11"/>
      <c r="F47" s="11"/>
      <c r="G47" s="11"/>
      <c r="H47" s="609"/>
      <c r="I47" s="11"/>
      <c r="J47" s="686"/>
      <c r="K47" s="609"/>
      <c r="L47" s="686"/>
      <c r="M47" s="686"/>
      <c r="N47" s="609"/>
      <c r="O47" s="686"/>
      <c r="P47" s="686"/>
      <c r="Q47" s="609"/>
      <c r="R47" s="717"/>
      <c r="S47" s="608"/>
      <c r="T47" s="11"/>
      <c r="U47" s="11"/>
      <c r="V47" s="11"/>
      <c r="W47" s="609"/>
      <c r="X47" s="358"/>
      <c r="Y47" s="11"/>
      <c r="Z47" s="609"/>
      <c r="AA47" s="11"/>
      <c r="AB47" s="11"/>
      <c r="AC47" s="609"/>
      <c r="AD47" s="11"/>
      <c r="AE47" s="11"/>
      <c r="AF47" s="609"/>
      <c r="AG47" s="745"/>
      <c r="AH47" s="883"/>
      <c r="AI47" s="763"/>
      <c r="AJ47" s="609"/>
      <c r="AK47" s="11"/>
      <c r="AL47" s="11"/>
      <c r="AM47" s="609"/>
      <c r="AN47" s="11"/>
      <c r="AO47" s="11"/>
      <c r="AP47" s="609"/>
      <c r="AQ47" s="11"/>
      <c r="AR47" s="10"/>
      <c r="AS47" s="11"/>
      <c r="AT47" s="11"/>
      <c r="AU47" s="11"/>
      <c r="AV47" s="609"/>
      <c r="AW47" s="11"/>
      <c r="AX47" s="11"/>
      <c r="AY47" s="676"/>
      <c r="AZ47" s="11"/>
      <c r="BA47" s="11"/>
      <c r="BB47" s="676"/>
      <c r="BC47" s="11"/>
      <c r="BD47" s="11"/>
      <c r="BE47" s="676"/>
      <c r="BF47" s="787"/>
      <c r="BG47" s="236"/>
    </row>
    <row r="48" s="27" customFormat="1" ht="18" customHeight="1" spans="1:59">
      <c r="A48" s="15"/>
      <c r="B48" s="606"/>
      <c r="C48" s="607" t="s">
        <v>91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985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09"/>
      <c r="AZ48" s="11"/>
      <c r="BA48" s="11"/>
      <c r="BB48" s="676"/>
      <c r="BC48" s="11"/>
      <c r="BD48" s="11"/>
      <c r="BE48" s="676"/>
      <c r="BF48" s="787"/>
      <c r="BG48" s="236"/>
    </row>
    <row r="49" s="27" customFormat="1" ht="24" customHeight="1" spans="1:59">
      <c r="A49" s="15"/>
      <c r="B49" s="606"/>
      <c r="C49" s="607" t="s">
        <v>161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6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67.5" customHeight="1" spans="1:59">
      <c r="A50" s="15" t="s">
        <v>289</v>
      </c>
      <c r="B50" s="606" t="s">
        <v>290</v>
      </c>
      <c r="C50" s="607" t="s">
        <v>13</v>
      </c>
      <c r="D50" s="608">
        <f>E50+F50+I50+L50+O50+R50</f>
        <v>147.87895</v>
      </c>
      <c r="E50" s="11">
        <v>0</v>
      </c>
      <c r="F50" s="11">
        <v>0</v>
      </c>
      <c r="G50" s="11">
        <f>'27'!I71</f>
        <v>0</v>
      </c>
      <c r="H50" s="609"/>
      <c r="I50" s="11">
        <f>G50+H50</f>
        <v>0</v>
      </c>
      <c r="J50" s="686">
        <f>'33'!L50</f>
        <v>0</v>
      </c>
      <c r="K50" s="609">
        <v>0</v>
      </c>
      <c r="L50" s="686">
        <f>J50+K50</f>
        <v>0</v>
      </c>
      <c r="M50" s="686">
        <f>'33'!O50</f>
        <v>147.87895</v>
      </c>
      <c r="N50" s="609">
        <v>0</v>
      </c>
      <c r="O50" s="686">
        <f>M50+N50</f>
        <v>147.87895</v>
      </c>
      <c r="P50" s="686">
        <f>'33'!R50</f>
        <v>0</v>
      </c>
      <c r="Q50" s="609">
        <v>0</v>
      </c>
      <c r="R50" s="717">
        <f>P50+Q50</f>
        <v>0</v>
      </c>
      <c r="S50" s="608">
        <f>T50+U50+X50+AA50+AD50+AG50</f>
        <v>0</v>
      </c>
      <c r="T50" s="11">
        <v>0</v>
      </c>
      <c r="U50" s="11">
        <v>0</v>
      </c>
      <c r="V50" s="11">
        <v>0</v>
      </c>
      <c r="W50" s="609"/>
      <c r="X50" s="358">
        <f>V50+W50</f>
        <v>0</v>
      </c>
      <c r="Y50" s="11">
        <f>'33'!AA50</f>
        <v>0</v>
      </c>
      <c r="Z50" s="609">
        <v>0</v>
      </c>
      <c r="AA50" s="11">
        <v>0</v>
      </c>
      <c r="AB50" s="11">
        <v>0</v>
      </c>
      <c r="AC50" s="609">
        <v>0</v>
      </c>
      <c r="AD50" s="11">
        <f>AB50+AC50</f>
        <v>0</v>
      </c>
      <c r="AE50" s="11">
        <f>'32'!AG50</f>
        <v>0</v>
      </c>
      <c r="AF50" s="609">
        <v>0</v>
      </c>
      <c r="AG50" s="745">
        <v>0</v>
      </c>
      <c r="AH50" s="880">
        <f>AK50+AN50+AQ50</f>
        <v>2809.7</v>
      </c>
      <c r="AI50" s="876">
        <f>'33'!AK50</f>
        <v>0</v>
      </c>
      <c r="AJ50" s="609">
        <v>0</v>
      </c>
      <c r="AK50" s="745">
        <f>AI50+AJ50</f>
        <v>0</v>
      </c>
      <c r="AL50" s="876">
        <f>'33'!AN50</f>
        <v>2809.7</v>
      </c>
      <c r="AM50" s="609">
        <v>0</v>
      </c>
      <c r="AN50" s="745">
        <f>AL50+AM50</f>
        <v>2809.7</v>
      </c>
      <c r="AO50" s="876">
        <v>0</v>
      </c>
      <c r="AP50" s="609">
        <v>0</v>
      </c>
      <c r="AQ50" s="745">
        <f>AO50+AP50</f>
        <v>0</v>
      </c>
      <c r="AR50" s="657">
        <f>AS50+AT50+AW50+AZ50+BC50+BF50</f>
        <v>2957.57895</v>
      </c>
      <c r="AS50" s="11">
        <f>E50+T50</f>
        <v>0</v>
      </c>
      <c r="AT50" s="11">
        <f>F50+U50</f>
        <v>0</v>
      </c>
      <c r="AU50" s="11">
        <f>G50+V50</f>
        <v>0</v>
      </c>
      <c r="AV50" s="609">
        <f>H50+W50</f>
        <v>0</v>
      </c>
      <c r="AW50" s="11">
        <f>AU50+AV50</f>
        <v>0</v>
      </c>
      <c r="AX50" s="11">
        <f>J50+Y50+AI50</f>
        <v>0</v>
      </c>
      <c r="AY50" s="609">
        <f>K50+Z50+AJ50</f>
        <v>0</v>
      </c>
      <c r="AZ50" s="11">
        <f>AX50+AY50</f>
        <v>0</v>
      </c>
      <c r="BA50" s="11">
        <f>M50+AB50+AL50</f>
        <v>2957.57895</v>
      </c>
      <c r="BB50" s="676">
        <f>N50+AC50+AM50</f>
        <v>0</v>
      </c>
      <c r="BC50" s="11">
        <f>BA50+BB50</f>
        <v>2957.57895</v>
      </c>
      <c r="BD50" s="11">
        <f>P50+AE50</f>
        <v>0</v>
      </c>
      <c r="BE50" s="676">
        <f>Q50+AF50+AP50</f>
        <v>0</v>
      </c>
      <c r="BF50" s="745">
        <f>BD50+BE50</f>
        <v>0</v>
      </c>
      <c r="BG50" s="1003"/>
    </row>
    <row r="51" s="27" customFormat="1" ht="63.75" customHeight="1" spans="1:59">
      <c r="A51" s="19"/>
      <c r="B51" s="832" t="s">
        <v>189</v>
      </c>
      <c r="C51" s="958"/>
      <c r="D51" s="608">
        <f>E51+F51+I51+L51+O51+R51</f>
        <v>253.14253</v>
      </c>
      <c r="E51" s="10">
        <f t="shared" ref="E51:R51" si="9">E50+E46</f>
        <v>0</v>
      </c>
      <c r="F51" s="10">
        <f t="shared" si="9"/>
        <v>0</v>
      </c>
      <c r="G51" s="10">
        <f t="shared" si="9"/>
        <v>0</v>
      </c>
      <c r="H51" s="676">
        <f t="shared" si="9"/>
        <v>0</v>
      </c>
      <c r="I51" s="10">
        <f t="shared" si="9"/>
        <v>0</v>
      </c>
      <c r="J51" s="689">
        <f t="shared" si="9"/>
        <v>52.632</v>
      </c>
      <c r="K51" s="609">
        <f t="shared" si="9"/>
        <v>0</v>
      </c>
      <c r="L51" s="689">
        <f t="shared" si="9"/>
        <v>52.632</v>
      </c>
      <c r="M51" s="689">
        <f t="shared" si="9"/>
        <v>174.19474</v>
      </c>
      <c r="N51" s="609">
        <f t="shared" si="9"/>
        <v>0</v>
      </c>
      <c r="O51" s="689">
        <f t="shared" si="9"/>
        <v>174.19474</v>
      </c>
      <c r="P51" s="689">
        <f t="shared" si="9"/>
        <v>26.31579</v>
      </c>
      <c r="Q51" s="609">
        <f t="shared" si="9"/>
        <v>0</v>
      </c>
      <c r="R51" s="704">
        <f t="shared" si="9"/>
        <v>26.31579</v>
      </c>
      <c r="S51" s="608">
        <f>T51+U51+X51+AA51+AD51+AG51</f>
        <v>180</v>
      </c>
      <c r="T51" s="10">
        <f t="shared" ref="T51:AP51" si="10">T50+T46</f>
        <v>0</v>
      </c>
      <c r="U51" s="10">
        <f t="shared" si="10"/>
        <v>0</v>
      </c>
      <c r="V51" s="10">
        <f t="shared" si="10"/>
        <v>0</v>
      </c>
      <c r="W51" s="676">
        <f t="shared" si="10"/>
        <v>0</v>
      </c>
      <c r="X51" s="361">
        <f t="shared" si="10"/>
        <v>0</v>
      </c>
      <c r="Y51" s="10">
        <f t="shared" si="10"/>
        <v>180</v>
      </c>
      <c r="Z51" s="609">
        <f t="shared" si="10"/>
        <v>0</v>
      </c>
      <c r="AA51" s="10">
        <f t="shared" si="10"/>
        <v>180</v>
      </c>
      <c r="AB51" s="10">
        <f t="shared" si="10"/>
        <v>0</v>
      </c>
      <c r="AC51" s="609">
        <f t="shared" si="10"/>
        <v>0</v>
      </c>
      <c r="AD51" s="10">
        <f t="shared" si="10"/>
        <v>0</v>
      </c>
      <c r="AE51" s="10">
        <f t="shared" si="10"/>
        <v>0</v>
      </c>
      <c r="AF51" s="609">
        <f t="shared" si="10"/>
        <v>0</v>
      </c>
      <c r="AG51" s="748">
        <f t="shared" si="10"/>
        <v>0</v>
      </c>
      <c r="AH51" s="765">
        <f>AK51+AN51+AQ51</f>
        <v>4629.7</v>
      </c>
      <c r="AI51" s="608">
        <f t="shared" si="10"/>
        <v>820</v>
      </c>
      <c r="AJ51" s="609">
        <f t="shared" si="10"/>
        <v>0</v>
      </c>
      <c r="AK51" s="748">
        <f t="shared" si="10"/>
        <v>820</v>
      </c>
      <c r="AL51" s="10">
        <f t="shared" si="10"/>
        <v>3309.7</v>
      </c>
      <c r="AM51" s="609">
        <f t="shared" si="10"/>
        <v>0</v>
      </c>
      <c r="AN51" s="745">
        <f>AL51+AM51</f>
        <v>3309.7</v>
      </c>
      <c r="AO51" s="10">
        <f t="shared" si="10"/>
        <v>500</v>
      </c>
      <c r="AP51" s="609">
        <f t="shared" si="10"/>
        <v>0</v>
      </c>
      <c r="AQ51" s="745">
        <f>AO51+AP51</f>
        <v>500</v>
      </c>
      <c r="AR51" s="657">
        <f>AS51+AT51+AW51+AZ51+BC51+BF51</f>
        <v>5062.84253</v>
      </c>
      <c r="AS51" s="11">
        <f>AS50+AS46</f>
        <v>0</v>
      </c>
      <c r="AT51" s="11">
        <f>AT50+AT46</f>
        <v>0</v>
      </c>
      <c r="AU51" s="11">
        <f>AU50+AU46</f>
        <v>0</v>
      </c>
      <c r="AV51" s="609">
        <f>AV50+AV46</f>
        <v>0</v>
      </c>
      <c r="AW51" s="11">
        <f>AW50+AW46</f>
        <v>0</v>
      </c>
      <c r="AX51" s="11">
        <f>J51+Y51+AI51</f>
        <v>1052.632</v>
      </c>
      <c r="AY51" s="609">
        <f>K51+Z51+AJ51</f>
        <v>0</v>
      </c>
      <c r="AZ51" s="11">
        <f t="shared" ref="AZ51:BF51" si="11">AZ50+AZ46</f>
        <v>1052.632</v>
      </c>
      <c r="BA51" s="11">
        <f t="shared" si="11"/>
        <v>3483.89474</v>
      </c>
      <c r="BB51" s="676">
        <f t="shared" si="11"/>
        <v>0</v>
      </c>
      <c r="BC51" s="11">
        <f t="shared" si="11"/>
        <v>3483.89474</v>
      </c>
      <c r="BD51" s="11">
        <f t="shared" si="11"/>
        <v>526.31579</v>
      </c>
      <c r="BE51" s="676">
        <f t="shared" si="11"/>
        <v>0</v>
      </c>
      <c r="BF51" s="11">
        <f t="shared" si="11"/>
        <v>526.31579</v>
      </c>
      <c r="BG51" s="814"/>
    </row>
    <row r="52" s="27" customFormat="1" spans="1:59">
      <c r="A52" s="7" t="s">
        <v>302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977"/>
      <c r="T52" s="977"/>
      <c r="U52" s="977"/>
      <c r="V52" s="977"/>
      <c r="W52" s="977"/>
      <c r="X52" s="977"/>
      <c r="Y52" s="977"/>
      <c r="Z52" s="977"/>
      <c r="AA52" s="977"/>
      <c r="AB52" s="977"/>
      <c r="AC52" s="977"/>
      <c r="AD52" s="977"/>
      <c r="AE52" s="977"/>
      <c r="AF52" s="977"/>
      <c r="AG52" s="977"/>
      <c r="AH52" s="977"/>
      <c r="AI52" s="977"/>
      <c r="AJ52" s="977"/>
      <c r="AK52" s="977"/>
      <c r="AL52" s="977"/>
      <c r="AM52" s="977"/>
      <c r="AN52" s="977"/>
      <c r="AO52" s="977"/>
      <c r="AP52" s="977"/>
      <c r="AQ52" s="97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814"/>
    </row>
    <row r="53" s="27" customFormat="1" spans="1:59">
      <c r="A53" s="7" t="s">
        <v>303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8"/>
      <c r="T53" s="978"/>
      <c r="U53" s="978"/>
      <c r="V53" s="978"/>
      <c r="W53" s="978"/>
      <c r="X53" s="978"/>
      <c r="Y53" s="978"/>
      <c r="Z53" s="978"/>
      <c r="AA53" s="978"/>
      <c r="AB53" s="978"/>
      <c r="AC53" s="978"/>
      <c r="AD53" s="978"/>
      <c r="AE53" s="978"/>
      <c r="AF53" s="978"/>
      <c r="AG53" s="978"/>
      <c r="AH53" s="978"/>
      <c r="AI53" s="978"/>
      <c r="AJ53" s="978"/>
      <c r="AK53" s="978"/>
      <c r="AL53" s="978"/>
      <c r="AM53" s="978"/>
      <c r="AN53" s="978"/>
      <c r="AO53" s="978"/>
      <c r="AP53" s="978"/>
      <c r="AQ53" s="978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ht="102" customHeight="1" spans="1:59">
      <c r="A54" s="15" t="s">
        <v>118</v>
      </c>
      <c r="B54" s="606" t="s">
        <v>158</v>
      </c>
      <c r="C54" s="607" t="s">
        <v>13</v>
      </c>
      <c r="D54" s="608">
        <f>E54+F54+I54+L54+O54+R54</f>
        <v>37302.77052</v>
      </c>
      <c r="E54" s="11">
        <v>4728.52027</v>
      </c>
      <c r="F54" s="11">
        <v>5368.03887</v>
      </c>
      <c r="G54" s="11">
        <f>'27'!I48</f>
        <v>6595.98174</v>
      </c>
      <c r="H54" s="609"/>
      <c r="I54" s="11">
        <f>G54+H54</f>
        <v>6595.98174</v>
      </c>
      <c r="J54" s="686">
        <f>'33'!L54</f>
        <v>6560.62735</v>
      </c>
      <c r="K54" s="609">
        <f>-0.15-2.775-0.2-3.11092</f>
        <v>-6.23592</v>
      </c>
      <c r="L54" s="686">
        <f>J54+K54</f>
        <v>6554.39143</v>
      </c>
      <c r="M54" s="686">
        <f>'33'!O54</f>
        <v>7317.63221</v>
      </c>
      <c r="N54" s="609">
        <v>0</v>
      </c>
      <c r="O54" s="686">
        <f>M54+N54</f>
        <v>7317.63221</v>
      </c>
      <c r="P54" s="686">
        <f>'33'!R54</f>
        <v>6738.206</v>
      </c>
      <c r="Q54" s="609">
        <v>0</v>
      </c>
      <c r="R54" s="717">
        <f>P54+Q54</f>
        <v>6738.206</v>
      </c>
      <c r="S54" s="608">
        <f>T54+U54+X54+AA54+AD54+AG54</f>
        <v>95.44194</v>
      </c>
      <c r="T54" s="11">
        <v>0</v>
      </c>
      <c r="U54" s="11">
        <v>0</v>
      </c>
      <c r="V54" s="11">
        <f>'27'!X48</f>
        <v>95.44194</v>
      </c>
      <c r="W54" s="609"/>
      <c r="X54" s="358">
        <f>V54+W54</f>
        <v>95.44194</v>
      </c>
      <c r="Y54" s="11">
        <v>0</v>
      </c>
      <c r="Z54" s="609">
        <v>0</v>
      </c>
      <c r="AA54" s="11">
        <v>0</v>
      </c>
      <c r="AB54" s="11">
        <v>0</v>
      </c>
      <c r="AC54" s="609">
        <v>0</v>
      </c>
      <c r="AD54" s="11">
        <v>0</v>
      </c>
      <c r="AE54" s="11">
        <v>0</v>
      </c>
      <c r="AF54" s="609">
        <v>0</v>
      </c>
      <c r="AG54" s="745">
        <v>0</v>
      </c>
      <c r="AH54" s="765">
        <f>AK54+AN54+AQ54</f>
        <v>0</v>
      </c>
      <c r="AI54" s="876">
        <v>0</v>
      </c>
      <c r="AJ54" s="609">
        <v>0</v>
      </c>
      <c r="AK54" s="745">
        <f>AI54+AJ54</f>
        <v>0</v>
      </c>
      <c r="AL54" s="876">
        <v>0</v>
      </c>
      <c r="AM54" s="609">
        <v>0</v>
      </c>
      <c r="AN54" s="745">
        <f>AL54+AM54</f>
        <v>0</v>
      </c>
      <c r="AO54" s="876">
        <v>0</v>
      </c>
      <c r="AP54" s="609">
        <v>0</v>
      </c>
      <c r="AQ54" s="745">
        <f>AO54+AP54</f>
        <v>0</v>
      </c>
      <c r="AR54" s="657">
        <f>AS54+AT54+AW54+AZ54+BC54+BF54</f>
        <v>37398.21246</v>
      </c>
      <c r="AS54" s="11">
        <f t="shared" ref="AS54:AV55" si="12">E54+T54</f>
        <v>4728.52027</v>
      </c>
      <c r="AT54" s="11">
        <f t="shared" si="12"/>
        <v>5368.03887</v>
      </c>
      <c r="AU54" s="11">
        <f t="shared" si="12"/>
        <v>6691.42368</v>
      </c>
      <c r="AV54" s="609">
        <f t="shared" si="12"/>
        <v>0</v>
      </c>
      <c r="AW54" s="11">
        <f>AU54+AV54</f>
        <v>6691.42368</v>
      </c>
      <c r="AX54" s="11">
        <f>J54+Y54+AI54</f>
        <v>6560.62735</v>
      </c>
      <c r="AY54" s="609">
        <f>K54+Z54+AJ54</f>
        <v>-6.23592</v>
      </c>
      <c r="AZ54" s="11">
        <f>AX54+AY54</f>
        <v>6554.39143</v>
      </c>
      <c r="BA54" s="11">
        <f>M54+AB54</f>
        <v>7317.63221</v>
      </c>
      <c r="BB54" s="642">
        <f>N54+AC54</f>
        <v>0</v>
      </c>
      <c r="BC54" s="11">
        <f>BA54+BB54</f>
        <v>7317.63221</v>
      </c>
      <c r="BD54" s="11">
        <f>P54+AE54</f>
        <v>6738.206</v>
      </c>
      <c r="BE54" s="642">
        <f>Q54+AF54</f>
        <v>0</v>
      </c>
      <c r="BF54" s="787">
        <f>BD54+BE54</f>
        <v>6738.206</v>
      </c>
      <c r="BG54" s="824" t="s">
        <v>341</v>
      </c>
    </row>
    <row r="55" s="27" customFormat="1" ht="105.75" customHeight="1" spans="1:59">
      <c r="A55" s="15" t="s">
        <v>328</v>
      </c>
      <c r="B55" s="606" t="s">
        <v>329</v>
      </c>
      <c r="C55" s="607" t="s">
        <v>46</v>
      </c>
      <c r="D55" s="608">
        <f>E55+F55+I55+L55+O55+R55</f>
        <v>0</v>
      </c>
      <c r="E55" s="11">
        <v>0</v>
      </c>
      <c r="F55" s="11">
        <v>0</v>
      </c>
      <c r="G55" s="11"/>
      <c r="H55" s="609"/>
      <c r="I55" s="11">
        <v>0</v>
      </c>
      <c r="J55" s="686">
        <v>0</v>
      </c>
      <c r="K55" s="609">
        <v>0</v>
      </c>
      <c r="L55" s="686">
        <v>0</v>
      </c>
      <c r="M55" s="686">
        <v>0</v>
      </c>
      <c r="N55" s="609">
        <v>0</v>
      </c>
      <c r="O55" s="686">
        <v>0</v>
      </c>
      <c r="P55" s="686">
        <v>0</v>
      </c>
      <c r="Q55" s="609">
        <v>0</v>
      </c>
      <c r="R55" s="717">
        <v>0</v>
      </c>
      <c r="S55" s="608">
        <f>T55+U55+X55+AA55+AD55+AG55</f>
        <v>281.6</v>
      </c>
      <c r="T55" s="11">
        <v>0</v>
      </c>
      <c r="U55" s="11">
        <v>0</v>
      </c>
      <c r="V55" s="11"/>
      <c r="W55" s="609"/>
      <c r="X55" s="358">
        <v>0</v>
      </c>
      <c r="Y55" s="11">
        <v>0</v>
      </c>
      <c r="Z55" s="609">
        <v>0</v>
      </c>
      <c r="AA55" s="11">
        <v>0</v>
      </c>
      <c r="AB55" s="11">
        <f>'33'!AD55</f>
        <v>180.8</v>
      </c>
      <c r="AC55" s="609">
        <v>0</v>
      </c>
      <c r="AD55" s="11">
        <f>AB55+AC55</f>
        <v>180.8</v>
      </c>
      <c r="AE55" s="11">
        <f>'33'!AG55</f>
        <v>100.8</v>
      </c>
      <c r="AF55" s="609">
        <v>0</v>
      </c>
      <c r="AG55" s="745">
        <f>AE55+AF55</f>
        <v>100.8</v>
      </c>
      <c r="AH55" s="765">
        <f>AK55+AN55+AQ55</f>
        <v>0</v>
      </c>
      <c r="AI55" s="877">
        <v>0</v>
      </c>
      <c r="AJ55" s="987">
        <v>0</v>
      </c>
      <c r="AK55" s="745">
        <v>0</v>
      </c>
      <c r="AL55" s="876">
        <v>0</v>
      </c>
      <c r="AM55" s="609">
        <v>0</v>
      </c>
      <c r="AN55" s="745">
        <v>0</v>
      </c>
      <c r="AO55" s="876">
        <v>0</v>
      </c>
      <c r="AP55" s="609">
        <v>0</v>
      </c>
      <c r="AQ55" s="745">
        <v>0</v>
      </c>
      <c r="AR55" s="657">
        <f>AS55+AT55+AW55+AZ55+BC55+BF55</f>
        <v>281.6</v>
      </c>
      <c r="AS55" s="11">
        <f t="shared" si="12"/>
        <v>0</v>
      </c>
      <c r="AT55" s="11">
        <f t="shared" si="12"/>
        <v>0</v>
      </c>
      <c r="AU55" s="11">
        <f t="shared" si="12"/>
        <v>0</v>
      </c>
      <c r="AV55" s="609">
        <f t="shared" si="12"/>
        <v>0</v>
      </c>
      <c r="AW55" s="11">
        <f>AU55+AV55</f>
        <v>0</v>
      </c>
      <c r="AX55" s="11">
        <f>J55+Y55+AI55</f>
        <v>0</v>
      </c>
      <c r="AY55" s="609">
        <f>K55+Z55+AJ55</f>
        <v>0</v>
      </c>
      <c r="AZ55" s="11">
        <f>AX55+AY55</f>
        <v>0</v>
      </c>
      <c r="BA55" s="11">
        <f>M55+AB55</f>
        <v>180.8</v>
      </c>
      <c r="BB55" s="642">
        <f>N55+AC55</f>
        <v>0</v>
      </c>
      <c r="BC55" s="11">
        <f>BA55+BB55</f>
        <v>180.8</v>
      </c>
      <c r="BD55" s="11">
        <f>P55+AE55</f>
        <v>100.8</v>
      </c>
      <c r="BE55" s="642">
        <f>Q55+AF55</f>
        <v>0</v>
      </c>
      <c r="BF55" s="787">
        <f>BD55+BE55</f>
        <v>100.8</v>
      </c>
      <c r="BG55" s="824"/>
    </row>
    <row r="56" s="27" customFormat="1" ht="81.75" customHeight="1" spans="1:59">
      <c r="A56" s="19"/>
      <c r="B56" s="832" t="s">
        <v>159</v>
      </c>
      <c r="C56" s="959"/>
      <c r="D56" s="608">
        <f>E56+F56+I56+L56+O56+R56</f>
        <v>37302.77052</v>
      </c>
      <c r="E56" s="10">
        <f>E54+E55</f>
        <v>4728.52027</v>
      </c>
      <c r="F56" s="10">
        <f t="shared" ref="F56:AG56" si="13">F54+F55</f>
        <v>5368.03887</v>
      </c>
      <c r="G56" s="10">
        <f t="shared" si="13"/>
        <v>6595.98174</v>
      </c>
      <c r="H56" s="10">
        <f t="shared" si="13"/>
        <v>0</v>
      </c>
      <c r="I56" s="10">
        <f t="shared" si="13"/>
        <v>6595.98174</v>
      </c>
      <c r="J56" s="10">
        <f t="shared" si="13"/>
        <v>6560.62735</v>
      </c>
      <c r="K56" s="10">
        <f t="shared" si="13"/>
        <v>-6.23592</v>
      </c>
      <c r="L56" s="10">
        <f t="shared" si="13"/>
        <v>6554.39143</v>
      </c>
      <c r="M56" s="10">
        <f t="shared" si="13"/>
        <v>7317.63221</v>
      </c>
      <c r="N56" s="10">
        <f t="shared" si="13"/>
        <v>0</v>
      </c>
      <c r="O56" s="10">
        <f t="shared" si="13"/>
        <v>7317.63221</v>
      </c>
      <c r="P56" s="10">
        <f t="shared" si="13"/>
        <v>6738.206</v>
      </c>
      <c r="Q56" s="10">
        <f t="shared" si="13"/>
        <v>0</v>
      </c>
      <c r="R56" s="10">
        <f t="shared" si="13"/>
        <v>6738.206</v>
      </c>
      <c r="S56" s="10">
        <f t="shared" si="13"/>
        <v>377.04194</v>
      </c>
      <c r="T56" s="10">
        <f t="shared" si="13"/>
        <v>0</v>
      </c>
      <c r="U56" s="10">
        <f t="shared" si="13"/>
        <v>0</v>
      </c>
      <c r="V56" s="10">
        <f t="shared" si="13"/>
        <v>95.44194</v>
      </c>
      <c r="W56" s="10">
        <f t="shared" si="13"/>
        <v>0</v>
      </c>
      <c r="X56" s="10">
        <f t="shared" si="13"/>
        <v>95.44194</v>
      </c>
      <c r="Y56" s="10">
        <f t="shared" si="13"/>
        <v>0</v>
      </c>
      <c r="Z56" s="10">
        <f t="shared" si="13"/>
        <v>0</v>
      </c>
      <c r="AA56" s="10">
        <f t="shared" si="13"/>
        <v>0</v>
      </c>
      <c r="AB56" s="10">
        <f t="shared" si="13"/>
        <v>180.8</v>
      </c>
      <c r="AC56" s="10">
        <f t="shared" si="13"/>
        <v>0</v>
      </c>
      <c r="AD56" s="10">
        <f t="shared" si="13"/>
        <v>180.8</v>
      </c>
      <c r="AE56" s="10">
        <f t="shared" si="13"/>
        <v>100.8</v>
      </c>
      <c r="AF56" s="10">
        <f t="shared" si="13"/>
        <v>0</v>
      </c>
      <c r="AG56" s="10">
        <f t="shared" si="13"/>
        <v>100.8</v>
      </c>
      <c r="AH56" s="765">
        <f>AK56+AN56+AQ56</f>
        <v>0</v>
      </c>
      <c r="AI56" s="10">
        <f t="shared" ref="AI56:BF56" si="14">AI54+AI55</f>
        <v>0</v>
      </c>
      <c r="AJ56" s="10">
        <f t="shared" si="14"/>
        <v>0</v>
      </c>
      <c r="AK56" s="10">
        <f t="shared" si="14"/>
        <v>0</v>
      </c>
      <c r="AL56" s="10">
        <f t="shared" si="14"/>
        <v>0</v>
      </c>
      <c r="AM56" s="10">
        <f t="shared" si="14"/>
        <v>0</v>
      </c>
      <c r="AN56" s="10">
        <f t="shared" si="14"/>
        <v>0</v>
      </c>
      <c r="AO56" s="10">
        <f t="shared" si="14"/>
        <v>0</v>
      </c>
      <c r="AP56" s="10">
        <f t="shared" si="14"/>
        <v>0</v>
      </c>
      <c r="AQ56" s="10">
        <f t="shared" si="14"/>
        <v>0</v>
      </c>
      <c r="AR56" s="10">
        <f t="shared" si="14"/>
        <v>37679.81246</v>
      </c>
      <c r="AS56" s="10">
        <f t="shared" si="14"/>
        <v>4728.52027</v>
      </c>
      <c r="AT56" s="10">
        <f t="shared" si="14"/>
        <v>5368.03887</v>
      </c>
      <c r="AU56" s="10">
        <f t="shared" si="14"/>
        <v>6691.42368</v>
      </c>
      <c r="AV56" s="10">
        <f t="shared" si="14"/>
        <v>0</v>
      </c>
      <c r="AW56" s="10">
        <f t="shared" si="14"/>
        <v>6691.42368</v>
      </c>
      <c r="AX56" s="10">
        <f t="shared" si="14"/>
        <v>6560.62735</v>
      </c>
      <c r="AY56" s="10">
        <f t="shared" si="14"/>
        <v>-6.23592</v>
      </c>
      <c r="AZ56" s="10">
        <f t="shared" si="14"/>
        <v>6554.39143</v>
      </c>
      <c r="BA56" s="10">
        <f t="shared" si="14"/>
        <v>7498.43221</v>
      </c>
      <c r="BB56" s="10">
        <f t="shared" si="14"/>
        <v>0</v>
      </c>
      <c r="BC56" s="10">
        <f t="shared" si="14"/>
        <v>7498.43221</v>
      </c>
      <c r="BD56" s="10">
        <f t="shared" si="14"/>
        <v>6839.006</v>
      </c>
      <c r="BE56" s="10">
        <f t="shared" si="14"/>
        <v>0</v>
      </c>
      <c r="BF56" s="738">
        <f t="shared" si="14"/>
        <v>6839.006</v>
      </c>
      <c r="BG56" s="824"/>
    </row>
    <row r="57" s="27" customFormat="1" ht="21" customHeight="1" spans="1:59">
      <c r="A57" s="7" t="s">
        <v>304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977"/>
      <c r="T57" s="977"/>
      <c r="U57" s="977"/>
      <c r="V57" s="977"/>
      <c r="W57" s="977"/>
      <c r="X57" s="977"/>
      <c r="Y57" s="977"/>
      <c r="Z57" s="977"/>
      <c r="AA57" s="977"/>
      <c r="AB57" s="977"/>
      <c r="AC57" s="977"/>
      <c r="AD57" s="977"/>
      <c r="AE57" s="977"/>
      <c r="AF57" s="977"/>
      <c r="AG57" s="977"/>
      <c r="AH57" s="977"/>
      <c r="AI57" s="977"/>
      <c r="AJ57" s="977"/>
      <c r="AK57" s="977"/>
      <c r="AL57" s="977"/>
      <c r="AM57" s="977"/>
      <c r="AN57" s="977"/>
      <c r="AO57" s="977"/>
      <c r="AP57" s="977"/>
      <c r="AQ57" s="97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814"/>
    </row>
    <row r="58" s="27" customFormat="1" ht="22.5" customHeight="1" spans="1:59">
      <c r="A58" s="7" t="s">
        <v>305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8"/>
      <c r="T58" s="978"/>
      <c r="U58" s="978"/>
      <c r="V58" s="978"/>
      <c r="W58" s="978"/>
      <c r="X58" s="978"/>
      <c r="Y58" s="978"/>
      <c r="Z58" s="978"/>
      <c r="AA58" s="978"/>
      <c r="AB58" s="978"/>
      <c r="AC58" s="978"/>
      <c r="AD58" s="978"/>
      <c r="AE58" s="978"/>
      <c r="AF58" s="978"/>
      <c r="AG58" s="978"/>
      <c r="AH58" s="978"/>
      <c r="AI58" s="978"/>
      <c r="AJ58" s="978"/>
      <c r="AK58" s="978"/>
      <c r="AL58" s="978"/>
      <c r="AM58" s="978"/>
      <c r="AN58" s="978"/>
      <c r="AO58" s="978"/>
      <c r="AP58" s="978"/>
      <c r="AQ58" s="978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ht="75" customHeight="1" spans="1:59">
      <c r="A59" s="15" t="s">
        <v>122</v>
      </c>
      <c r="B59" s="606" t="s">
        <v>160</v>
      </c>
      <c r="C59" s="607" t="s">
        <v>13</v>
      </c>
      <c r="D59" s="608">
        <f>E59+F59+I59+L59+O59+R59</f>
        <v>1488.35017</v>
      </c>
      <c r="E59" s="11">
        <v>0</v>
      </c>
      <c r="F59" s="11">
        <v>0</v>
      </c>
      <c r="G59" s="11">
        <f>'26'!I50</f>
        <v>1488.35017</v>
      </c>
      <c r="H59" s="609">
        <f>H60+H61+H62</f>
        <v>0</v>
      </c>
      <c r="I59" s="11">
        <f>G59+H59</f>
        <v>1488.35017</v>
      </c>
      <c r="J59" s="686">
        <f>'32'!L58</f>
        <v>0</v>
      </c>
      <c r="K59" s="700"/>
      <c r="L59" s="686">
        <v>0</v>
      </c>
      <c r="M59" s="686">
        <v>0</v>
      </c>
      <c r="N59" s="700"/>
      <c r="O59" s="686">
        <v>0</v>
      </c>
      <c r="P59" s="699">
        <v>0</v>
      </c>
      <c r="Q59" s="687">
        <f>Q60</f>
        <v>0</v>
      </c>
      <c r="R59" s="717">
        <f>P59+Q59</f>
        <v>0</v>
      </c>
      <c r="S59" s="608">
        <f>T59+U59+X59+AA59+AD59+AG59</f>
        <v>0</v>
      </c>
      <c r="T59" s="11">
        <v>0</v>
      </c>
      <c r="U59" s="11">
        <v>0</v>
      </c>
      <c r="V59" s="11">
        <v>0</v>
      </c>
      <c r="W59" s="609"/>
      <c r="X59" s="358">
        <v>0</v>
      </c>
      <c r="Y59" s="11">
        <f>'32'!AA58</f>
        <v>0</v>
      </c>
      <c r="Z59" s="642"/>
      <c r="AA59" s="11">
        <v>0</v>
      </c>
      <c r="AB59" s="11">
        <v>0</v>
      </c>
      <c r="AC59" s="642"/>
      <c r="AD59" s="11">
        <v>0</v>
      </c>
      <c r="AE59" s="11">
        <v>0</v>
      </c>
      <c r="AF59" s="642"/>
      <c r="AG59" s="745">
        <v>0</v>
      </c>
      <c r="AH59" s="869">
        <f>AK59+AN59+AQ59</f>
        <v>0</v>
      </c>
      <c r="AI59" s="764">
        <v>0</v>
      </c>
      <c r="AJ59" s="642"/>
      <c r="AK59" s="745">
        <f>AI59+AJ59</f>
        <v>0</v>
      </c>
      <c r="AL59" s="764">
        <v>0</v>
      </c>
      <c r="AM59" s="642"/>
      <c r="AN59" s="758">
        <f>AL59+AM59</f>
        <v>0</v>
      </c>
      <c r="AO59" s="764">
        <v>0</v>
      </c>
      <c r="AP59" s="642"/>
      <c r="AQ59" s="758">
        <f>AO59+AP59</f>
        <v>0</v>
      </c>
      <c r="AR59" s="657">
        <f>AS59+AT59+AW59+AZ59+BC59+BF59</f>
        <v>1488.35017</v>
      </c>
      <c r="AS59" s="11">
        <f>E59+T59</f>
        <v>0</v>
      </c>
      <c r="AT59" s="11">
        <f>F59+U59</f>
        <v>0</v>
      </c>
      <c r="AU59" s="11">
        <f>G59+V59</f>
        <v>1488.35017</v>
      </c>
      <c r="AV59" s="609">
        <f>H59+W59</f>
        <v>0</v>
      </c>
      <c r="AW59" s="11">
        <f>AU59+AV59</f>
        <v>1488.35017</v>
      </c>
      <c r="AX59" s="11">
        <f>J59+Y59+AI59</f>
        <v>0</v>
      </c>
      <c r="AY59" s="642">
        <f>K59+Z59+AJ59</f>
        <v>0</v>
      </c>
      <c r="AZ59" s="11">
        <f>AX59+AY59</f>
        <v>0</v>
      </c>
      <c r="BA59" s="11">
        <f>M59+AB59</f>
        <v>0</v>
      </c>
      <c r="BB59" s="642">
        <f>N59+AC59</f>
        <v>0</v>
      </c>
      <c r="BC59" s="11">
        <f>BA59+BB59</f>
        <v>0</v>
      </c>
      <c r="BD59" s="11">
        <f>P59+AE59</f>
        <v>0</v>
      </c>
      <c r="BE59" s="642">
        <f>Q59+AF59</f>
        <v>0</v>
      </c>
      <c r="BF59" s="745">
        <f>BD59+BE59</f>
        <v>0</v>
      </c>
      <c r="BG59" s="939"/>
    </row>
    <row r="60" spans="1:59">
      <c r="A60" s="15"/>
      <c r="B60" s="606"/>
      <c r="C60" s="607" t="s">
        <v>91</v>
      </c>
      <c r="D60" s="608"/>
      <c r="E60" s="10"/>
      <c r="F60" s="10"/>
      <c r="G60" s="10"/>
      <c r="H60" s="676"/>
      <c r="I60" s="10"/>
      <c r="J60" s="704"/>
      <c r="K60" s="705"/>
      <c r="L60" s="706"/>
      <c r="M60" s="704"/>
      <c r="N60" s="705"/>
      <c r="O60" s="707"/>
      <c r="P60" s="708"/>
      <c r="Q60" s="726"/>
      <c r="R60" s="704"/>
      <c r="S60" s="608"/>
      <c r="T60" s="10"/>
      <c r="U60" s="10"/>
      <c r="V60" s="10"/>
      <c r="W60" s="676"/>
      <c r="X60" s="361"/>
      <c r="Y60" s="738"/>
      <c r="Z60" s="739"/>
      <c r="AA60" s="657"/>
      <c r="AB60" s="738"/>
      <c r="AC60" s="739"/>
      <c r="AD60" s="657"/>
      <c r="AE60" s="738"/>
      <c r="AF60" s="739"/>
      <c r="AG60" s="765"/>
      <c r="AH60" s="760"/>
      <c r="AI60" s="760"/>
      <c r="AJ60" s="642"/>
      <c r="AK60" s="765"/>
      <c r="AL60" s="760"/>
      <c r="AM60" s="642"/>
      <c r="AN60" s="760"/>
      <c r="AO60" s="760"/>
      <c r="AP60" s="642"/>
      <c r="AQ60" s="760"/>
      <c r="AR60" s="657"/>
      <c r="AS60" s="10"/>
      <c r="AT60" s="10"/>
      <c r="AU60" s="10"/>
      <c r="AV60" s="676"/>
      <c r="AW60" s="10"/>
      <c r="AX60" s="738"/>
      <c r="AY60" s="739"/>
      <c r="AZ60" s="657"/>
      <c r="BA60" s="738"/>
      <c r="BB60" s="739"/>
      <c r="BC60" s="657"/>
      <c r="BD60" s="738"/>
      <c r="BE60" s="739"/>
      <c r="BF60" s="940"/>
      <c r="BG60" s="941"/>
    </row>
    <row r="61" ht="33.75" spans="1:59">
      <c r="A61" s="15"/>
      <c r="B61" s="606"/>
      <c r="C61" s="607" t="s">
        <v>146</v>
      </c>
      <c r="D61" s="608"/>
      <c r="E61" s="10"/>
      <c r="F61" s="10"/>
      <c r="G61" s="10"/>
      <c r="H61" s="676"/>
      <c r="I61" s="10"/>
      <c r="J61" s="704"/>
      <c r="K61" s="709"/>
      <c r="L61" s="706"/>
      <c r="M61" s="704"/>
      <c r="N61" s="709"/>
      <c r="O61" s="707"/>
      <c r="P61" s="710"/>
      <c r="Q61" s="727"/>
      <c r="R61" s="704"/>
      <c r="S61" s="608"/>
      <c r="T61" s="10"/>
      <c r="U61" s="10"/>
      <c r="V61" s="10"/>
      <c r="W61" s="676"/>
      <c r="X61" s="361"/>
      <c r="Y61" s="738"/>
      <c r="Z61" s="740"/>
      <c r="AA61" s="657"/>
      <c r="AB61" s="738"/>
      <c r="AC61" s="740"/>
      <c r="AD61" s="657"/>
      <c r="AE61" s="738"/>
      <c r="AF61" s="740"/>
      <c r="AG61" s="765"/>
      <c r="AH61" s="767"/>
      <c r="AI61" s="767"/>
      <c r="AJ61" s="768"/>
      <c r="AK61" s="765"/>
      <c r="AL61" s="767"/>
      <c r="AM61" s="768"/>
      <c r="AN61" s="767"/>
      <c r="AO61" s="767"/>
      <c r="AP61" s="768"/>
      <c r="AQ61" s="767"/>
      <c r="AR61" s="657"/>
      <c r="AS61" s="10"/>
      <c r="AT61" s="10"/>
      <c r="AU61" s="10"/>
      <c r="AV61" s="676"/>
      <c r="AW61" s="10"/>
      <c r="AX61" s="738"/>
      <c r="AY61" s="740"/>
      <c r="AZ61" s="657"/>
      <c r="BA61" s="738"/>
      <c r="BB61" s="740"/>
      <c r="BC61" s="657"/>
      <c r="BD61" s="738"/>
      <c r="BE61" s="740"/>
      <c r="BF61" s="940"/>
      <c r="BG61" s="941"/>
    </row>
    <row r="62" ht="22.5" spans="1:59">
      <c r="A62" s="15"/>
      <c r="B62" s="606"/>
      <c r="C62" s="607" t="s">
        <v>39</v>
      </c>
      <c r="D62" s="608"/>
      <c r="E62" s="10"/>
      <c r="F62" s="10"/>
      <c r="G62" s="10"/>
      <c r="H62" s="676"/>
      <c r="I62" s="10"/>
      <c r="J62" s="704"/>
      <c r="K62" s="720"/>
      <c r="L62" s="706"/>
      <c r="M62" s="704"/>
      <c r="N62" s="720"/>
      <c r="O62" s="707"/>
      <c r="P62" s="968"/>
      <c r="Q62" s="979"/>
      <c r="R62" s="704"/>
      <c r="S62" s="608"/>
      <c r="T62" s="10"/>
      <c r="U62" s="10"/>
      <c r="V62" s="10"/>
      <c r="W62" s="676"/>
      <c r="X62" s="361"/>
      <c r="Y62" s="738"/>
      <c r="Z62" s="754"/>
      <c r="AA62" s="657"/>
      <c r="AB62" s="738"/>
      <c r="AC62" s="754"/>
      <c r="AD62" s="657"/>
      <c r="AE62" s="738"/>
      <c r="AF62" s="754"/>
      <c r="AG62" s="765"/>
      <c r="AH62" s="770"/>
      <c r="AI62" s="770"/>
      <c r="AJ62" s="743"/>
      <c r="AK62" s="765"/>
      <c r="AL62" s="770"/>
      <c r="AM62" s="743"/>
      <c r="AN62" s="770"/>
      <c r="AO62" s="770"/>
      <c r="AP62" s="743"/>
      <c r="AQ62" s="770"/>
      <c r="AR62" s="657"/>
      <c r="AS62" s="10"/>
      <c r="AT62" s="10"/>
      <c r="AU62" s="10"/>
      <c r="AV62" s="676"/>
      <c r="AW62" s="10"/>
      <c r="AX62" s="738"/>
      <c r="AY62" s="754"/>
      <c r="AZ62" s="657"/>
      <c r="BA62" s="738"/>
      <c r="BB62" s="754"/>
      <c r="BC62" s="657"/>
      <c r="BD62" s="738"/>
      <c r="BE62" s="754"/>
      <c r="BF62" s="940"/>
      <c r="BG62" s="941"/>
    </row>
    <row r="63" s="30" customFormat="1" ht="60.8" spans="1:59">
      <c r="A63" s="19"/>
      <c r="B63" s="832" t="s">
        <v>159</v>
      </c>
      <c r="C63" s="959"/>
      <c r="D63" s="608">
        <f>D59</f>
        <v>1488.35017</v>
      </c>
      <c r="E63" s="10">
        <f>E59</f>
        <v>0</v>
      </c>
      <c r="F63" s="10">
        <f t="shared" ref="F63:AK63" si="15">F59</f>
        <v>0</v>
      </c>
      <c r="G63" s="10">
        <f t="shared" si="15"/>
        <v>1488.35017</v>
      </c>
      <c r="H63" s="676">
        <f t="shared" si="15"/>
        <v>0</v>
      </c>
      <c r="I63" s="10">
        <f t="shared" si="15"/>
        <v>1488.35017</v>
      </c>
      <c r="J63" s="689">
        <f t="shared" si="15"/>
        <v>0</v>
      </c>
      <c r="K63" s="968">
        <f t="shared" si="15"/>
        <v>0</v>
      </c>
      <c r="L63" s="689">
        <f t="shared" si="15"/>
        <v>0</v>
      </c>
      <c r="M63" s="689">
        <f t="shared" si="15"/>
        <v>0</v>
      </c>
      <c r="N63" s="968">
        <f t="shared" si="15"/>
        <v>0</v>
      </c>
      <c r="O63" s="689">
        <f t="shared" si="15"/>
        <v>0</v>
      </c>
      <c r="P63" s="968">
        <f t="shared" si="15"/>
        <v>0</v>
      </c>
      <c r="Q63" s="689">
        <f t="shared" si="15"/>
        <v>0</v>
      </c>
      <c r="R63" s="704">
        <f t="shared" si="15"/>
        <v>0</v>
      </c>
      <c r="S63" s="608">
        <f t="shared" si="15"/>
        <v>0</v>
      </c>
      <c r="T63" s="10">
        <f t="shared" si="15"/>
        <v>0</v>
      </c>
      <c r="U63" s="10">
        <f t="shared" si="15"/>
        <v>0</v>
      </c>
      <c r="V63" s="10">
        <f t="shared" si="15"/>
        <v>0</v>
      </c>
      <c r="W63" s="676">
        <f t="shared" si="15"/>
        <v>0</v>
      </c>
      <c r="X63" s="361">
        <f t="shared" si="15"/>
        <v>0</v>
      </c>
      <c r="Y63" s="10">
        <f t="shared" si="15"/>
        <v>0</v>
      </c>
      <c r="Z63" s="770">
        <f t="shared" si="15"/>
        <v>0</v>
      </c>
      <c r="AA63" s="10">
        <f t="shared" si="15"/>
        <v>0</v>
      </c>
      <c r="AB63" s="10">
        <f t="shared" si="15"/>
        <v>0</v>
      </c>
      <c r="AC63" s="770">
        <f t="shared" si="15"/>
        <v>0</v>
      </c>
      <c r="AD63" s="10">
        <f t="shared" si="15"/>
        <v>0</v>
      </c>
      <c r="AE63" s="10">
        <f t="shared" si="15"/>
        <v>0</v>
      </c>
      <c r="AF63" s="770">
        <f t="shared" si="15"/>
        <v>0</v>
      </c>
      <c r="AG63" s="748">
        <f t="shared" si="15"/>
        <v>0</v>
      </c>
      <c r="AH63" s="880">
        <f>AK63+AN63+AQ63</f>
        <v>0</v>
      </c>
      <c r="AI63" s="757">
        <f t="shared" si="15"/>
        <v>0</v>
      </c>
      <c r="AJ63" s="988">
        <f t="shared" si="15"/>
        <v>0</v>
      </c>
      <c r="AK63" s="748">
        <f t="shared" si="15"/>
        <v>0</v>
      </c>
      <c r="AL63" s="874">
        <v>0</v>
      </c>
      <c r="AM63" s="743"/>
      <c r="AN63" s="989">
        <f>AL63+AM63</f>
        <v>0</v>
      </c>
      <c r="AO63" s="874">
        <v>0</v>
      </c>
      <c r="AP63" s="743"/>
      <c r="AQ63" s="989">
        <f>AO63+AP63</f>
        <v>0</v>
      </c>
      <c r="AR63" s="657">
        <f>AS63+AT63+AW63+AZ63+BC63+BF63</f>
        <v>1488.35017</v>
      </c>
      <c r="AS63" s="10">
        <f>E63+T63</f>
        <v>0</v>
      </c>
      <c r="AT63" s="10">
        <f>F63+U63</f>
        <v>0</v>
      </c>
      <c r="AU63" s="10">
        <f>G63+V63</f>
        <v>1488.35017</v>
      </c>
      <c r="AV63" s="676">
        <f>H63+W63</f>
        <v>0</v>
      </c>
      <c r="AW63" s="10">
        <f>AU63+AV63</f>
        <v>1488.35017</v>
      </c>
      <c r="AX63" s="11">
        <f>J63+Y63+AI63</f>
        <v>0</v>
      </c>
      <c r="AY63" s="743">
        <f>K63+Z63+AJ63</f>
        <v>0</v>
      </c>
      <c r="AZ63" s="10">
        <f>AX63+AY63</f>
        <v>0</v>
      </c>
      <c r="BA63" s="10">
        <f>M63+AB63</f>
        <v>0</v>
      </c>
      <c r="BB63" s="770">
        <f>N63+AC63</f>
        <v>0</v>
      </c>
      <c r="BC63" s="10">
        <f>BA63+BB63</f>
        <v>0</v>
      </c>
      <c r="BD63" s="10">
        <f>P63+AE63</f>
        <v>0</v>
      </c>
      <c r="BE63" s="770">
        <f>Q63+AF63</f>
        <v>0</v>
      </c>
      <c r="BF63" s="748">
        <f>BD63+BE63</f>
        <v>0</v>
      </c>
      <c r="BG63" s="942"/>
    </row>
    <row r="64" spans="1:59">
      <c r="A64" s="7" t="s">
        <v>306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977"/>
      <c r="T64" s="977"/>
      <c r="U64" s="977"/>
      <c r="V64" s="977"/>
      <c r="W64" s="977"/>
      <c r="X64" s="977"/>
      <c r="Y64" s="977"/>
      <c r="Z64" s="977"/>
      <c r="AA64" s="977"/>
      <c r="AB64" s="977"/>
      <c r="AC64" s="977"/>
      <c r="AD64" s="977"/>
      <c r="AE64" s="977"/>
      <c r="AF64" s="977"/>
      <c r="AG64" s="977"/>
      <c r="AH64" s="977"/>
      <c r="AI64" s="977"/>
      <c r="AJ64" s="977"/>
      <c r="AK64" s="977"/>
      <c r="AL64" s="977"/>
      <c r="AM64" s="977"/>
      <c r="AN64" s="977"/>
      <c r="AO64" s="977"/>
      <c r="AP64" s="977"/>
      <c r="AQ64" s="97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803"/>
    </row>
    <row r="65" ht="19.5" customHeight="1" spans="1:59">
      <c r="A65" s="7" t="s">
        <v>307</v>
      </c>
      <c r="B65" s="7"/>
      <c r="C65" s="7"/>
      <c r="D65" s="978"/>
      <c r="E65" s="978"/>
      <c r="F65" s="978"/>
      <c r="G65" s="978"/>
      <c r="H65" s="978"/>
      <c r="I65" s="978"/>
      <c r="J65" s="978"/>
      <c r="K65" s="978"/>
      <c r="L65" s="978"/>
      <c r="M65" s="978"/>
      <c r="N65" s="978"/>
      <c r="O65" s="978"/>
      <c r="P65" s="978"/>
      <c r="Q65" s="978"/>
      <c r="R65" s="978"/>
      <c r="S65" s="978"/>
      <c r="T65" s="978"/>
      <c r="U65" s="978"/>
      <c r="V65" s="978"/>
      <c r="W65" s="978"/>
      <c r="X65" s="978"/>
      <c r="Y65" s="978"/>
      <c r="Z65" s="978"/>
      <c r="AA65" s="978"/>
      <c r="AB65" s="978"/>
      <c r="AC65" s="978"/>
      <c r="AD65" s="978"/>
      <c r="AE65" s="978"/>
      <c r="AF65" s="978"/>
      <c r="AG65" s="978"/>
      <c r="AH65" s="978"/>
      <c r="AI65" s="978"/>
      <c r="AJ65" s="978"/>
      <c r="AK65" s="978"/>
      <c r="AL65" s="978"/>
      <c r="AM65" s="978"/>
      <c r="AN65" s="978"/>
      <c r="AO65" s="978"/>
      <c r="AP65" s="978"/>
      <c r="AQ65" s="978"/>
      <c r="AR65" s="978"/>
      <c r="AS65" s="978"/>
      <c r="AT65" s="978"/>
      <c r="AU65" s="978"/>
      <c r="AV65" s="978"/>
      <c r="AW65" s="978"/>
      <c r="AX65" s="978"/>
      <c r="AY65" s="978"/>
      <c r="AZ65" s="978"/>
      <c r="BA65" s="978"/>
      <c r="BB65" s="978"/>
      <c r="BC65" s="978"/>
      <c r="BD65" s="978"/>
      <c r="BE65" s="978"/>
      <c r="BF65" s="978"/>
      <c r="BG65" s="803"/>
    </row>
    <row r="66" ht="68.25" customHeight="1" spans="1:59">
      <c r="A66" s="15" t="s">
        <v>295</v>
      </c>
      <c r="B66" s="611" t="s">
        <v>123</v>
      </c>
      <c r="C66" s="923" t="s">
        <v>13</v>
      </c>
      <c r="D66" s="674">
        <f>E66+F66+I66+L66+O66+R66</f>
        <v>1167.57895</v>
      </c>
      <c r="E66" s="653">
        <v>0</v>
      </c>
      <c r="F66" s="653">
        <v>0</v>
      </c>
      <c r="G66" s="653">
        <v>0</v>
      </c>
      <c r="H66" s="654"/>
      <c r="I66" s="653">
        <v>0</v>
      </c>
      <c r="J66" s="701">
        <v>0</v>
      </c>
      <c r="K66" s="928"/>
      <c r="L66" s="701">
        <v>0</v>
      </c>
      <c r="M66" s="701">
        <f>'33'!O66</f>
        <v>578.94737</v>
      </c>
      <c r="N66" s="928">
        <f>N67+N68+N69+N70</f>
        <v>0</v>
      </c>
      <c r="O66" s="701">
        <f>M66+N66</f>
        <v>578.94737</v>
      </c>
      <c r="P66" s="701">
        <f>'33'!R66</f>
        <v>588.63158</v>
      </c>
      <c r="Q66" s="928">
        <f>Q67+Q68+Q69+Q70</f>
        <v>0</v>
      </c>
      <c r="R66" s="1007">
        <f>P66+Q66</f>
        <v>588.63158</v>
      </c>
      <c r="S66" s="674">
        <f>T66+U66+X66+AA66+AD66+AG66</f>
        <v>22184</v>
      </c>
      <c r="T66" s="653">
        <v>0</v>
      </c>
      <c r="U66" s="653">
        <v>0</v>
      </c>
      <c r="V66" s="653">
        <v>0</v>
      </c>
      <c r="W66" s="654"/>
      <c r="X66" s="404">
        <v>0</v>
      </c>
      <c r="Y66" s="653">
        <v>0</v>
      </c>
      <c r="Z66" s="928">
        <f>Z67+Z68+Z69+Z70</f>
        <v>0</v>
      </c>
      <c r="AA66" s="653">
        <v>0</v>
      </c>
      <c r="AB66" s="653">
        <f>'33'!AD66</f>
        <v>11000</v>
      </c>
      <c r="AC66" s="654">
        <f>AC67+AC68+AC69+AC70</f>
        <v>0</v>
      </c>
      <c r="AD66" s="653">
        <f>AB66+AC66</f>
        <v>11000</v>
      </c>
      <c r="AE66" s="653">
        <f>'33'!AG66</f>
        <v>11184</v>
      </c>
      <c r="AF66" s="928">
        <f>AF67+AF68+AF69+AF70</f>
        <v>0</v>
      </c>
      <c r="AG66" s="780">
        <f>AE66+AF66</f>
        <v>11184</v>
      </c>
      <c r="AH66" s="746">
        <f>AK66+AN66+AQ66</f>
        <v>0</v>
      </c>
      <c r="AI66" s="762">
        <v>0</v>
      </c>
      <c r="AJ66" s="928">
        <f>AJ67+AJ68+AJ69+AJ70</f>
        <v>0</v>
      </c>
      <c r="AK66" s="780">
        <f>AI66+AJ66</f>
        <v>0</v>
      </c>
      <c r="AL66" s="762">
        <v>0</v>
      </c>
      <c r="AM66" s="928">
        <f>AM67+AM68+AM69+AM70</f>
        <v>0</v>
      </c>
      <c r="AN66" s="780">
        <f>AL66+AM66</f>
        <v>0</v>
      </c>
      <c r="AO66" s="762">
        <v>0</v>
      </c>
      <c r="AP66" s="928">
        <f>AP67+AP68+AP69+AP70</f>
        <v>0</v>
      </c>
      <c r="AQ66" s="780">
        <f>AO66+AP66</f>
        <v>0</v>
      </c>
      <c r="AR66" s="674">
        <f>AS66+AT66+AW66+AZ66+BC66+BF66</f>
        <v>23351.57895</v>
      </c>
      <c r="AS66" s="653">
        <f>E66+T66</f>
        <v>0</v>
      </c>
      <c r="AT66" s="653">
        <f>F66+U66</f>
        <v>0</v>
      </c>
      <c r="AU66" s="653">
        <f>G66+V66</f>
        <v>0</v>
      </c>
      <c r="AV66" s="654">
        <f>H66+W66</f>
        <v>0</v>
      </c>
      <c r="AW66" s="653">
        <f>AU66+AV66</f>
        <v>0</v>
      </c>
      <c r="AX66" s="653">
        <f>J66+Y66+AI66</f>
        <v>0</v>
      </c>
      <c r="AY66" s="654">
        <f>K66+Z66+AJ66</f>
        <v>0</v>
      </c>
      <c r="AZ66" s="653">
        <f>AX66+AY66</f>
        <v>0</v>
      </c>
      <c r="BA66" s="653">
        <f>M66+AB66</f>
        <v>11578.94737</v>
      </c>
      <c r="BB66" s="654">
        <f>N66+AC66</f>
        <v>0</v>
      </c>
      <c r="BC66" s="653">
        <f>BA66+BB66</f>
        <v>11578.94737</v>
      </c>
      <c r="BD66" s="653">
        <f>P66+AE66</f>
        <v>11772.63158</v>
      </c>
      <c r="BE66" s="654">
        <f>Q66+AF66</f>
        <v>0</v>
      </c>
      <c r="BF66" s="780">
        <f>BD66+BE66</f>
        <v>11772.63158</v>
      </c>
      <c r="BG66" s="1002"/>
    </row>
    <row r="67" ht="27" customHeight="1" spans="1:59">
      <c r="A67" s="15"/>
      <c r="B67" s="918"/>
      <c r="C67" s="607" t="s">
        <v>330</v>
      </c>
      <c r="D67" s="615"/>
      <c r="E67" s="616"/>
      <c r="F67" s="616"/>
      <c r="G67" s="616"/>
      <c r="H67" s="616"/>
      <c r="I67" s="616"/>
      <c r="J67" s="616"/>
      <c r="K67" s="688"/>
      <c r="L67" s="690"/>
      <c r="M67" s="690"/>
      <c r="N67" s="688"/>
      <c r="O67" s="690"/>
      <c r="P67" s="690"/>
      <c r="Q67" s="687"/>
      <c r="R67" s="731"/>
      <c r="S67" s="615"/>
      <c r="T67" s="617"/>
      <c r="U67" s="617"/>
      <c r="V67" s="617"/>
      <c r="W67" s="609"/>
      <c r="X67" s="369"/>
      <c r="Y67" s="617"/>
      <c r="Z67" s="609"/>
      <c r="AA67" s="617"/>
      <c r="AB67" s="617"/>
      <c r="AC67" s="609"/>
      <c r="AD67" s="617"/>
      <c r="AE67" s="616"/>
      <c r="AF67" s="609"/>
      <c r="AG67" s="750"/>
      <c r="AH67" s="747"/>
      <c r="AI67" s="608"/>
      <c r="AJ67" s="609"/>
      <c r="AK67" s="738"/>
      <c r="AL67" s="616"/>
      <c r="AM67" s="609"/>
      <c r="AN67" s="616"/>
      <c r="AO67" s="616"/>
      <c r="AP67" s="609"/>
      <c r="AQ67" s="750"/>
      <c r="AR67" s="615"/>
      <c r="AS67" s="616"/>
      <c r="AT67" s="616"/>
      <c r="AU67" s="616"/>
      <c r="AV67" s="676"/>
      <c r="AW67" s="616"/>
      <c r="AX67" s="616"/>
      <c r="AY67" s="676"/>
      <c r="AZ67" s="616"/>
      <c r="BA67" s="616"/>
      <c r="BB67" s="676"/>
      <c r="BC67" s="616"/>
      <c r="BD67" s="616"/>
      <c r="BE67" s="676"/>
      <c r="BF67" s="750"/>
      <c r="BG67" s="1013"/>
    </row>
    <row r="68" ht="44.25" customHeight="1" spans="1:59">
      <c r="A68" s="15"/>
      <c r="B68" s="918"/>
      <c r="C68" s="607" t="s">
        <v>146</v>
      </c>
      <c r="D68" s="615"/>
      <c r="E68" s="616"/>
      <c r="F68" s="616"/>
      <c r="G68" s="616"/>
      <c r="H68" s="616"/>
      <c r="I68" s="616"/>
      <c r="J68" s="616"/>
      <c r="K68" s="688"/>
      <c r="L68" s="690"/>
      <c r="M68" s="690"/>
      <c r="N68" s="688"/>
      <c r="O68" s="690"/>
      <c r="P68" s="690"/>
      <c r="Q68" s="687"/>
      <c r="R68" s="731"/>
      <c r="S68" s="615"/>
      <c r="T68" s="617"/>
      <c r="U68" s="617"/>
      <c r="V68" s="617"/>
      <c r="W68" s="609"/>
      <c r="X68" s="369"/>
      <c r="Y68" s="617"/>
      <c r="Z68" s="609"/>
      <c r="AA68" s="617"/>
      <c r="AB68" s="617"/>
      <c r="AC68" s="609"/>
      <c r="AD68" s="617"/>
      <c r="AE68" s="616"/>
      <c r="AF68" s="609"/>
      <c r="AG68" s="750"/>
      <c r="AH68" s="747"/>
      <c r="AI68" s="608"/>
      <c r="AJ68" s="609"/>
      <c r="AK68" s="738"/>
      <c r="AL68" s="616"/>
      <c r="AM68" s="609"/>
      <c r="AN68" s="616"/>
      <c r="AO68" s="616"/>
      <c r="AP68" s="609"/>
      <c r="AQ68" s="750"/>
      <c r="AR68" s="615"/>
      <c r="AS68" s="616"/>
      <c r="AT68" s="616"/>
      <c r="AU68" s="616"/>
      <c r="AV68" s="676"/>
      <c r="AW68" s="616"/>
      <c r="AX68" s="616"/>
      <c r="AY68" s="676"/>
      <c r="AZ68" s="616"/>
      <c r="BA68" s="616"/>
      <c r="BB68" s="676"/>
      <c r="BC68" s="616"/>
      <c r="BD68" s="616"/>
      <c r="BE68" s="676"/>
      <c r="BF68" s="750"/>
      <c r="BG68" s="1013"/>
    </row>
    <row r="69" hidden="1" customHeight="1" spans="1:59">
      <c r="A69" s="15"/>
      <c r="B69" s="918"/>
      <c r="C69" s="607"/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8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1013"/>
    </row>
    <row r="70" ht="33" customHeight="1" spans="1:59">
      <c r="A70" s="15"/>
      <c r="B70" s="918"/>
      <c r="C70" s="607" t="s">
        <v>39</v>
      </c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7"/>
      <c r="O70" s="690"/>
      <c r="P70" s="690"/>
      <c r="Q70" s="688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87"/>
      <c r="AD70" s="617"/>
      <c r="AE70" s="616"/>
      <c r="AF70" s="609"/>
      <c r="AG70" s="750"/>
      <c r="AH70" s="747"/>
      <c r="AI70" s="608"/>
      <c r="AJ70" s="609"/>
      <c r="AK70" s="738"/>
      <c r="AL70" s="10"/>
      <c r="AM70" s="609"/>
      <c r="AN70" s="10"/>
      <c r="AO70" s="10"/>
      <c r="AP70" s="609"/>
      <c r="AQ70" s="748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1021"/>
    </row>
    <row r="71" ht="45" hidden="1" customHeight="1" outlineLevel="1" spans="1:59">
      <c r="A71" s="15" t="s">
        <v>125</v>
      </c>
      <c r="B71" s="611" t="s">
        <v>126</v>
      </c>
      <c r="C71" s="607" t="s">
        <v>13</v>
      </c>
      <c r="D71" s="608">
        <f>E71+F71+I71+L71+O71+R71</f>
        <v>0</v>
      </c>
      <c r="E71" s="11">
        <v>0</v>
      </c>
      <c r="F71" s="11">
        <v>0</v>
      </c>
      <c r="G71" s="11">
        <v>0</v>
      </c>
      <c r="H71" s="609"/>
      <c r="I71" s="11">
        <v>0</v>
      </c>
      <c r="J71" s="686">
        <v>0</v>
      </c>
      <c r="K71" s="687"/>
      <c r="L71" s="686">
        <v>0</v>
      </c>
      <c r="M71" s="686">
        <v>0</v>
      </c>
      <c r="N71" s="687"/>
      <c r="O71" s="686">
        <v>0</v>
      </c>
      <c r="P71" s="686">
        <v>0</v>
      </c>
      <c r="Q71" s="687"/>
      <c r="R71" s="860">
        <f>P71+Q71</f>
        <v>0</v>
      </c>
      <c r="S71" s="608">
        <f>T71+U71+X71+AA71+AD71+AG71</f>
        <v>0</v>
      </c>
      <c r="T71" s="11">
        <v>0</v>
      </c>
      <c r="U71" s="11">
        <v>0</v>
      </c>
      <c r="V71" s="11">
        <v>0</v>
      </c>
      <c r="W71" s="609"/>
      <c r="X71" s="358">
        <v>0</v>
      </c>
      <c r="Y71" s="11">
        <v>0</v>
      </c>
      <c r="Z71" s="609"/>
      <c r="AA71" s="11">
        <v>0</v>
      </c>
      <c r="AB71" s="11">
        <v>0</v>
      </c>
      <c r="AC71" s="867"/>
      <c r="AD71" s="11">
        <v>0</v>
      </c>
      <c r="AE71" s="11">
        <v>0</v>
      </c>
      <c r="AF71" s="609"/>
      <c r="AG71" s="745">
        <v>0</v>
      </c>
      <c r="AH71" s="747"/>
      <c r="AI71" s="876"/>
      <c r="AJ71" s="609"/>
      <c r="AK71" s="745"/>
      <c r="AL71" s="878"/>
      <c r="AM71" s="878"/>
      <c r="AN71" s="878"/>
      <c r="AO71" s="878"/>
      <c r="AP71" s="878"/>
      <c r="AQ71" s="885"/>
      <c r="AR71" s="608">
        <f>AS71+AT71+AW71+AZ71+BC71+BF71</f>
        <v>0</v>
      </c>
      <c r="AS71" s="11">
        <f>E71+T71</f>
        <v>0</v>
      </c>
      <c r="AT71" s="11">
        <f>F71+U71</f>
        <v>0</v>
      </c>
      <c r="AU71" s="11">
        <f>G71+V71</f>
        <v>0</v>
      </c>
      <c r="AV71" s="609">
        <f>H71+W71</f>
        <v>0</v>
      </c>
      <c r="AW71" s="11">
        <f>AU71+AV71</f>
        <v>0</v>
      </c>
      <c r="AX71" s="11">
        <f>J71+Y71</f>
        <v>0</v>
      </c>
      <c r="AY71" s="609">
        <f>K71+Z71</f>
        <v>0</v>
      </c>
      <c r="AZ71" s="11">
        <f>AX71+AY71</f>
        <v>0</v>
      </c>
      <c r="BA71" s="11">
        <f>M71+AB71</f>
        <v>0</v>
      </c>
      <c r="BB71" s="609">
        <f>N71+AC71</f>
        <v>0</v>
      </c>
      <c r="BC71" s="11">
        <f>BA71+BB71</f>
        <v>0</v>
      </c>
      <c r="BD71" s="11">
        <f>P71+AE71</f>
        <v>0</v>
      </c>
      <c r="BE71" s="609">
        <f>Q71+AF71</f>
        <v>0</v>
      </c>
      <c r="BF71" s="745">
        <f>BD71+BE71</f>
        <v>0</v>
      </c>
      <c r="BG71" s="803"/>
    </row>
    <row r="72" hidden="1" customHeight="1" outlineLevel="1" spans="1:59">
      <c r="A72" s="825"/>
      <c r="B72" s="839"/>
      <c r="C72" s="607" t="s">
        <v>91</v>
      </c>
      <c r="D72" s="640"/>
      <c r="E72" s="641"/>
      <c r="F72" s="641"/>
      <c r="G72" s="641"/>
      <c r="H72" s="609"/>
      <c r="I72" s="641"/>
      <c r="J72" s="699"/>
      <c r="K72" s="687"/>
      <c r="L72" s="699"/>
      <c r="M72" s="699"/>
      <c r="N72" s="687"/>
      <c r="O72" s="699"/>
      <c r="P72" s="699"/>
      <c r="Q72" s="687"/>
      <c r="R72" s="861"/>
      <c r="S72" s="640"/>
      <c r="T72" s="641"/>
      <c r="U72" s="641"/>
      <c r="V72" s="641"/>
      <c r="W72" s="609"/>
      <c r="X72" s="392"/>
      <c r="Y72" s="641"/>
      <c r="Z72" s="609"/>
      <c r="AA72" s="641"/>
      <c r="AB72" s="641"/>
      <c r="AC72" s="867"/>
      <c r="AD72" s="641"/>
      <c r="AE72" s="760"/>
      <c r="AF72" s="609"/>
      <c r="AG72" s="783"/>
      <c r="AH72" s="759"/>
      <c r="AI72" s="608"/>
      <c r="AJ72" s="609"/>
      <c r="AK72" s="748"/>
      <c r="AL72" s="869"/>
      <c r="AM72" s="869"/>
      <c r="AN72" s="869"/>
      <c r="AO72" s="869"/>
      <c r="AP72" s="869"/>
      <c r="AQ72" s="886"/>
      <c r="AR72" s="640"/>
      <c r="AS72" s="760"/>
      <c r="AT72" s="760"/>
      <c r="AU72" s="760"/>
      <c r="AV72" s="676"/>
      <c r="AW72" s="760"/>
      <c r="AX72" s="760"/>
      <c r="AY72" s="676"/>
      <c r="AZ72" s="760"/>
      <c r="BA72" s="760"/>
      <c r="BB72" s="676"/>
      <c r="BC72" s="760"/>
      <c r="BD72" s="760"/>
      <c r="BE72" s="676"/>
      <c r="BF72" s="783"/>
      <c r="BG72" s="803"/>
    </row>
    <row r="73" ht="33.75" hidden="1" customHeight="1" outlineLevel="1" spans="1:59">
      <c r="A73" s="840"/>
      <c r="B73" s="841"/>
      <c r="C73" s="607" t="s">
        <v>146</v>
      </c>
      <c r="D73" s="766"/>
      <c r="E73" s="842"/>
      <c r="F73" s="842"/>
      <c r="G73" s="842"/>
      <c r="H73" s="609"/>
      <c r="I73" s="842"/>
      <c r="J73" s="854"/>
      <c r="K73" s="687"/>
      <c r="L73" s="854"/>
      <c r="M73" s="854"/>
      <c r="N73" s="687"/>
      <c r="O73" s="854"/>
      <c r="P73" s="854"/>
      <c r="Q73" s="687"/>
      <c r="R73" s="862"/>
      <c r="S73" s="766"/>
      <c r="T73" s="842"/>
      <c r="U73" s="842"/>
      <c r="V73" s="842"/>
      <c r="W73" s="609"/>
      <c r="X73" s="536"/>
      <c r="Y73" s="842"/>
      <c r="Z73" s="609"/>
      <c r="AA73" s="842"/>
      <c r="AB73" s="842"/>
      <c r="AC73" s="867"/>
      <c r="AD73" s="842"/>
      <c r="AE73" s="767"/>
      <c r="AF73" s="609"/>
      <c r="AG73" s="789"/>
      <c r="AH73" s="753"/>
      <c r="AI73" s="608"/>
      <c r="AJ73" s="609"/>
      <c r="AK73" s="748"/>
      <c r="AL73" s="879"/>
      <c r="AM73" s="879"/>
      <c r="AN73" s="879"/>
      <c r="AO73" s="879"/>
      <c r="AP73" s="879"/>
      <c r="AQ73" s="887"/>
      <c r="AR73" s="766"/>
      <c r="AS73" s="767"/>
      <c r="AT73" s="767"/>
      <c r="AU73" s="767"/>
      <c r="AV73" s="676"/>
      <c r="AW73" s="767"/>
      <c r="AX73" s="767"/>
      <c r="AY73" s="676"/>
      <c r="AZ73" s="767"/>
      <c r="BA73" s="767"/>
      <c r="BB73" s="676"/>
      <c r="BC73" s="767"/>
      <c r="BD73" s="767"/>
      <c r="BE73" s="676"/>
      <c r="BF73" s="789"/>
      <c r="BG73" s="803"/>
    </row>
    <row r="74" ht="22.5" hidden="1" outlineLevel="1" spans="1:59">
      <c r="A74" s="840"/>
      <c r="B74" s="841"/>
      <c r="C74" s="607" t="s">
        <v>161</v>
      </c>
      <c r="D74" s="766"/>
      <c r="E74" s="842"/>
      <c r="F74" s="842"/>
      <c r="G74" s="842"/>
      <c r="H74" s="609"/>
      <c r="I74" s="842"/>
      <c r="J74" s="854"/>
      <c r="K74" s="687"/>
      <c r="L74" s="854"/>
      <c r="M74" s="854"/>
      <c r="N74" s="687"/>
      <c r="O74" s="854"/>
      <c r="P74" s="854"/>
      <c r="Q74" s="687"/>
      <c r="R74" s="862"/>
      <c r="S74" s="766"/>
      <c r="T74" s="842"/>
      <c r="U74" s="842"/>
      <c r="V74" s="842"/>
      <c r="W74" s="609"/>
      <c r="X74" s="536"/>
      <c r="Y74" s="842"/>
      <c r="Z74" s="609"/>
      <c r="AA74" s="842"/>
      <c r="AB74" s="842"/>
      <c r="AC74" s="609"/>
      <c r="AD74" s="842"/>
      <c r="AE74" s="767"/>
      <c r="AF74" s="609"/>
      <c r="AG74" s="789"/>
      <c r="AH74" s="753"/>
      <c r="AI74" s="608"/>
      <c r="AJ74" s="609"/>
      <c r="AK74" s="748"/>
      <c r="AL74" s="879"/>
      <c r="AM74" s="879"/>
      <c r="AN74" s="879"/>
      <c r="AO74" s="879"/>
      <c r="AP74" s="879"/>
      <c r="AQ74" s="887"/>
      <c r="AR74" s="766"/>
      <c r="AS74" s="767"/>
      <c r="AT74" s="767"/>
      <c r="AU74" s="767"/>
      <c r="AV74" s="676"/>
      <c r="AW74" s="767"/>
      <c r="AX74" s="767"/>
      <c r="AY74" s="676"/>
      <c r="AZ74" s="767"/>
      <c r="BA74" s="767"/>
      <c r="BB74" s="676"/>
      <c r="BC74" s="767"/>
      <c r="BD74" s="767"/>
      <c r="BE74" s="676"/>
      <c r="BF74" s="789"/>
      <c r="BG74" s="803"/>
    </row>
    <row r="75" ht="22.5" hidden="1" outlineLevel="1" spans="1:59">
      <c r="A75" s="836"/>
      <c r="B75" s="843"/>
      <c r="C75" s="607" t="s">
        <v>39</v>
      </c>
      <c r="D75" s="675"/>
      <c r="E75" s="622"/>
      <c r="F75" s="622"/>
      <c r="G75" s="622"/>
      <c r="H75" s="609"/>
      <c r="I75" s="622"/>
      <c r="J75" s="691"/>
      <c r="K75" s="687"/>
      <c r="L75" s="691"/>
      <c r="M75" s="691"/>
      <c r="N75" s="687"/>
      <c r="O75" s="691"/>
      <c r="P75" s="691"/>
      <c r="Q75" s="687"/>
      <c r="R75" s="858"/>
      <c r="S75" s="675"/>
      <c r="T75" s="622"/>
      <c r="U75" s="622"/>
      <c r="V75" s="622"/>
      <c r="W75" s="609"/>
      <c r="X75" s="373"/>
      <c r="Y75" s="622"/>
      <c r="Z75" s="609"/>
      <c r="AA75" s="622"/>
      <c r="AB75" s="622"/>
      <c r="AC75" s="609"/>
      <c r="AD75" s="622"/>
      <c r="AE75" s="770"/>
      <c r="AF75" s="609"/>
      <c r="AG75" s="782"/>
      <c r="AH75" s="757"/>
      <c r="AI75" s="608"/>
      <c r="AJ75" s="609"/>
      <c r="AK75" s="748"/>
      <c r="AL75" s="880"/>
      <c r="AM75" s="880"/>
      <c r="AN75" s="880"/>
      <c r="AO75" s="880"/>
      <c r="AP75" s="880"/>
      <c r="AQ75" s="888"/>
      <c r="AR75" s="675"/>
      <c r="AS75" s="770"/>
      <c r="AT75" s="770"/>
      <c r="AU75" s="770"/>
      <c r="AV75" s="676"/>
      <c r="AW75" s="770"/>
      <c r="AX75" s="770"/>
      <c r="AY75" s="676"/>
      <c r="AZ75" s="770"/>
      <c r="BA75" s="770"/>
      <c r="BB75" s="676"/>
      <c r="BC75" s="770"/>
      <c r="BD75" s="770"/>
      <c r="BE75" s="676"/>
      <c r="BF75" s="782"/>
      <c r="BG75" s="803"/>
    </row>
    <row r="76" ht="74.25" customHeight="1" outlineLevel="1" spans="1:59">
      <c r="A76" s="836" t="s">
        <v>331</v>
      </c>
      <c r="B76" s="843" t="s">
        <v>332</v>
      </c>
      <c r="C76" s="607" t="s">
        <v>13</v>
      </c>
      <c r="D76" s="608">
        <f>E76+F76+I76+L76+O76+R76</f>
        <v>45.78947</v>
      </c>
      <c r="E76" s="11">
        <v>0</v>
      </c>
      <c r="F76" s="11">
        <v>0</v>
      </c>
      <c r="G76" s="11">
        <v>0</v>
      </c>
      <c r="H76" s="609"/>
      <c r="I76" s="11">
        <f>G76+H76</f>
        <v>0</v>
      </c>
      <c r="J76" s="686">
        <v>0</v>
      </c>
      <c r="K76" s="609">
        <f>K77</f>
        <v>0</v>
      </c>
      <c r="L76" s="686">
        <f>J76+K76</f>
        <v>0</v>
      </c>
      <c r="M76" s="686">
        <f>'33'!O76</f>
        <v>45.78947</v>
      </c>
      <c r="N76" s="609">
        <f>N77</f>
        <v>0</v>
      </c>
      <c r="O76" s="686">
        <f>M76+N76</f>
        <v>45.78947</v>
      </c>
      <c r="P76" s="686">
        <v>0</v>
      </c>
      <c r="Q76" s="609">
        <f>Q77</f>
        <v>0</v>
      </c>
      <c r="R76" s="860">
        <f>P76+Q76</f>
        <v>0</v>
      </c>
      <c r="S76" s="608">
        <f>T76+U76+X76+AA76+AD76+AG76</f>
        <v>870</v>
      </c>
      <c r="T76" s="11">
        <v>0</v>
      </c>
      <c r="U76" s="11">
        <v>0</v>
      </c>
      <c r="V76" s="11">
        <v>0</v>
      </c>
      <c r="W76" s="609"/>
      <c r="X76" s="358">
        <f>V76+W76</f>
        <v>0</v>
      </c>
      <c r="Y76" s="11">
        <v>0</v>
      </c>
      <c r="Z76" s="609">
        <f>Z77</f>
        <v>0</v>
      </c>
      <c r="AA76" s="11">
        <f>Y76+Z76</f>
        <v>0</v>
      </c>
      <c r="AB76" s="11">
        <f>'33'!AD76</f>
        <v>870</v>
      </c>
      <c r="AC76" s="609">
        <f>AC77</f>
        <v>0</v>
      </c>
      <c r="AD76" s="11">
        <f>AB76+AC76</f>
        <v>870</v>
      </c>
      <c r="AE76" s="11">
        <v>0</v>
      </c>
      <c r="AF76" s="609">
        <f>AF77</f>
        <v>0</v>
      </c>
      <c r="AG76" s="745">
        <f>AE76+AF76</f>
        <v>0</v>
      </c>
      <c r="AH76" s="759">
        <f>AK76+AN76+AQ76</f>
        <v>0</v>
      </c>
      <c r="AI76" s="876">
        <v>0</v>
      </c>
      <c r="AJ76" s="609">
        <f>AJ77</f>
        <v>0</v>
      </c>
      <c r="AK76" s="745">
        <f>AI76+AJ76</f>
        <v>0</v>
      </c>
      <c r="AL76" s="876">
        <v>0</v>
      </c>
      <c r="AM76" s="609"/>
      <c r="AN76" s="745">
        <f>AL76+AM76</f>
        <v>0</v>
      </c>
      <c r="AO76" s="876">
        <f>'32'!AQ76</f>
        <v>0</v>
      </c>
      <c r="AP76" s="609"/>
      <c r="AQ76" s="745">
        <f>AO76+AP76</f>
        <v>0</v>
      </c>
      <c r="AR76" s="608">
        <f>AS76+AT76+AW76+AZ76+BC76+BF76</f>
        <v>915.78947</v>
      </c>
      <c r="AS76" s="11">
        <f>E76+T76</f>
        <v>0</v>
      </c>
      <c r="AT76" s="11">
        <f>F76+U76</f>
        <v>0</v>
      </c>
      <c r="AU76" s="11">
        <f>G76+V76</f>
        <v>0</v>
      </c>
      <c r="AV76" s="609">
        <f>H76+W76</f>
        <v>0</v>
      </c>
      <c r="AW76" s="11">
        <f>AU76+AV76</f>
        <v>0</v>
      </c>
      <c r="AX76" s="11">
        <f>J76+Y76+AI76</f>
        <v>0</v>
      </c>
      <c r="AY76" s="609">
        <f>K76+Z76+AJ76</f>
        <v>0</v>
      </c>
      <c r="AZ76" s="11">
        <f>AX76+AY76</f>
        <v>0</v>
      </c>
      <c r="BA76" s="11">
        <f>M76+AB76</f>
        <v>915.78947</v>
      </c>
      <c r="BB76" s="676">
        <f>N76+AC76</f>
        <v>0</v>
      </c>
      <c r="BC76" s="11">
        <f>BA76+BB76</f>
        <v>915.78947</v>
      </c>
      <c r="BD76" s="11">
        <f>P76+AE76</f>
        <v>0</v>
      </c>
      <c r="BE76" s="676">
        <f>Q76+AF76</f>
        <v>0</v>
      </c>
      <c r="BF76" s="745">
        <f>BD76+BE76</f>
        <v>0</v>
      </c>
      <c r="BG76" s="1002"/>
    </row>
    <row r="77" ht="33.75" customHeight="1" outlineLevel="1" spans="1:59">
      <c r="A77" s="836"/>
      <c r="B77" s="843"/>
      <c r="C77" s="607" t="s">
        <v>39</v>
      </c>
      <c r="D77" s="608"/>
      <c r="E77" s="11"/>
      <c r="F77" s="11"/>
      <c r="G77" s="11"/>
      <c r="H77" s="609"/>
      <c r="I77" s="11"/>
      <c r="J77" s="686"/>
      <c r="K77" s="609"/>
      <c r="L77" s="686"/>
      <c r="M77" s="686"/>
      <c r="N77" s="609"/>
      <c r="O77" s="686"/>
      <c r="P77" s="686"/>
      <c r="Q77" s="609"/>
      <c r="R77" s="860"/>
      <c r="S77" s="608"/>
      <c r="T77" s="11"/>
      <c r="U77" s="11"/>
      <c r="V77" s="11"/>
      <c r="W77" s="609"/>
      <c r="X77" s="358"/>
      <c r="Y77" s="11"/>
      <c r="Z77" s="609"/>
      <c r="AA77" s="11"/>
      <c r="AB77" s="11"/>
      <c r="AC77" s="609"/>
      <c r="AD77" s="11"/>
      <c r="AE77" s="11"/>
      <c r="AF77" s="609"/>
      <c r="AG77" s="745"/>
      <c r="AH77" s="883"/>
      <c r="AI77" s="763"/>
      <c r="AJ77" s="609"/>
      <c r="AK77" s="11"/>
      <c r="AL77" s="11"/>
      <c r="AM77" s="609"/>
      <c r="AN77" s="11"/>
      <c r="AO77" s="11"/>
      <c r="AP77" s="609"/>
      <c r="AQ77" s="745"/>
      <c r="AR77" s="608"/>
      <c r="AS77" s="11"/>
      <c r="AT77" s="11"/>
      <c r="AU77" s="11"/>
      <c r="AV77" s="609"/>
      <c r="AW77" s="11"/>
      <c r="AX77" s="11"/>
      <c r="AY77" s="676"/>
      <c r="AZ77" s="11"/>
      <c r="BA77" s="11"/>
      <c r="BB77" s="676"/>
      <c r="BC77" s="11"/>
      <c r="BD77" s="11"/>
      <c r="BE77" s="676"/>
      <c r="BF77" s="745"/>
      <c r="BG77" s="803"/>
    </row>
    <row r="78" s="27" customFormat="1" ht="75.75" customHeight="1" spans="1:59">
      <c r="A78" s="19"/>
      <c r="B78" s="832" t="s">
        <v>159</v>
      </c>
      <c r="C78" s="923"/>
      <c r="D78" s="608">
        <f>E78+F78+I78+L78+O78+R78</f>
        <v>1213.36842</v>
      </c>
      <c r="E78" s="10">
        <f>E71+E66+E76</f>
        <v>0</v>
      </c>
      <c r="F78" s="10">
        <f t="shared" ref="F78:BF78" si="16">F71+F66+F76</f>
        <v>0</v>
      </c>
      <c r="G78" s="10">
        <f t="shared" si="16"/>
        <v>0</v>
      </c>
      <c r="H78" s="10">
        <f t="shared" si="16"/>
        <v>0</v>
      </c>
      <c r="I78" s="10">
        <f t="shared" si="16"/>
        <v>0</v>
      </c>
      <c r="J78" s="10">
        <f t="shared" si="16"/>
        <v>0</v>
      </c>
      <c r="K78" s="676">
        <f t="shared" si="16"/>
        <v>0</v>
      </c>
      <c r="L78" s="10">
        <f t="shared" si="16"/>
        <v>0</v>
      </c>
      <c r="M78" s="10">
        <f t="shared" si="16"/>
        <v>624.73684</v>
      </c>
      <c r="N78" s="676">
        <f t="shared" si="16"/>
        <v>0</v>
      </c>
      <c r="O78" s="10">
        <f t="shared" si="16"/>
        <v>624.73684</v>
      </c>
      <c r="P78" s="10">
        <f t="shared" si="16"/>
        <v>588.63158</v>
      </c>
      <c r="Q78" s="676">
        <f t="shared" si="16"/>
        <v>0</v>
      </c>
      <c r="R78" s="748">
        <f t="shared" si="16"/>
        <v>588.63158</v>
      </c>
      <c r="S78" s="608">
        <f>T78+U78+X78+AA78+AD78+AG78</f>
        <v>23054</v>
      </c>
      <c r="T78" s="10">
        <f t="shared" si="16"/>
        <v>0</v>
      </c>
      <c r="U78" s="10">
        <f t="shared" si="16"/>
        <v>0</v>
      </c>
      <c r="V78" s="10">
        <f t="shared" si="16"/>
        <v>0</v>
      </c>
      <c r="W78" s="10">
        <f t="shared" si="16"/>
        <v>0</v>
      </c>
      <c r="X78" s="10">
        <f t="shared" si="16"/>
        <v>0</v>
      </c>
      <c r="Y78" s="10">
        <f t="shared" si="16"/>
        <v>0</v>
      </c>
      <c r="Z78" s="676">
        <f t="shared" si="16"/>
        <v>0</v>
      </c>
      <c r="AA78" s="10">
        <f t="shared" si="16"/>
        <v>0</v>
      </c>
      <c r="AB78" s="10">
        <f t="shared" si="16"/>
        <v>11870</v>
      </c>
      <c r="AC78" s="676">
        <f t="shared" si="16"/>
        <v>0</v>
      </c>
      <c r="AD78" s="10">
        <f t="shared" si="16"/>
        <v>11870</v>
      </c>
      <c r="AE78" s="10">
        <f t="shared" si="16"/>
        <v>11184</v>
      </c>
      <c r="AF78" s="676">
        <f t="shared" si="16"/>
        <v>0</v>
      </c>
      <c r="AG78" s="748">
        <f t="shared" si="16"/>
        <v>11184</v>
      </c>
      <c r="AH78" s="747">
        <f>AK78+AN78+AQ78</f>
        <v>0</v>
      </c>
      <c r="AI78" s="10">
        <f t="shared" si="16"/>
        <v>0</v>
      </c>
      <c r="AJ78" s="676">
        <f t="shared" si="16"/>
        <v>0</v>
      </c>
      <c r="AK78" s="10">
        <f t="shared" si="16"/>
        <v>0</v>
      </c>
      <c r="AL78" s="10">
        <f t="shared" si="16"/>
        <v>0</v>
      </c>
      <c r="AM78" s="676">
        <f t="shared" si="16"/>
        <v>0</v>
      </c>
      <c r="AN78" s="10">
        <f t="shared" si="16"/>
        <v>0</v>
      </c>
      <c r="AO78" s="10">
        <f t="shared" si="16"/>
        <v>0</v>
      </c>
      <c r="AP78" s="676">
        <f t="shared" si="16"/>
        <v>0</v>
      </c>
      <c r="AQ78" s="748">
        <f t="shared" si="16"/>
        <v>0</v>
      </c>
      <c r="AR78" s="608">
        <f>AS78+AT78+AW78+AZ78+BC78+BF78</f>
        <v>24267.36842</v>
      </c>
      <c r="AS78" s="10">
        <f t="shared" si="16"/>
        <v>0</v>
      </c>
      <c r="AT78" s="10">
        <f t="shared" si="16"/>
        <v>0</v>
      </c>
      <c r="AU78" s="10">
        <f t="shared" si="16"/>
        <v>0</v>
      </c>
      <c r="AV78" s="10">
        <f t="shared" si="16"/>
        <v>0</v>
      </c>
      <c r="AW78" s="10">
        <f t="shared" si="16"/>
        <v>0</v>
      </c>
      <c r="AX78" s="10">
        <f t="shared" si="16"/>
        <v>0</v>
      </c>
      <c r="AY78" s="676">
        <f t="shared" si="16"/>
        <v>0</v>
      </c>
      <c r="AZ78" s="10">
        <f t="shared" si="16"/>
        <v>0</v>
      </c>
      <c r="BA78" s="10">
        <f t="shared" si="16"/>
        <v>12494.73684</v>
      </c>
      <c r="BB78" s="676">
        <f t="shared" si="16"/>
        <v>0</v>
      </c>
      <c r="BC78" s="10">
        <f t="shared" si="16"/>
        <v>12494.73684</v>
      </c>
      <c r="BD78" s="10">
        <f t="shared" si="16"/>
        <v>11772.63158</v>
      </c>
      <c r="BE78" s="676">
        <f t="shared" si="16"/>
        <v>0</v>
      </c>
      <c r="BF78" s="748">
        <f t="shared" si="16"/>
        <v>11772.63158</v>
      </c>
      <c r="BG78" s="814"/>
    </row>
    <row r="79" s="27" customFormat="1" ht="73.55" spans="1:59">
      <c r="A79" s="19"/>
      <c r="B79" s="832" t="s">
        <v>162</v>
      </c>
      <c r="C79" s="1004"/>
      <c r="D79" s="784">
        <f>E79+F79+I79+L79+O79+R79</f>
        <v>448958.54615</v>
      </c>
      <c r="E79" s="1005">
        <f t="shared" ref="E79:R79" si="17">E78+E63+E56+E44+E51</f>
        <v>73582.87327</v>
      </c>
      <c r="F79" s="1005">
        <f t="shared" si="17"/>
        <v>68037.99891</v>
      </c>
      <c r="G79" s="1005">
        <f t="shared" si="17"/>
        <v>79606.73556</v>
      </c>
      <c r="H79" s="1006">
        <f t="shared" si="17"/>
        <v>0</v>
      </c>
      <c r="I79" s="1005">
        <f t="shared" si="17"/>
        <v>79606.73556</v>
      </c>
      <c r="J79" s="1005">
        <f t="shared" si="17"/>
        <v>75585.23615</v>
      </c>
      <c r="K79" s="790">
        <f t="shared" si="17"/>
        <v>129.43755</v>
      </c>
      <c r="L79" s="1005">
        <f t="shared" si="17"/>
        <v>75714.6737</v>
      </c>
      <c r="M79" s="1005">
        <f t="shared" si="17"/>
        <v>81457.46238</v>
      </c>
      <c r="N79" s="790">
        <f t="shared" si="17"/>
        <v>0</v>
      </c>
      <c r="O79" s="1005">
        <f t="shared" si="17"/>
        <v>81457.46238</v>
      </c>
      <c r="P79" s="1005">
        <f t="shared" si="17"/>
        <v>70558.80233</v>
      </c>
      <c r="Q79" s="790">
        <f t="shared" si="17"/>
        <v>0</v>
      </c>
      <c r="R79" s="1008">
        <f t="shared" si="17"/>
        <v>70558.80233</v>
      </c>
      <c r="S79" s="784">
        <f>T79+U79+X79+AA79+AD79+AG79</f>
        <v>39937.42103</v>
      </c>
      <c r="T79" s="1005">
        <f t="shared" ref="T79:AP79" si="18">T78+T63+T56+T44+T51</f>
        <v>4170.09794</v>
      </c>
      <c r="U79" s="1005">
        <f t="shared" si="18"/>
        <v>0</v>
      </c>
      <c r="V79" s="1005">
        <f t="shared" si="18"/>
        <v>3793.45358</v>
      </c>
      <c r="W79" s="1006">
        <f t="shared" si="18"/>
        <v>0</v>
      </c>
      <c r="X79" s="1005">
        <f t="shared" si="18"/>
        <v>3793.45358</v>
      </c>
      <c r="Y79" s="1005">
        <f t="shared" si="18"/>
        <v>8638.26951</v>
      </c>
      <c r="Z79" s="790">
        <f t="shared" si="18"/>
        <v>0</v>
      </c>
      <c r="AA79" s="1005">
        <f t="shared" si="18"/>
        <v>8638.26951</v>
      </c>
      <c r="AB79" s="1005">
        <f t="shared" si="18"/>
        <v>12050.8</v>
      </c>
      <c r="AC79" s="790">
        <f t="shared" si="18"/>
        <v>0</v>
      </c>
      <c r="AD79" s="1005">
        <f t="shared" si="18"/>
        <v>12050.8</v>
      </c>
      <c r="AE79" s="1005">
        <f t="shared" si="18"/>
        <v>11284.8</v>
      </c>
      <c r="AF79" s="790">
        <f t="shared" si="18"/>
        <v>0</v>
      </c>
      <c r="AG79" s="1008">
        <f t="shared" si="18"/>
        <v>11284.8</v>
      </c>
      <c r="AH79" s="1009">
        <f>AK79+AN79+AQ79</f>
        <v>4629.7</v>
      </c>
      <c r="AI79" s="1009">
        <f t="shared" si="18"/>
        <v>820</v>
      </c>
      <c r="AJ79" s="790">
        <f t="shared" si="18"/>
        <v>0</v>
      </c>
      <c r="AK79" s="1008">
        <f t="shared" si="18"/>
        <v>820</v>
      </c>
      <c r="AL79" s="1009">
        <f t="shared" si="18"/>
        <v>3309.7</v>
      </c>
      <c r="AM79" s="790">
        <f t="shared" si="18"/>
        <v>0</v>
      </c>
      <c r="AN79" s="815">
        <f>AL79+AM79</f>
        <v>3309.7</v>
      </c>
      <c r="AO79" s="1009">
        <f t="shared" si="18"/>
        <v>500</v>
      </c>
      <c r="AP79" s="790">
        <f t="shared" si="18"/>
        <v>0</v>
      </c>
      <c r="AQ79" s="815">
        <f>AO79+AP79</f>
        <v>500</v>
      </c>
      <c r="AR79" s="784">
        <f>AS79+AT79+AW79+AZ79+BC79+BF79</f>
        <v>493525.66718</v>
      </c>
      <c r="AS79" s="1005">
        <f>E79+T79</f>
        <v>77752.97121</v>
      </c>
      <c r="AT79" s="1005">
        <f>F79+U79</f>
        <v>68037.99891</v>
      </c>
      <c r="AU79" s="1005">
        <f>G79+V79</f>
        <v>83400.18914</v>
      </c>
      <c r="AV79" s="1006">
        <f>H79+W79</f>
        <v>0</v>
      </c>
      <c r="AW79" s="1005">
        <f>AU79+AV79</f>
        <v>83400.18914</v>
      </c>
      <c r="AX79" s="1005">
        <f>J79+Y79+AI79</f>
        <v>85043.50566</v>
      </c>
      <c r="AY79" s="790">
        <f>K79+Z79+AJ79</f>
        <v>129.43755</v>
      </c>
      <c r="AZ79" s="1005">
        <f>AX79+AY79</f>
        <v>85172.94321</v>
      </c>
      <c r="BA79" s="1005">
        <f>M79+AB79+AL79</f>
        <v>96817.96238</v>
      </c>
      <c r="BB79" s="1006">
        <f>N79+AC79+AM79</f>
        <v>0</v>
      </c>
      <c r="BC79" s="1005">
        <f>BA79+BB79</f>
        <v>96817.96238</v>
      </c>
      <c r="BD79" s="1005">
        <f>P79+AE79+AO79</f>
        <v>82343.60233</v>
      </c>
      <c r="BE79" s="1006">
        <f>Q79+AF79+AP79</f>
        <v>0</v>
      </c>
      <c r="BF79" s="1008">
        <f>BD79+BE79</f>
        <v>82343.60233</v>
      </c>
      <c r="BG79" s="814"/>
    </row>
    <row r="80" ht="16.5" customHeight="1" spans="1:59">
      <c r="A80" s="543" t="s">
        <v>86</v>
      </c>
      <c r="B80" s="544"/>
      <c r="C80" s="544"/>
      <c r="D80" s="545"/>
      <c r="E80" s="298"/>
      <c r="F80" s="38"/>
      <c r="I80" s="545"/>
      <c r="K80" s="856"/>
      <c r="N80" s="39"/>
      <c r="Q80" s="41"/>
      <c r="R80" s="856"/>
      <c r="S80" s="298"/>
      <c r="T80" s="299"/>
      <c r="U80" s="545"/>
      <c r="V80" s="298"/>
      <c r="W80" s="557"/>
      <c r="X80" s="298"/>
      <c r="Y80" s="298"/>
      <c r="Z80" s="298"/>
      <c r="AA80" s="298"/>
      <c r="AB80" s="543"/>
      <c r="AC80" s="38"/>
      <c r="AD80" s="543" t="s">
        <v>325</v>
      </c>
      <c r="AE80" s="868"/>
      <c r="AF80" s="543"/>
      <c r="AG80" s="868"/>
      <c r="AH80" s="884"/>
      <c r="AI80" s="868"/>
      <c r="AJ80" s="868"/>
      <c r="AK80" s="868"/>
      <c r="AL80" s="868"/>
      <c r="AM80" s="868"/>
      <c r="AN80" s="868"/>
      <c r="AO80" s="868"/>
      <c r="AP80" s="868"/>
      <c r="AQ80" s="868"/>
      <c r="AR80" s="868"/>
      <c r="AS80" s="868"/>
      <c r="AT80" s="868"/>
      <c r="AU80" s="868"/>
      <c r="AW80" s="868"/>
      <c r="AX80" s="868"/>
      <c r="AY80" s="868"/>
      <c r="AZ80" s="868"/>
      <c r="BA80" s="868"/>
      <c r="BB80" s="868"/>
      <c r="BC80" s="868"/>
      <c r="BD80" s="868"/>
      <c r="BE80" s="868"/>
      <c r="BF80" s="868"/>
      <c r="BG80" s="894"/>
    </row>
    <row r="81" ht="24" customHeight="1"/>
    <row r="82" s="32" customFormat="1" ht="36" customHeight="1" spans="1:59">
      <c r="A82" s="33"/>
      <c r="B82" s="34"/>
      <c r="C82" s="34"/>
      <c r="D82" s="35"/>
      <c r="E82" s="36"/>
      <c r="F82" s="37"/>
      <c r="G82" s="38"/>
      <c r="H82" s="37"/>
      <c r="I82" s="38"/>
      <c r="J82" s="39"/>
      <c r="K82" s="40"/>
      <c r="L82" s="39"/>
      <c r="M82" s="41"/>
      <c r="N82" s="42"/>
      <c r="O82" s="41"/>
      <c r="P82" s="41"/>
      <c r="Q82" s="40"/>
      <c r="R82" s="41"/>
      <c r="S82" s="43"/>
      <c r="T82" s="44"/>
      <c r="U82" s="45"/>
      <c r="V82" s="46"/>
      <c r="W82" s="37"/>
      <c r="X82" s="47"/>
      <c r="Y82" s="46"/>
      <c r="Z82" s="36"/>
      <c r="AA82" s="46"/>
      <c r="AB82" s="48"/>
      <c r="AC82" s="37"/>
      <c r="AD82" s="48"/>
      <c r="AF82" s="49"/>
      <c r="AH82" s="50"/>
      <c r="AR82" s="1010"/>
      <c r="AV82" s="52"/>
      <c r="AY82" s="52"/>
      <c r="BB82" s="52"/>
      <c r="BE82" s="52"/>
      <c r="BF82" s="53"/>
      <c r="BG82" s="54"/>
    </row>
  </sheetData>
  <mergeCells count="155">
    <mergeCell ref="A1:BG1"/>
    <mergeCell ref="A2:BG2"/>
    <mergeCell ref="A3:BG3"/>
    <mergeCell ref="A4:BG4"/>
    <mergeCell ref="A5:BG5"/>
    <mergeCell ref="A6:BG6"/>
    <mergeCell ref="D8:R8"/>
    <mergeCell ref="S8:AG8"/>
    <mergeCell ref="AH8:AQ8"/>
    <mergeCell ref="AR8:BF8"/>
    <mergeCell ref="J9:L9"/>
    <mergeCell ref="M9:O9"/>
    <mergeCell ref="P9:R9"/>
    <mergeCell ref="Y9:AA9"/>
    <mergeCell ref="AB9:AD9"/>
    <mergeCell ref="AE9:AG9"/>
    <mergeCell ref="AI9:AK9"/>
    <mergeCell ref="AL9:AN9"/>
    <mergeCell ref="AO9:AQ9"/>
    <mergeCell ref="AX9:AZ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5:BF45"/>
    <mergeCell ref="A52:BF52"/>
    <mergeCell ref="A53:BF53"/>
    <mergeCell ref="A57:BF57"/>
    <mergeCell ref="A58:BF58"/>
    <mergeCell ref="A64:BF64"/>
    <mergeCell ref="A65:BF65"/>
    <mergeCell ref="A8:A10"/>
    <mergeCell ref="A13:A18"/>
    <mergeCell ref="A19:A21"/>
    <mergeCell ref="A22:A24"/>
    <mergeCell ref="A26:A29"/>
    <mergeCell ref="A30:A41"/>
    <mergeCell ref="A59:A62"/>
    <mergeCell ref="A67:A70"/>
    <mergeCell ref="A72:A75"/>
    <mergeCell ref="B8:B10"/>
    <mergeCell ref="B13:B18"/>
    <mergeCell ref="B19:B21"/>
    <mergeCell ref="B22:B24"/>
    <mergeCell ref="B26:B29"/>
    <mergeCell ref="B31:B35"/>
    <mergeCell ref="B36:B37"/>
    <mergeCell ref="B39:B41"/>
    <mergeCell ref="B59:B62"/>
    <mergeCell ref="B67:B70"/>
    <mergeCell ref="B72:B75"/>
    <mergeCell ref="C8:C10"/>
    <mergeCell ref="D9:D10"/>
    <mergeCell ref="D60:D62"/>
    <mergeCell ref="D72:D75"/>
    <mergeCell ref="E9:E10"/>
    <mergeCell ref="E60:E62"/>
    <mergeCell ref="E72:E75"/>
    <mergeCell ref="F9:F10"/>
    <mergeCell ref="F60:F62"/>
    <mergeCell ref="F72:F75"/>
    <mergeCell ref="G72:G75"/>
    <mergeCell ref="I9:I10"/>
    <mergeCell ref="I60:I62"/>
    <mergeCell ref="I72:I75"/>
    <mergeCell ref="J60:J62"/>
    <mergeCell ref="J72:J75"/>
    <mergeCell ref="L60:L62"/>
    <mergeCell ref="L72:L75"/>
    <mergeCell ref="M60:M62"/>
    <mergeCell ref="M72:M75"/>
    <mergeCell ref="O60:O62"/>
    <mergeCell ref="O72:O75"/>
    <mergeCell ref="P72:P75"/>
    <mergeCell ref="Q60:Q62"/>
    <mergeCell ref="R60:R62"/>
    <mergeCell ref="R72:R75"/>
    <mergeCell ref="S9:S10"/>
    <mergeCell ref="S60:S62"/>
    <mergeCell ref="S72:S75"/>
    <mergeCell ref="T9:T10"/>
    <mergeCell ref="T60:T62"/>
    <mergeCell ref="T72:T75"/>
    <mergeCell ref="U9:U10"/>
    <mergeCell ref="U60:U62"/>
    <mergeCell ref="U72:U75"/>
    <mergeCell ref="V9:V10"/>
    <mergeCell ref="V60:V62"/>
    <mergeCell ref="V72:V75"/>
    <mergeCell ref="W9:W10"/>
    <mergeCell ref="X9:X10"/>
    <mergeCell ref="X60:X62"/>
    <mergeCell ref="X72:X75"/>
    <mergeCell ref="Y60:Y62"/>
    <mergeCell ref="Y72:Y75"/>
    <mergeCell ref="AA60:AA62"/>
    <mergeCell ref="AA72:AA75"/>
    <mergeCell ref="AB60:AB62"/>
    <mergeCell ref="AB72:AB75"/>
    <mergeCell ref="AD60:AD62"/>
    <mergeCell ref="AD72:AD75"/>
    <mergeCell ref="AE60:AE62"/>
    <mergeCell ref="AE72:AE75"/>
    <mergeCell ref="AG60:AG62"/>
    <mergeCell ref="AG72:AG75"/>
    <mergeCell ref="AH9:AH10"/>
    <mergeCell ref="AK60:AK62"/>
    <mergeCell ref="AR9:AR10"/>
    <mergeCell ref="AR60:AR62"/>
    <mergeCell ref="AR72:AR75"/>
    <mergeCell ref="AS9:AS10"/>
    <mergeCell ref="AS60:AS62"/>
    <mergeCell ref="AS72:AS75"/>
    <mergeCell ref="AT9:AT10"/>
    <mergeCell ref="AT60:AT62"/>
    <mergeCell ref="AT72:AT75"/>
    <mergeCell ref="AU9:AU10"/>
    <mergeCell ref="AU60:AU62"/>
    <mergeCell ref="AU72:AU75"/>
    <mergeCell ref="AV9:AV10"/>
    <mergeCell ref="AW9:AW10"/>
    <mergeCell ref="AW60:AW62"/>
    <mergeCell ref="AW72:AW75"/>
    <mergeCell ref="AX60:AX62"/>
    <mergeCell ref="AX72:AX75"/>
    <mergeCell ref="AZ60:AZ62"/>
    <mergeCell ref="AZ72:AZ75"/>
    <mergeCell ref="BA60:BA62"/>
    <mergeCell ref="BA72:BA75"/>
    <mergeCell ref="BC60:BC62"/>
    <mergeCell ref="BC72:BC75"/>
    <mergeCell ref="BD60:BD62"/>
    <mergeCell ref="BD72:BD75"/>
    <mergeCell ref="BF60:BF62"/>
    <mergeCell ref="BF72:BF75"/>
    <mergeCell ref="BG8:BG10"/>
    <mergeCell ref="BG15:BG17"/>
    <mergeCell ref="BG26:BG29"/>
    <mergeCell ref="BG30:BG31"/>
    <mergeCell ref="BG36:BG37"/>
    <mergeCell ref="BG47:BG49"/>
    <mergeCell ref="BG59:BG63"/>
  </mergeCells>
  <pageMargins left="0.708661417322835" right="0.708661417322835" top="0.748031496062992" bottom="0.748031496062992" header="0.31496062992126" footer="0.31496062992126"/>
  <pageSetup paperSize="9" scale="55" fitToHeight="0" orientation="landscape" horizontalDpi="600" verticalDpi="600"/>
  <headerFooter/>
  <rowBreaks count="4" manualBreakCount="4">
    <brk id="18" max="58" man="1"/>
    <brk id="31" max="58" man="1"/>
    <brk id="44" max="58" man="1"/>
    <brk id="56" max="58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2"/>
  <sheetViews>
    <sheetView view="pageBreakPreview" zoomScale="80" zoomScaleNormal="100" workbookViewId="0">
      <selection activeCell="BG54" sqref="BG54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customWidth="1" outlineLevel="1"/>
    <col min="11" max="11" width="3.71428571428571" style="40" customWidth="1" outlineLevel="1"/>
    <col min="12" max="12" width="3.71428571428571" style="39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customWidth="1" outlineLevel="1"/>
    <col min="26" max="26" width="3.71428571428571" style="36" customWidth="1" outlineLevel="1"/>
    <col min="27" max="27" width="3.71428571428571" style="46" customWidth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customWidth="1"/>
    <col min="36" max="36" width="4" style="32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customWidth="1" outlineLevel="1"/>
    <col min="51" max="51" width="3.71428571428571" style="52" customWidth="1" outlineLevel="1"/>
    <col min="52" max="52" width="3.71428571428571" style="32" customWidth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56.25" customHeight="1" spans="1:59">
      <c r="A3" s="898" t="s">
        <v>342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  <c r="AX3" s="898"/>
      <c r="AY3" s="898"/>
      <c r="AZ3" s="898"/>
      <c r="BA3" s="898"/>
      <c r="BB3" s="898"/>
      <c r="BC3" s="898"/>
      <c r="BD3" s="898"/>
      <c r="BE3" s="898"/>
      <c r="BF3" s="898"/>
      <c r="BG3" s="898"/>
    </row>
    <row r="4" ht="127.5" customHeight="1" spans="1:59">
      <c r="A4" s="899" t="s">
        <v>343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159" customHeight="1" spans="1:59">
      <c r="A5" s="896" t="s">
        <v>344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58.5" customHeight="1" spans="1:59">
      <c r="A6" s="896" t="s">
        <v>345</v>
      </c>
      <c r="B6" s="896"/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</row>
    <row r="7" ht="116.25" customHeight="1" spans="1:59">
      <c r="A7" s="63" t="s">
        <v>346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4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60" t="s">
        <v>141</v>
      </c>
      <c r="K9" s="960"/>
      <c r="L9" s="960"/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6" t="s">
        <v>141</v>
      </c>
      <c r="Z9" s="6"/>
      <c r="AA9" s="6"/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6" t="s">
        <v>141</v>
      </c>
      <c r="AJ9" s="6"/>
      <c r="AK9" s="6"/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6" t="s">
        <v>141</v>
      </c>
      <c r="AY9" s="6"/>
      <c r="AZ9" s="6"/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61" t="s">
        <v>179</v>
      </c>
      <c r="K10" s="972" t="s">
        <v>180</v>
      </c>
      <c r="L10" s="961" t="s">
        <v>181</v>
      </c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52" t="s">
        <v>179</v>
      </c>
      <c r="Z10" s="953" t="s">
        <v>180</v>
      </c>
      <c r="AA10" s="952" t="s">
        <v>181</v>
      </c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52" t="s">
        <v>179</v>
      </c>
      <c r="AJ10" s="953" t="s">
        <v>180</v>
      </c>
      <c r="AK10" s="952" t="s">
        <v>181</v>
      </c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52" t="s">
        <v>179</v>
      </c>
      <c r="AY10" s="953" t="s">
        <v>180</v>
      </c>
      <c r="AZ10" s="952" t="s">
        <v>181</v>
      </c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9.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13423.94361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'34'!L13</f>
        <v>2827.9612</v>
      </c>
      <c r="K13" s="687">
        <f>K14+K15+K16+K17</f>
        <v>-0.0425</v>
      </c>
      <c r="L13" s="686">
        <f>J13+K13</f>
        <v>2827.9187</v>
      </c>
      <c r="M13" s="686">
        <f>'34'!O13</f>
        <v>2858</v>
      </c>
      <c r="N13" s="687">
        <f>N14+N15+N16+N17</f>
        <v>0</v>
      </c>
      <c r="O13" s="686">
        <f>M13+N13</f>
        <v>2858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'34'!AA13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13423.94361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2827.9612</v>
      </c>
      <c r="AY13" s="609">
        <f>K13+Z13+AJ13</f>
        <v>-0.0425</v>
      </c>
      <c r="AZ13" s="11">
        <f>AX13+AY13</f>
        <v>2827.9187</v>
      </c>
      <c r="BA13" s="11">
        <f>M13+AB13</f>
        <v>2858</v>
      </c>
      <c r="BB13" s="609">
        <f>N13+AC13</f>
        <v>0</v>
      </c>
      <c r="BC13" s="11">
        <f>BA13+BB13</f>
        <v>2858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57.75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>
        <v>-0.0425</v>
      </c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378" t="s">
        <v>347</v>
      </c>
    </row>
    <row r="15" ht="49.5" customHeight="1" outlineLevel="1" spans="1:5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378"/>
    </row>
    <row r="16" ht="56.25" customHeight="1" outlineLevel="1" spans="1:5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378"/>
    </row>
    <row r="17" ht="56.25" customHeight="1" spans="1:59">
      <c r="A17" s="6"/>
      <c r="B17" s="606"/>
      <c r="C17" s="607" t="s">
        <v>146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'34'!L19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8.25" customHeight="1" spans="1:5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'34'!L22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33.75" spans="1:5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'34'!L26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2.8" spans="1:59">
      <c r="A30" s="629" t="s">
        <v>104</v>
      </c>
      <c r="B30" s="606" t="s">
        <v>30</v>
      </c>
      <c r="C30" s="607" t="s">
        <v>13</v>
      </c>
      <c r="D30" s="608">
        <f>E30+F30+I30+L30+O30+R30</f>
        <v>335839.33732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'34'!L30</f>
        <v>55970.38459</v>
      </c>
      <c r="K30" s="687">
        <f t="shared" ref="K30:R30" si="1">K31+K36+K38</f>
        <v>-230.20681</v>
      </c>
      <c r="L30" s="686">
        <f t="shared" si="1"/>
        <v>55740.17778</v>
      </c>
      <c r="M30" s="686">
        <f t="shared" si="1"/>
        <v>57883.16374</v>
      </c>
      <c r="N30" s="687">
        <f t="shared" si="1"/>
        <v>-7150.07119</v>
      </c>
      <c r="O30" s="686">
        <f t="shared" si="1"/>
        <v>50733.09255</v>
      </c>
      <c r="P30" s="686">
        <f t="shared" si="1"/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13540.91695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'34'!AA30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0</v>
      </c>
      <c r="AC30" s="609">
        <f t="shared" si="2"/>
        <v>0</v>
      </c>
      <c r="AD30" s="11">
        <f t="shared" si="2"/>
        <v>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349380.25427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62462.95401</v>
      </c>
      <c r="AY30" s="609">
        <f>K30+Z30+AJ30</f>
        <v>-230.20681</v>
      </c>
      <c r="AZ30" s="11">
        <f t="shared" ref="AZ30:BF30" si="4">AZ31+AZ36+AZ38</f>
        <v>62232.7472</v>
      </c>
      <c r="BA30" s="11">
        <f t="shared" si="4"/>
        <v>57883.16374</v>
      </c>
      <c r="BB30" s="609">
        <f t="shared" si="4"/>
        <v>-7150.07119</v>
      </c>
      <c r="BC30" s="11">
        <f t="shared" si="4"/>
        <v>50733.09255</v>
      </c>
      <c r="BD30" s="11">
        <f t="shared" si="4"/>
        <v>52883.58652</v>
      </c>
      <c r="BE30" s="609">
        <f t="shared" si="4"/>
        <v>0</v>
      </c>
      <c r="BF30" s="745">
        <f t="shared" si="4"/>
        <v>52883.58652</v>
      </c>
      <c r="BG30" s="208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233518.98284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'34'!L31</f>
        <v>37214.37534</v>
      </c>
      <c r="K31" s="687">
        <f>K32+K34</f>
        <v>-283.68554</v>
      </c>
      <c r="L31" s="686">
        <f>J31+K31</f>
        <v>36930.6898</v>
      </c>
      <c r="M31" s="686">
        <f>'34'!O31</f>
        <v>38723.05086</v>
      </c>
      <c r="N31" s="687">
        <f>N32+N34</f>
        <v>-5105.67439</v>
      </c>
      <c r="O31" s="686">
        <f>M31+N31</f>
        <v>33617.37647</v>
      </c>
      <c r="P31" s="686">
        <f>'34'!R31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5303.8597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'34'!AA31</f>
        <v>1066.4</v>
      </c>
      <c r="Z31" s="609">
        <f>Z32+Z34</f>
        <v>0</v>
      </c>
      <c r="AA31" s="11">
        <f>Y31+Z31</f>
        <v>1066.4</v>
      </c>
      <c r="AB31" s="11">
        <f>AB32+AB37+AB39</f>
        <v>0</v>
      </c>
      <c r="AC31" s="609"/>
      <c r="AD31" s="11">
        <v>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238822.84254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38280.77534</v>
      </c>
      <c r="AY31" s="609">
        <f>K31+Z31+AJ31</f>
        <v>-283.68554</v>
      </c>
      <c r="AZ31" s="11">
        <f>AX31+AY31</f>
        <v>37997.0898</v>
      </c>
      <c r="BA31" s="11">
        <f>M31+AB31</f>
        <v>38723.05086</v>
      </c>
      <c r="BB31" s="609">
        <f>N31+AC31</f>
        <v>-5105.67439</v>
      </c>
      <c r="BC31" s="11">
        <f>BA31+BB31</f>
        <v>33617.37647</v>
      </c>
      <c r="BD31" s="11">
        <f>P31+AE31</f>
        <v>34521.57036</v>
      </c>
      <c r="BE31" s="609">
        <f>Q31+AF31</f>
        <v>0</v>
      </c>
      <c r="BF31" s="745">
        <f>BD31+BE31</f>
        <v>34521.57036</v>
      </c>
      <c r="BG31" s="209"/>
    </row>
    <row r="32" ht="210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>
        <f>-352.95533+124.46025+74.2162</f>
        <v>-154.27888</v>
      </c>
      <c r="L32" s="690"/>
      <c r="M32" s="686"/>
      <c r="N32" s="687">
        <f>-3482.70128</f>
        <v>-3482.70128</v>
      </c>
      <c r="O32" s="690"/>
      <c r="P32" s="686"/>
      <c r="Q32" s="687"/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6"/>
      <c r="AC32" s="676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824" t="s">
        <v>348</v>
      </c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76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1003"/>
    </row>
    <row r="34" ht="158.25" customHeight="1" spans="1:59">
      <c r="A34" s="629"/>
      <c r="B34" s="606"/>
      <c r="C34" s="607" t="s">
        <v>146</v>
      </c>
      <c r="D34" s="619"/>
      <c r="E34" s="620"/>
      <c r="F34" s="621"/>
      <c r="G34" s="622"/>
      <c r="H34" s="623"/>
      <c r="I34" s="620"/>
      <c r="J34" s="691"/>
      <c r="K34" s="692">
        <f>-19.9-109.50666</f>
        <v>-129.40666</v>
      </c>
      <c r="L34" s="693"/>
      <c r="M34" s="691"/>
      <c r="N34" s="692">
        <f>-1622.97311</f>
        <v>-1622.97311</v>
      </c>
      <c r="O34" s="694"/>
      <c r="P34" s="691"/>
      <c r="Q34" s="692"/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5"/>
      <c r="AC34" s="754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909" t="s">
        <v>349</v>
      </c>
    </row>
    <row r="35" ht="24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16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100321.14578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'34'!L36</f>
        <v>18756.00925</v>
      </c>
      <c r="K36" s="687">
        <f>K37</f>
        <v>53.47873</v>
      </c>
      <c r="L36" s="686">
        <f>J36+K36</f>
        <v>18809.48798</v>
      </c>
      <c r="M36" s="686">
        <f>'34'!O36</f>
        <v>19160.11288</v>
      </c>
      <c r="N36" s="687">
        <f>N37</f>
        <v>-2044.3968</v>
      </c>
      <c r="O36" s="686">
        <f>M36+N36</f>
        <v>17115.71608</v>
      </c>
      <c r="P36" s="686">
        <f>'34'!R36</f>
        <v>18362.01616</v>
      </c>
      <c r="Q36" s="687">
        <f>Q37</f>
        <v>0</v>
      </c>
      <c r="R36" s="717">
        <f>P36+Q36</f>
        <v>18362.01616</v>
      </c>
      <c r="S36" s="608">
        <f>T36+U36+X36+AA36+AD36+AG36</f>
        <v>3505.88783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'34'!AA36</f>
        <v>695</v>
      </c>
      <c r="Z36" s="609">
        <f>Z37</f>
        <v>0</v>
      </c>
      <c r="AA36" s="11">
        <f>Y36+Z36</f>
        <v>695</v>
      </c>
      <c r="AB36" s="11">
        <v>0</v>
      </c>
      <c r="AC36" s="609"/>
      <c r="AD36" s="11">
        <v>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103827.03361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19451.00925</v>
      </c>
      <c r="AY36" s="609">
        <f>K36+Z36+AJ36</f>
        <v>53.47873</v>
      </c>
      <c r="AZ36" s="11">
        <f>AX36+AY36</f>
        <v>19504.48798</v>
      </c>
      <c r="BA36" s="11">
        <f>M36+AB36</f>
        <v>19160.11288</v>
      </c>
      <c r="BB36" s="609">
        <f>N36+AC36</f>
        <v>-2044.3968</v>
      </c>
      <c r="BC36" s="11">
        <f>BA36+BB36</f>
        <v>17115.71608</v>
      </c>
      <c r="BD36" s="11">
        <f>P36+AE36</f>
        <v>18362.01616</v>
      </c>
      <c r="BE36" s="609">
        <f>Q36+AF36</f>
        <v>0</v>
      </c>
      <c r="BF36" s="745">
        <f>BD36+BE36</f>
        <v>18362.01616</v>
      </c>
      <c r="BG36" s="936" t="s">
        <v>350</v>
      </c>
    </row>
    <row r="37" ht="86.2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>
        <v>53.47873</v>
      </c>
      <c r="L37" s="686"/>
      <c r="M37" s="686"/>
      <c r="N37" s="687">
        <f>-2044.3968</f>
        <v>-2044.3968</v>
      </c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938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'34'!L38</f>
        <v>0</v>
      </c>
      <c r="K38" s="687">
        <f>K39+K40+K41</f>
        <v>0</v>
      </c>
      <c r="L38" s="686">
        <f>J38+K38</f>
        <v>0</v>
      </c>
      <c r="M38" s="686">
        <v>0</v>
      </c>
      <c r="N38" s="687">
        <f>N39</f>
        <v>0</v>
      </c>
      <c r="O38" s="686">
        <f>O39</f>
        <v>0</v>
      </c>
      <c r="P38" s="686"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'34'!AA38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7.5" customHeight="1" spans="1:59">
      <c r="A40" s="629"/>
      <c r="B40" s="634"/>
      <c r="C40" s="607" t="s">
        <v>146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91.5" customHeight="1" spans="1:59">
      <c r="A42" s="16" t="s">
        <v>105</v>
      </c>
      <c r="B42" s="606" t="s">
        <v>188</v>
      </c>
      <c r="C42" s="607" t="s">
        <v>13</v>
      </c>
      <c r="D42" s="608">
        <f>E42+F42+I42+L42+O42+R42</f>
        <v>38125.68284</v>
      </c>
      <c r="E42" s="11">
        <v>0</v>
      </c>
      <c r="F42" s="11">
        <v>0</v>
      </c>
      <c r="G42" s="11">
        <f>'27'!I43</f>
        <v>6912.74881</v>
      </c>
      <c r="H42" s="609">
        <f>H43</f>
        <v>0</v>
      </c>
      <c r="I42" s="11">
        <f>G42+H42</f>
        <v>6912.74881</v>
      </c>
      <c r="J42" s="686">
        <f>'34'!L42</f>
        <v>10309.30448</v>
      </c>
      <c r="K42" s="687">
        <f>K43</f>
        <v>65.11285</v>
      </c>
      <c r="L42" s="686">
        <f>J42+K42</f>
        <v>10374.41733</v>
      </c>
      <c r="M42" s="686">
        <f>'34'!O42</f>
        <v>12599.73485</v>
      </c>
      <c r="N42" s="687">
        <f>N43</f>
        <v>-2083.28059</v>
      </c>
      <c r="O42" s="686">
        <f>M42+N42</f>
        <v>10516.45426</v>
      </c>
      <c r="P42" s="686">
        <f>'34'!R42</f>
        <v>10322.06244</v>
      </c>
      <c r="Q42" s="687">
        <f>Q43</f>
        <v>0</v>
      </c>
      <c r="R42" s="717">
        <f>P42+Q42</f>
        <v>10322.06244</v>
      </c>
      <c r="S42" s="608">
        <f>T42+U42+X42+AA42+AD42+AG42</f>
        <v>2785.46214</v>
      </c>
      <c r="T42" s="11">
        <v>0</v>
      </c>
      <c r="U42" s="11">
        <v>0</v>
      </c>
      <c r="V42" s="11">
        <f>'25'!X39</f>
        <v>819.76205</v>
      </c>
      <c r="W42" s="609">
        <f>W43</f>
        <v>0</v>
      </c>
      <c r="X42" s="358">
        <f>V42+W42</f>
        <v>819.76205</v>
      </c>
      <c r="Y42" s="11">
        <f>'34'!AA42</f>
        <v>1965.70009</v>
      </c>
      <c r="Z42" s="609">
        <f>Z43</f>
        <v>0</v>
      </c>
      <c r="AA42" s="11">
        <f>Y42+Z42</f>
        <v>1965.70009</v>
      </c>
      <c r="AB42" s="11">
        <v>0</v>
      </c>
      <c r="AC42" s="609">
        <f>AC43</f>
        <v>0</v>
      </c>
      <c r="AD42" s="11">
        <v>0</v>
      </c>
      <c r="AE42" s="11">
        <v>0</v>
      </c>
      <c r="AF42" s="609">
        <f>AF43</f>
        <v>0</v>
      </c>
      <c r="AG42" s="745">
        <v>0</v>
      </c>
      <c r="AH42" s="765">
        <f>AK42+AN42+AQ42</f>
        <v>0</v>
      </c>
      <c r="AI42" s="11">
        <v>0</v>
      </c>
      <c r="AJ42" s="687">
        <f>AJ43</f>
        <v>0</v>
      </c>
      <c r="AK42" s="11">
        <f>AI42+AJ42</f>
        <v>0</v>
      </c>
      <c r="AL42" s="11">
        <v>0</v>
      </c>
      <c r="AM42" s="609">
        <f>AM43</f>
        <v>0</v>
      </c>
      <c r="AN42" s="11">
        <f>AL42+AM42</f>
        <v>0</v>
      </c>
      <c r="AO42" s="11">
        <v>0</v>
      </c>
      <c r="AP42" s="609">
        <f>AP43</f>
        <v>0</v>
      </c>
      <c r="AQ42" s="686">
        <f>AO42+AP42</f>
        <v>0</v>
      </c>
      <c r="AR42" s="657">
        <f>AS42+AT42+AW42+AZ42+BC42+BF42</f>
        <v>40911.14498</v>
      </c>
      <c r="AS42" s="11">
        <f>E42+T42</f>
        <v>0</v>
      </c>
      <c r="AT42" s="11">
        <f>F42+U42</f>
        <v>0</v>
      </c>
      <c r="AU42" s="11">
        <f>G42+V42</f>
        <v>7732.51086</v>
      </c>
      <c r="AV42" s="609">
        <f>H42+W42</f>
        <v>0</v>
      </c>
      <c r="AW42" s="11">
        <f>AU42+AV42</f>
        <v>7732.51086</v>
      </c>
      <c r="AX42" s="11">
        <f>J42+Y42+AI42</f>
        <v>12275.00457</v>
      </c>
      <c r="AY42" s="609">
        <f>K42+Z42+AJ42</f>
        <v>65.11285</v>
      </c>
      <c r="AZ42" s="11">
        <f>AX42+AY42</f>
        <v>12340.11742</v>
      </c>
      <c r="BA42" s="11">
        <f>M42+AB42</f>
        <v>12599.73485</v>
      </c>
      <c r="BB42" s="609">
        <f>N42+AC42</f>
        <v>-2083.28059</v>
      </c>
      <c r="BC42" s="11">
        <f>BA42+BB42</f>
        <v>10516.45426</v>
      </c>
      <c r="BD42" s="11">
        <f>P42+AE42</f>
        <v>10322.06244</v>
      </c>
      <c r="BE42" s="609">
        <f>Q42+AF42</f>
        <v>0</v>
      </c>
      <c r="BF42" s="787">
        <f>BD42+BE42</f>
        <v>10322.06244</v>
      </c>
      <c r="BG42" s="909" t="s">
        <v>351</v>
      </c>
    </row>
    <row r="43" ht="92.25" customHeight="1" spans="1:59">
      <c r="A43" s="16"/>
      <c r="B43" s="606"/>
      <c r="C43" s="607" t="s">
        <v>157</v>
      </c>
      <c r="D43" s="608"/>
      <c r="E43" s="11"/>
      <c r="F43" s="11"/>
      <c r="G43" s="11"/>
      <c r="H43" s="609"/>
      <c r="I43" s="11"/>
      <c r="J43" s="686"/>
      <c r="K43" s="687">
        <f>-24.80162+89.91447</f>
        <v>65.11285</v>
      </c>
      <c r="L43" s="686"/>
      <c r="M43" s="686"/>
      <c r="N43" s="687">
        <v>-2083.28059</v>
      </c>
      <c r="O43" s="686"/>
      <c r="P43" s="686"/>
      <c r="Q43" s="687"/>
      <c r="R43" s="717"/>
      <c r="S43" s="608"/>
      <c r="T43" s="11"/>
      <c r="U43" s="11"/>
      <c r="V43" s="11"/>
      <c r="W43" s="609"/>
      <c r="X43" s="358"/>
      <c r="Y43" s="11"/>
      <c r="Z43" s="696"/>
      <c r="AA43" s="11"/>
      <c r="AB43" s="11"/>
      <c r="AC43" s="609"/>
      <c r="AD43" s="11"/>
      <c r="AE43" s="11"/>
      <c r="AF43" s="609"/>
      <c r="AG43" s="745"/>
      <c r="AH43" s="765"/>
      <c r="AI43" s="10"/>
      <c r="AJ43" s="609"/>
      <c r="AK43" s="10"/>
      <c r="AL43" s="10"/>
      <c r="AM43" s="609"/>
      <c r="AN43" s="10"/>
      <c r="AO43" s="10"/>
      <c r="AP43" s="609"/>
      <c r="AQ43" s="10"/>
      <c r="AR43" s="657"/>
      <c r="AS43" s="11"/>
      <c r="AT43" s="11"/>
      <c r="AU43" s="11"/>
      <c r="AV43" s="609"/>
      <c r="AW43" s="11"/>
      <c r="AX43" s="11"/>
      <c r="AY43" s="609"/>
      <c r="AZ43" s="11"/>
      <c r="BA43" s="11"/>
      <c r="BB43" s="609"/>
      <c r="BC43" s="11"/>
      <c r="BD43" s="11"/>
      <c r="BE43" s="609"/>
      <c r="BF43" s="787"/>
      <c r="BG43" s="910"/>
    </row>
    <row r="44" s="27" customFormat="1" ht="72.8" spans="1:59">
      <c r="A44" s="19"/>
      <c r="B44" s="832" t="s">
        <v>189</v>
      </c>
      <c r="C44" s="958"/>
      <c r="D44" s="608">
        <f>E44+F44+I44+L44+O44+R44</f>
        <v>399302.42627</v>
      </c>
      <c r="E44" s="10">
        <f t="shared" ref="E44:R44" si="6">E42+E30+E26+E25+E22+E19+E13</f>
        <v>68854.353</v>
      </c>
      <c r="F44" s="10">
        <f t="shared" si="6"/>
        <v>62669.96004</v>
      </c>
      <c r="G44" s="10">
        <f t="shared" si="6"/>
        <v>71522.40365</v>
      </c>
      <c r="H44" s="676">
        <f t="shared" si="6"/>
        <v>0</v>
      </c>
      <c r="I44" s="10">
        <f t="shared" si="6"/>
        <v>71522.40365</v>
      </c>
      <c r="J44" s="689">
        <f t="shared" si="6"/>
        <v>69107.65027</v>
      </c>
      <c r="K44" s="689">
        <f t="shared" si="6"/>
        <v>-165.13646</v>
      </c>
      <c r="L44" s="689">
        <f t="shared" si="6"/>
        <v>68942.51381</v>
      </c>
      <c r="M44" s="689">
        <f t="shared" si="6"/>
        <v>73340.89859</v>
      </c>
      <c r="N44" s="689">
        <f t="shared" si="6"/>
        <v>-9233.35178</v>
      </c>
      <c r="O44" s="689">
        <f t="shared" si="6"/>
        <v>64107.54681</v>
      </c>
      <c r="P44" s="689">
        <f t="shared" si="6"/>
        <v>63205.64896</v>
      </c>
      <c r="Q44" s="689">
        <f t="shared" si="6"/>
        <v>0</v>
      </c>
      <c r="R44" s="704">
        <f t="shared" si="6"/>
        <v>63205.64896</v>
      </c>
      <c r="S44" s="608">
        <f>T44+U44+X44+AA44+AD44+AG44</f>
        <v>16326.37909</v>
      </c>
      <c r="T44" s="10">
        <f t="shared" ref="T44:AG44" si="7">T42+T30+T26+T25+T22+T19+T13</f>
        <v>4170.09794</v>
      </c>
      <c r="U44" s="10">
        <f t="shared" si="7"/>
        <v>0</v>
      </c>
      <c r="V44" s="10">
        <f t="shared" si="7"/>
        <v>3698.01164</v>
      </c>
      <c r="W44" s="676">
        <f t="shared" si="7"/>
        <v>0</v>
      </c>
      <c r="X44" s="361">
        <f t="shared" si="7"/>
        <v>3698.01164</v>
      </c>
      <c r="Y44" s="10">
        <f t="shared" si="7"/>
        <v>8458.26951</v>
      </c>
      <c r="Z44" s="10">
        <f t="shared" si="7"/>
        <v>0</v>
      </c>
      <c r="AA44" s="10">
        <f t="shared" si="7"/>
        <v>8458.26951</v>
      </c>
      <c r="AB44" s="10">
        <f t="shared" si="7"/>
        <v>0</v>
      </c>
      <c r="AC44" s="10">
        <f t="shared" si="7"/>
        <v>0</v>
      </c>
      <c r="AD44" s="10">
        <f t="shared" si="7"/>
        <v>0</v>
      </c>
      <c r="AE44" s="10">
        <f t="shared" si="7"/>
        <v>0</v>
      </c>
      <c r="AF44" s="10">
        <f t="shared" si="7"/>
        <v>0</v>
      </c>
      <c r="AG44" s="748">
        <f t="shared" si="7"/>
        <v>0</v>
      </c>
      <c r="AH44" s="765">
        <f>AK44+AN44+AQ44</f>
        <v>0</v>
      </c>
      <c r="AI44" s="11">
        <f t="shared" ref="AI44:AQ44" si="8">AI42+AI30+AI26+AI25+AI22+AI19+AI13</f>
        <v>0</v>
      </c>
      <c r="AJ44" s="11">
        <f t="shared" si="8"/>
        <v>0</v>
      </c>
      <c r="AK44" s="11">
        <f t="shared" si="8"/>
        <v>0</v>
      </c>
      <c r="AL44" s="11">
        <f t="shared" si="8"/>
        <v>0</v>
      </c>
      <c r="AM44" s="11">
        <f t="shared" si="8"/>
        <v>0</v>
      </c>
      <c r="AN44" s="11">
        <f t="shared" si="8"/>
        <v>0</v>
      </c>
      <c r="AO44" s="11">
        <f t="shared" si="8"/>
        <v>0</v>
      </c>
      <c r="AP44" s="11">
        <f t="shared" si="8"/>
        <v>0</v>
      </c>
      <c r="AQ44" s="11">
        <f t="shared" si="8"/>
        <v>0</v>
      </c>
      <c r="AR44" s="657">
        <f>AS44+AT44+AW44+AZ44+BC44+BF44</f>
        <v>415628.80536</v>
      </c>
      <c r="AS44" s="11">
        <f>E44+T44</f>
        <v>73024.45094</v>
      </c>
      <c r="AT44" s="11">
        <f>F44+U44</f>
        <v>62669.96004</v>
      </c>
      <c r="AU44" s="11">
        <f>G44+V44</f>
        <v>75220.41529</v>
      </c>
      <c r="AV44" s="11">
        <f>H44+W44</f>
        <v>0</v>
      </c>
      <c r="AW44" s="11">
        <f>AU44+AV44</f>
        <v>75220.41529</v>
      </c>
      <c r="AX44" s="11">
        <f>J44+Y44+AI44</f>
        <v>77565.91978</v>
      </c>
      <c r="AY44" s="11">
        <f>K44+Z44+AJ44</f>
        <v>-165.13646</v>
      </c>
      <c r="AZ44" s="11">
        <f>AX44+AY44</f>
        <v>77400.78332</v>
      </c>
      <c r="BA44" s="11">
        <f>M44+AB44</f>
        <v>73340.89859</v>
      </c>
      <c r="BB44" s="11">
        <f>N44+AC44</f>
        <v>-9233.35178</v>
      </c>
      <c r="BC44" s="11">
        <f>BA44+BB44</f>
        <v>64107.54681</v>
      </c>
      <c r="BD44" s="11">
        <f>P44+AE44</f>
        <v>63205.64896</v>
      </c>
      <c r="BE44" s="11">
        <f>Q44+AF44</f>
        <v>0</v>
      </c>
      <c r="BF44" s="745">
        <f>BD44+BE44</f>
        <v>63205.64896</v>
      </c>
      <c r="BG44" s="814"/>
    </row>
    <row r="45" s="27" customFormat="1" ht="27" customHeight="1" spans="1:59">
      <c r="A45" s="7" t="s">
        <v>286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814"/>
    </row>
    <row r="46" s="27" customFormat="1" ht="92.25" customHeight="1" spans="1:59">
      <c r="A46" s="15" t="s">
        <v>44</v>
      </c>
      <c r="B46" s="606" t="s">
        <v>287</v>
      </c>
      <c r="C46" s="607" t="s">
        <v>13</v>
      </c>
      <c r="D46" s="608">
        <f>E46+F46+I46+L46+O46+R46</f>
        <v>105.26358</v>
      </c>
      <c r="E46" s="11">
        <v>0</v>
      </c>
      <c r="F46" s="11">
        <v>0</v>
      </c>
      <c r="G46" s="11">
        <v>0</v>
      </c>
      <c r="H46" s="609"/>
      <c r="I46" s="11">
        <f>G46+H46</f>
        <v>0</v>
      </c>
      <c r="J46" s="686">
        <f>'34'!L46</f>
        <v>52.632</v>
      </c>
      <c r="K46" s="609">
        <f>K47+K48+K49</f>
        <v>0</v>
      </c>
      <c r="L46" s="686">
        <f>J46+K46</f>
        <v>52.632</v>
      </c>
      <c r="M46" s="686">
        <f>'34'!O46</f>
        <v>26.31579</v>
      </c>
      <c r="N46" s="609">
        <f>N47+N48+N49</f>
        <v>0</v>
      </c>
      <c r="O46" s="686">
        <f>M46+N46</f>
        <v>26.31579</v>
      </c>
      <c r="P46" s="686">
        <f>'34'!R46</f>
        <v>26.31579</v>
      </c>
      <c r="Q46" s="609">
        <f>Q47+Q48+Q49</f>
        <v>0</v>
      </c>
      <c r="R46" s="717">
        <f>P46+Q46</f>
        <v>26.31579</v>
      </c>
      <c r="S46" s="608">
        <f>T46+U46+X46+AA46+AD46+AG46</f>
        <v>210</v>
      </c>
      <c r="T46" s="11">
        <v>0</v>
      </c>
      <c r="U46" s="11">
        <v>0</v>
      </c>
      <c r="V46" s="11">
        <v>0</v>
      </c>
      <c r="W46" s="609"/>
      <c r="X46" s="358">
        <f>V46+W46</f>
        <v>0</v>
      </c>
      <c r="Y46" s="11">
        <f>'34'!AA46</f>
        <v>180</v>
      </c>
      <c r="Z46" s="609">
        <f>Z47+Z48+Z49</f>
        <v>0</v>
      </c>
      <c r="AA46" s="11">
        <f>Y46+Z46</f>
        <v>180</v>
      </c>
      <c r="AB46" s="11">
        <v>0</v>
      </c>
      <c r="AC46" s="609">
        <f>AC47+AC48+AC49</f>
        <v>15</v>
      </c>
      <c r="AD46" s="11">
        <f>AB46+AC46</f>
        <v>15</v>
      </c>
      <c r="AE46" s="11">
        <v>0</v>
      </c>
      <c r="AF46" s="609">
        <f>AF47+AF48+AF49</f>
        <v>15</v>
      </c>
      <c r="AG46" s="745">
        <f>AE46+AF46</f>
        <v>15</v>
      </c>
      <c r="AH46" s="869">
        <f>AK46+AN46+AQ46</f>
        <v>1790</v>
      </c>
      <c r="AI46" s="876">
        <f>'34'!AK46</f>
        <v>820</v>
      </c>
      <c r="AJ46" s="609">
        <f>AJ47+AJ48+AJ49</f>
        <v>0</v>
      </c>
      <c r="AK46" s="745">
        <f>AI46+AJ46</f>
        <v>820</v>
      </c>
      <c r="AL46" s="876">
        <f>'34'!AN46</f>
        <v>500</v>
      </c>
      <c r="AM46" s="609">
        <f>AM47+AM48+AM49</f>
        <v>-15</v>
      </c>
      <c r="AN46" s="745">
        <f>AL46+AM46</f>
        <v>485</v>
      </c>
      <c r="AO46" s="876">
        <f>'34'!AQ46</f>
        <v>500</v>
      </c>
      <c r="AP46" s="609">
        <f>AP47+AP48+AP49</f>
        <v>-15</v>
      </c>
      <c r="AQ46" s="745">
        <f>AO46+AP46</f>
        <v>485</v>
      </c>
      <c r="AR46" s="657">
        <f>AS46+AT46+AW46+AZ46+BC46+BF46</f>
        <v>2105.26358</v>
      </c>
      <c r="AS46" s="11">
        <f>E46+T46</f>
        <v>0</v>
      </c>
      <c r="AT46" s="11">
        <f>F46+U46</f>
        <v>0</v>
      </c>
      <c r="AU46" s="11">
        <f>G46+V46</f>
        <v>0</v>
      </c>
      <c r="AV46" s="609">
        <f>H46+W46</f>
        <v>0</v>
      </c>
      <c r="AW46" s="11">
        <f>AU46+AV46</f>
        <v>0</v>
      </c>
      <c r="AX46" s="11">
        <f>J46+Y46+AI46</f>
        <v>1052.632</v>
      </c>
      <c r="AY46" s="609">
        <f>K46+Z46+AJ46</f>
        <v>0</v>
      </c>
      <c r="AZ46" s="11">
        <f>AX46+AY46</f>
        <v>1052.632</v>
      </c>
      <c r="BA46" s="11">
        <f>M46+AB46+AL46</f>
        <v>526.31579</v>
      </c>
      <c r="BB46" s="676">
        <f>N46+AC46+AM46</f>
        <v>0</v>
      </c>
      <c r="BC46" s="11">
        <f>BA46+BB46</f>
        <v>526.31579</v>
      </c>
      <c r="BD46" s="11">
        <f>P46+AE46+AO46</f>
        <v>526.31579</v>
      </c>
      <c r="BE46" s="676">
        <f>Q46+AF46+AP46</f>
        <v>0</v>
      </c>
      <c r="BF46" s="745">
        <f>BD46+BE46</f>
        <v>526.31579</v>
      </c>
      <c r="BG46" s="1003"/>
    </row>
    <row r="47" s="27" customFormat="1" ht="96.75" customHeight="1" spans="1:59">
      <c r="A47" s="15"/>
      <c r="B47" s="606"/>
      <c r="C47" s="607" t="s">
        <v>46</v>
      </c>
      <c r="D47" s="608"/>
      <c r="E47" s="11"/>
      <c r="F47" s="11"/>
      <c r="G47" s="11"/>
      <c r="H47" s="609"/>
      <c r="I47" s="11"/>
      <c r="J47" s="686"/>
      <c r="K47" s="609"/>
      <c r="L47" s="686"/>
      <c r="M47" s="686"/>
      <c r="N47" s="609"/>
      <c r="O47" s="686"/>
      <c r="P47" s="686"/>
      <c r="Q47" s="609"/>
      <c r="R47" s="717"/>
      <c r="S47" s="608"/>
      <c r="T47" s="11"/>
      <c r="U47" s="11"/>
      <c r="V47" s="11"/>
      <c r="W47" s="609"/>
      <c r="X47" s="358"/>
      <c r="Y47" s="11"/>
      <c r="Z47" s="609"/>
      <c r="AA47" s="11"/>
      <c r="AB47" s="11"/>
      <c r="AC47" s="609">
        <v>15</v>
      </c>
      <c r="AD47" s="11"/>
      <c r="AE47" s="11"/>
      <c r="AF47" s="609">
        <v>15</v>
      </c>
      <c r="AG47" s="745"/>
      <c r="AH47" s="883"/>
      <c r="AI47" s="763"/>
      <c r="AJ47" s="609"/>
      <c r="AK47" s="11"/>
      <c r="AL47" s="11"/>
      <c r="AM47" s="609">
        <v>-15</v>
      </c>
      <c r="AN47" s="11"/>
      <c r="AO47" s="11"/>
      <c r="AP47" s="609">
        <v>-15</v>
      </c>
      <c r="AQ47" s="11"/>
      <c r="AR47" s="10"/>
      <c r="AS47" s="11"/>
      <c r="AT47" s="11"/>
      <c r="AU47" s="11"/>
      <c r="AV47" s="609"/>
      <c r="AW47" s="11"/>
      <c r="AX47" s="11"/>
      <c r="AY47" s="676"/>
      <c r="AZ47" s="11"/>
      <c r="BA47" s="11"/>
      <c r="BB47" s="676"/>
      <c r="BC47" s="11"/>
      <c r="BD47" s="11"/>
      <c r="BE47" s="676"/>
      <c r="BF47" s="787"/>
      <c r="BG47" s="378" t="s">
        <v>352</v>
      </c>
    </row>
    <row r="48" s="27" customFormat="1" ht="18" customHeight="1" spans="1:59">
      <c r="A48" s="15"/>
      <c r="B48" s="606"/>
      <c r="C48" s="607" t="s">
        <v>91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985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09"/>
      <c r="AZ48" s="11"/>
      <c r="BA48" s="11"/>
      <c r="BB48" s="676"/>
      <c r="BC48" s="11"/>
      <c r="BD48" s="11"/>
      <c r="BE48" s="676"/>
      <c r="BF48" s="787"/>
      <c r="BG48" s="378"/>
    </row>
    <row r="49" s="27" customFormat="1" ht="24" customHeight="1" spans="1:59">
      <c r="A49" s="15"/>
      <c r="B49" s="606"/>
      <c r="C49" s="607" t="s">
        <v>161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6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378"/>
    </row>
    <row r="50" s="27" customFormat="1" ht="142.5" customHeight="1" spans="1:59">
      <c r="A50" s="15" t="s">
        <v>289</v>
      </c>
      <c r="B50" s="606" t="s">
        <v>290</v>
      </c>
      <c r="C50" s="607" t="s">
        <v>13</v>
      </c>
      <c r="D50" s="608">
        <f>E50+F50+I50+L50+O50+R50</f>
        <v>0</v>
      </c>
      <c r="E50" s="11">
        <v>0</v>
      </c>
      <c r="F50" s="11">
        <v>0</v>
      </c>
      <c r="G50" s="11">
        <f>'27'!I71</f>
        <v>0</v>
      </c>
      <c r="H50" s="609"/>
      <c r="I50" s="11">
        <f>G50+H50</f>
        <v>0</v>
      </c>
      <c r="J50" s="686">
        <f>'34'!L50</f>
        <v>0</v>
      </c>
      <c r="K50" s="609">
        <v>0</v>
      </c>
      <c r="L50" s="686">
        <f>J50+K50</f>
        <v>0</v>
      </c>
      <c r="M50" s="686">
        <f>'34'!O50</f>
        <v>147.87895</v>
      </c>
      <c r="N50" s="609">
        <f>-147.87895</f>
        <v>-147.87895</v>
      </c>
      <c r="O50" s="686">
        <f>M50+N50</f>
        <v>0</v>
      </c>
      <c r="P50" s="686">
        <f>'34'!R50</f>
        <v>0</v>
      </c>
      <c r="Q50" s="609">
        <v>0</v>
      </c>
      <c r="R50" s="717">
        <f>P50+Q50</f>
        <v>0</v>
      </c>
      <c r="S50" s="608">
        <f>T50+U50+X50+AA50+AD50+AG50</f>
        <v>0</v>
      </c>
      <c r="T50" s="11">
        <v>0</v>
      </c>
      <c r="U50" s="11">
        <v>0</v>
      </c>
      <c r="V50" s="11">
        <v>0</v>
      </c>
      <c r="W50" s="609"/>
      <c r="X50" s="358">
        <f>V50+W50</f>
        <v>0</v>
      </c>
      <c r="Y50" s="11">
        <f>'34'!AA50</f>
        <v>0</v>
      </c>
      <c r="Z50" s="609">
        <v>0</v>
      </c>
      <c r="AA50" s="11">
        <v>0</v>
      </c>
      <c r="AB50" s="11">
        <v>0</v>
      </c>
      <c r="AC50" s="609">
        <v>0</v>
      </c>
      <c r="AD50" s="11">
        <f>AB50+AC50</f>
        <v>0</v>
      </c>
      <c r="AE50" s="11">
        <f>'34'!AG50</f>
        <v>0</v>
      </c>
      <c r="AF50" s="609">
        <v>0</v>
      </c>
      <c r="AG50" s="745">
        <v>0</v>
      </c>
      <c r="AH50" s="880">
        <f>AK50+AN50+AQ50</f>
        <v>0</v>
      </c>
      <c r="AI50" s="876">
        <f>'33'!AK50</f>
        <v>0</v>
      </c>
      <c r="AJ50" s="609">
        <v>0</v>
      </c>
      <c r="AK50" s="745">
        <f>AI50+AJ50</f>
        <v>0</v>
      </c>
      <c r="AL50" s="876">
        <f>'34'!AN50</f>
        <v>2809.7</v>
      </c>
      <c r="AM50" s="609">
        <f>-2809.7</f>
        <v>-2809.7</v>
      </c>
      <c r="AN50" s="745">
        <f>AL50+AM50</f>
        <v>0</v>
      </c>
      <c r="AO50" s="876">
        <v>0</v>
      </c>
      <c r="AP50" s="609">
        <v>0</v>
      </c>
      <c r="AQ50" s="745">
        <f>AO50+AP50</f>
        <v>0</v>
      </c>
      <c r="AR50" s="657">
        <f>AS50+AT50+AW50+AZ50+BC50+BF50</f>
        <v>0</v>
      </c>
      <c r="AS50" s="11">
        <f>E50+T50</f>
        <v>0</v>
      </c>
      <c r="AT50" s="11">
        <f>F50+U50</f>
        <v>0</v>
      </c>
      <c r="AU50" s="11">
        <f>G50+V50</f>
        <v>0</v>
      </c>
      <c r="AV50" s="609">
        <f>H50+W50</f>
        <v>0</v>
      </c>
      <c r="AW50" s="11">
        <f>AU50+AV50</f>
        <v>0</v>
      </c>
      <c r="AX50" s="11">
        <f>J50+Y50+AI50</f>
        <v>0</v>
      </c>
      <c r="AY50" s="609">
        <f>K50+Z50+AJ50</f>
        <v>0</v>
      </c>
      <c r="AZ50" s="11">
        <f>AX50+AY50</f>
        <v>0</v>
      </c>
      <c r="BA50" s="11">
        <f>M50+AB50+AL50</f>
        <v>2957.57895</v>
      </c>
      <c r="BB50" s="676">
        <f>N50+AC50+AM50</f>
        <v>-2957.57895</v>
      </c>
      <c r="BC50" s="11">
        <f>BA50+BB50</f>
        <v>0</v>
      </c>
      <c r="BD50" s="11">
        <f>P50+AE50</f>
        <v>0</v>
      </c>
      <c r="BE50" s="676">
        <f>Q50+AF50+AP50</f>
        <v>0</v>
      </c>
      <c r="BF50" s="745">
        <f>BD50+BE50</f>
        <v>0</v>
      </c>
      <c r="BG50" s="905" t="s">
        <v>353</v>
      </c>
    </row>
    <row r="51" s="27" customFormat="1" ht="63.75" customHeight="1" spans="1:59">
      <c r="A51" s="19"/>
      <c r="B51" s="832" t="s">
        <v>189</v>
      </c>
      <c r="C51" s="958"/>
      <c r="D51" s="608">
        <f>E51+F51+I51+L51+O51+R51</f>
        <v>105.26358</v>
      </c>
      <c r="E51" s="10">
        <f t="shared" ref="E51:R51" si="9">E50+E46</f>
        <v>0</v>
      </c>
      <c r="F51" s="10">
        <f t="shared" si="9"/>
        <v>0</v>
      </c>
      <c r="G51" s="10">
        <f t="shared" si="9"/>
        <v>0</v>
      </c>
      <c r="H51" s="676">
        <f t="shared" si="9"/>
        <v>0</v>
      </c>
      <c r="I51" s="10">
        <f t="shared" si="9"/>
        <v>0</v>
      </c>
      <c r="J51" s="689">
        <f t="shared" si="9"/>
        <v>52.632</v>
      </c>
      <c r="K51" s="609">
        <f t="shared" si="9"/>
        <v>0</v>
      </c>
      <c r="L51" s="689">
        <f t="shared" si="9"/>
        <v>52.632</v>
      </c>
      <c r="M51" s="689">
        <f t="shared" si="9"/>
        <v>174.19474</v>
      </c>
      <c r="N51" s="609">
        <f t="shared" si="9"/>
        <v>-147.87895</v>
      </c>
      <c r="O51" s="689">
        <f t="shared" si="9"/>
        <v>26.31579</v>
      </c>
      <c r="P51" s="689">
        <f t="shared" si="9"/>
        <v>26.31579</v>
      </c>
      <c r="Q51" s="609">
        <f t="shared" si="9"/>
        <v>0</v>
      </c>
      <c r="R51" s="704">
        <f t="shared" si="9"/>
        <v>26.31579</v>
      </c>
      <c r="S51" s="608">
        <f>T51+U51+X51+AA51+AD51+AG51</f>
        <v>210</v>
      </c>
      <c r="T51" s="10">
        <f t="shared" ref="T51:AP51" si="10">T50+T46</f>
        <v>0</v>
      </c>
      <c r="U51" s="10">
        <f t="shared" si="10"/>
        <v>0</v>
      </c>
      <c r="V51" s="10">
        <f t="shared" si="10"/>
        <v>0</v>
      </c>
      <c r="W51" s="676">
        <f t="shared" si="10"/>
        <v>0</v>
      </c>
      <c r="X51" s="361">
        <f t="shared" si="10"/>
        <v>0</v>
      </c>
      <c r="Y51" s="10">
        <f t="shared" si="10"/>
        <v>180</v>
      </c>
      <c r="Z51" s="609">
        <f t="shared" si="10"/>
        <v>0</v>
      </c>
      <c r="AA51" s="10">
        <f t="shared" si="10"/>
        <v>180</v>
      </c>
      <c r="AB51" s="10">
        <f t="shared" si="10"/>
        <v>0</v>
      </c>
      <c r="AC51" s="609">
        <f t="shared" si="10"/>
        <v>15</v>
      </c>
      <c r="AD51" s="10">
        <f t="shared" si="10"/>
        <v>15</v>
      </c>
      <c r="AE51" s="10">
        <f t="shared" si="10"/>
        <v>0</v>
      </c>
      <c r="AF51" s="609">
        <f t="shared" si="10"/>
        <v>15</v>
      </c>
      <c r="AG51" s="748">
        <f t="shared" si="10"/>
        <v>15</v>
      </c>
      <c r="AH51" s="765">
        <f>AK51+AN51+AQ51</f>
        <v>1790</v>
      </c>
      <c r="AI51" s="608">
        <f t="shared" si="10"/>
        <v>820</v>
      </c>
      <c r="AJ51" s="609">
        <f t="shared" si="10"/>
        <v>0</v>
      </c>
      <c r="AK51" s="748">
        <f t="shared" si="10"/>
        <v>820</v>
      </c>
      <c r="AL51" s="10">
        <f t="shared" si="10"/>
        <v>3309.7</v>
      </c>
      <c r="AM51" s="609">
        <f t="shared" si="10"/>
        <v>-2824.7</v>
      </c>
      <c r="AN51" s="745">
        <f>AL51+AM51</f>
        <v>485</v>
      </c>
      <c r="AO51" s="10">
        <f t="shared" si="10"/>
        <v>500</v>
      </c>
      <c r="AP51" s="609">
        <f t="shared" si="10"/>
        <v>-15</v>
      </c>
      <c r="AQ51" s="745">
        <f>AO51+AP51</f>
        <v>485</v>
      </c>
      <c r="AR51" s="657">
        <f>AS51+AT51+AW51+AZ51+BC51+BF51</f>
        <v>2105.26358</v>
      </c>
      <c r="AS51" s="11">
        <f>AS50+AS46</f>
        <v>0</v>
      </c>
      <c r="AT51" s="11">
        <f>AT50+AT46</f>
        <v>0</v>
      </c>
      <c r="AU51" s="11">
        <f>AU50+AU46</f>
        <v>0</v>
      </c>
      <c r="AV51" s="609">
        <f>AV50+AV46</f>
        <v>0</v>
      </c>
      <c r="AW51" s="11">
        <f>AW50+AW46</f>
        <v>0</v>
      </c>
      <c r="AX51" s="11">
        <f>J51+Y51+AI51</f>
        <v>1052.632</v>
      </c>
      <c r="AY51" s="609">
        <f>K51+Z51+AJ51</f>
        <v>0</v>
      </c>
      <c r="AZ51" s="11">
        <f t="shared" ref="AZ51:BF51" si="11">AZ50+AZ46</f>
        <v>1052.632</v>
      </c>
      <c r="BA51" s="11">
        <f t="shared" si="11"/>
        <v>3483.89474</v>
      </c>
      <c r="BB51" s="676">
        <f t="shared" si="11"/>
        <v>-2957.57895</v>
      </c>
      <c r="BC51" s="11">
        <f t="shared" si="11"/>
        <v>526.31579</v>
      </c>
      <c r="BD51" s="11">
        <f t="shared" si="11"/>
        <v>526.31579</v>
      </c>
      <c r="BE51" s="676">
        <f t="shared" si="11"/>
        <v>0</v>
      </c>
      <c r="BF51" s="11">
        <f t="shared" si="11"/>
        <v>526.31579</v>
      </c>
      <c r="BG51" s="818"/>
    </row>
    <row r="52" s="27" customFormat="1" spans="1:59">
      <c r="A52" s="7" t="s">
        <v>302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977"/>
      <c r="T52" s="977"/>
      <c r="U52" s="977"/>
      <c r="V52" s="977"/>
      <c r="W52" s="977"/>
      <c r="X52" s="977"/>
      <c r="Y52" s="977"/>
      <c r="Z52" s="977"/>
      <c r="AA52" s="977"/>
      <c r="AB52" s="977"/>
      <c r="AC52" s="977"/>
      <c r="AD52" s="977"/>
      <c r="AE52" s="977"/>
      <c r="AF52" s="977"/>
      <c r="AG52" s="977"/>
      <c r="AH52" s="977"/>
      <c r="AI52" s="977"/>
      <c r="AJ52" s="977"/>
      <c r="AK52" s="977"/>
      <c r="AL52" s="977"/>
      <c r="AM52" s="977"/>
      <c r="AN52" s="977"/>
      <c r="AO52" s="977"/>
      <c r="AP52" s="977"/>
      <c r="AQ52" s="97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814"/>
    </row>
    <row r="53" s="27" customFormat="1" spans="1:59">
      <c r="A53" s="7" t="s">
        <v>303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8"/>
      <c r="T53" s="978"/>
      <c r="U53" s="978"/>
      <c r="V53" s="978"/>
      <c r="W53" s="978"/>
      <c r="X53" s="978"/>
      <c r="Y53" s="978"/>
      <c r="Z53" s="978"/>
      <c r="AA53" s="978"/>
      <c r="AB53" s="978"/>
      <c r="AC53" s="978"/>
      <c r="AD53" s="978"/>
      <c r="AE53" s="978"/>
      <c r="AF53" s="978"/>
      <c r="AG53" s="978"/>
      <c r="AH53" s="978"/>
      <c r="AI53" s="978"/>
      <c r="AJ53" s="978"/>
      <c r="AK53" s="978"/>
      <c r="AL53" s="978"/>
      <c r="AM53" s="978"/>
      <c r="AN53" s="978"/>
      <c r="AO53" s="978"/>
      <c r="AP53" s="978"/>
      <c r="AQ53" s="978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ht="215.25" customHeight="1" spans="1:59">
      <c r="A54" s="15" t="s">
        <v>118</v>
      </c>
      <c r="B54" s="606" t="s">
        <v>354</v>
      </c>
      <c r="C54" s="607" t="s">
        <v>13</v>
      </c>
      <c r="D54" s="608">
        <f>E54+F54+I54+L54+O54+R54</f>
        <v>35961.74481</v>
      </c>
      <c r="E54" s="11">
        <v>4728.52027</v>
      </c>
      <c r="F54" s="11">
        <v>5368.03887</v>
      </c>
      <c r="G54" s="11">
        <f>'27'!I48</f>
        <v>6595.98174</v>
      </c>
      <c r="H54" s="609"/>
      <c r="I54" s="11">
        <f>G54+H54</f>
        <v>6595.98174</v>
      </c>
      <c r="J54" s="686">
        <f>'34'!L54</f>
        <v>6554.39143</v>
      </c>
      <c r="K54" s="609">
        <f>-140.67031-14.95359</f>
        <v>-155.6239</v>
      </c>
      <c r="L54" s="686">
        <f>J54+K54</f>
        <v>6398.76753</v>
      </c>
      <c r="M54" s="686">
        <f>'34'!O54</f>
        <v>7317.63221</v>
      </c>
      <c r="N54" s="609">
        <f>-718.97573-466.42608</f>
        <v>-1185.40181</v>
      </c>
      <c r="O54" s="686">
        <f>M54+N54</f>
        <v>6132.2304</v>
      </c>
      <c r="P54" s="686">
        <f>'34'!R54</f>
        <v>6738.206</v>
      </c>
      <c r="Q54" s="609">
        <v>0</v>
      </c>
      <c r="R54" s="717">
        <f>P54+Q54</f>
        <v>6738.206</v>
      </c>
      <c r="S54" s="608">
        <f>T54+U54+X54+AA54+AD54+AG54</f>
        <v>377.04194</v>
      </c>
      <c r="T54" s="11">
        <v>0</v>
      </c>
      <c r="U54" s="11">
        <v>0</v>
      </c>
      <c r="V54" s="11">
        <f>'27'!X48</f>
        <v>95.44194</v>
      </c>
      <c r="W54" s="609"/>
      <c r="X54" s="358">
        <f>V54+W54</f>
        <v>95.44194</v>
      </c>
      <c r="Y54" s="11">
        <v>0</v>
      </c>
      <c r="Z54" s="609">
        <v>0</v>
      </c>
      <c r="AA54" s="11">
        <v>0</v>
      </c>
      <c r="AB54" s="11">
        <f>AB55</f>
        <v>180.8</v>
      </c>
      <c r="AC54" s="609">
        <v>0</v>
      </c>
      <c r="AD54" s="11">
        <f>AD55</f>
        <v>180.8</v>
      </c>
      <c r="AE54" s="11">
        <f>AE55</f>
        <v>100.8</v>
      </c>
      <c r="AF54" s="609">
        <v>0</v>
      </c>
      <c r="AG54" s="745">
        <f>AG55</f>
        <v>100.8</v>
      </c>
      <c r="AH54" s="765">
        <f>AK54+AN54+AQ54</f>
        <v>0</v>
      </c>
      <c r="AI54" s="876">
        <v>0</v>
      </c>
      <c r="AJ54" s="609">
        <v>0</v>
      </c>
      <c r="AK54" s="745">
        <f>AI54+AJ54</f>
        <v>0</v>
      </c>
      <c r="AL54" s="876">
        <v>0</v>
      </c>
      <c r="AM54" s="609">
        <v>0</v>
      </c>
      <c r="AN54" s="745">
        <f>AL54+AM54</f>
        <v>0</v>
      </c>
      <c r="AO54" s="876">
        <v>0</v>
      </c>
      <c r="AP54" s="609">
        <v>0</v>
      </c>
      <c r="AQ54" s="745">
        <f>AO54+AP54</f>
        <v>0</v>
      </c>
      <c r="AR54" s="657">
        <f>AS54+AT54+AW54+AZ54+BC54+BF54</f>
        <v>36338.78675</v>
      </c>
      <c r="AS54" s="11">
        <f t="shared" ref="AS54:AV55" si="12">E54+T54</f>
        <v>4728.52027</v>
      </c>
      <c r="AT54" s="11">
        <f t="shared" si="12"/>
        <v>5368.03887</v>
      </c>
      <c r="AU54" s="11">
        <f t="shared" si="12"/>
        <v>6691.42368</v>
      </c>
      <c r="AV54" s="609">
        <f t="shared" si="12"/>
        <v>0</v>
      </c>
      <c r="AW54" s="11">
        <f>AU54+AV54</f>
        <v>6691.42368</v>
      </c>
      <c r="AX54" s="11">
        <f>J54+Y54+AI54</f>
        <v>6554.39143</v>
      </c>
      <c r="AY54" s="609">
        <f>K54+Z54+AJ54</f>
        <v>-155.6239</v>
      </c>
      <c r="AZ54" s="11">
        <f>AX54+AY54</f>
        <v>6398.76753</v>
      </c>
      <c r="BA54" s="11">
        <f>M54+AB54</f>
        <v>7498.43221</v>
      </c>
      <c r="BB54" s="642">
        <f>N54+AC54</f>
        <v>-1185.40181</v>
      </c>
      <c r="BC54" s="11">
        <f>BA54+BB54</f>
        <v>6313.0304</v>
      </c>
      <c r="BD54" s="11">
        <f>P54+AE54</f>
        <v>6839.006</v>
      </c>
      <c r="BE54" s="642">
        <f>Q54+AF54</f>
        <v>0</v>
      </c>
      <c r="BF54" s="787">
        <f>BD54+BE54</f>
        <v>6839.006</v>
      </c>
      <c r="BG54" s="824" t="s">
        <v>355</v>
      </c>
    </row>
    <row r="55" s="27" customFormat="1" ht="105.75" customHeight="1" spans="1:59">
      <c r="A55" s="15" t="s">
        <v>356</v>
      </c>
      <c r="B55" s="606" t="s">
        <v>329</v>
      </c>
      <c r="C55" s="607" t="s">
        <v>46</v>
      </c>
      <c r="D55" s="608">
        <f>E55+F55+I55+L55+O55+R55</f>
        <v>0</v>
      </c>
      <c r="E55" s="11">
        <v>0</v>
      </c>
      <c r="F55" s="11">
        <v>0</v>
      </c>
      <c r="G55" s="11"/>
      <c r="H55" s="609"/>
      <c r="I55" s="11">
        <v>0</v>
      </c>
      <c r="J55" s="686">
        <v>0</v>
      </c>
      <c r="K55" s="609">
        <v>0</v>
      </c>
      <c r="L55" s="686">
        <v>0</v>
      </c>
      <c r="M55" s="686">
        <v>0</v>
      </c>
      <c r="N55" s="609">
        <v>0</v>
      </c>
      <c r="O55" s="686">
        <v>0</v>
      </c>
      <c r="P55" s="686">
        <v>0</v>
      </c>
      <c r="Q55" s="609">
        <v>0</v>
      </c>
      <c r="R55" s="717">
        <v>0</v>
      </c>
      <c r="S55" s="608">
        <f>T55+U55+X55+AA55+AD55+AG55</f>
        <v>281.6</v>
      </c>
      <c r="T55" s="11">
        <v>0</v>
      </c>
      <c r="U55" s="11">
        <v>0</v>
      </c>
      <c r="V55" s="11"/>
      <c r="W55" s="609"/>
      <c r="X55" s="358">
        <v>0</v>
      </c>
      <c r="Y55" s="11">
        <v>0</v>
      </c>
      <c r="Z55" s="609">
        <v>0</v>
      </c>
      <c r="AA55" s="11">
        <v>0</v>
      </c>
      <c r="AB55" s="11">
        <f>'34'!AD55</f>
        <v>180.8</v>
      </c>
      <c r="AC55" s="609">
        <v>0</v>
      </c>
      <c r="AD55" s="11">
        <f>AB55+AC55</f>
        <v>180.8</v>
      </c>
      <c r="AE55" s="11">
        <f>'34'!AG55</f>
        <v>100.8</v>
      </c>
      <c r="AF55" s="609">
        <v>0</v>
      </c>
      <c r="AG55" s="745">
        <f>AE55+AF55</f>
        <v>100.8</v>
      </c>
      <c r="AH55" s="765">
        <f>AK55+AN55+AQ55</f>
        <v>0</v>
      </c>
      <c r="AI55" s="877">
        <v>0</v>
      </c>
      <c r="AJ55" s="987">
        <v>0</v>
      </c>
      <c r="AK55" s="745">
        <v>0</v>
      </c>
      <c r="AL55" s="876">
        <v>0</v>
      </c>
      <c r="AM55" s="609">
        <v>0</v>
      </c>
      <c r="AN55" s="745">
        <v>0</v>
      </c>
      <c r="AO55" s="876">
        <v>0</v>
      </c>
      <c r="AP55" s="609">
        <v>0</v>
      </c>
      <c r="AQ55" s="745">
        <v>0</v>
      </c>
      <c r="AR55" s="657">
        <f>AS55+AT55+AW55+AZ55+BC55+BF55</f>
        <v>281.6</v>
      </c>
      <c r="AS55" s="11">
        <f t="shared" si="12"/>
        <v>0</v>
      </c>
      <c r="AT55" s="11">
        <f t="shared" si="12"/>
        <v>0</v>
      </c>
      <c r="AU55" s="11">
        <f t="shared" si="12"/>
        <v>0</v>
      </c>
      <c r="AV55" s="609">
        <f t="shared" si="12"/>
        <v>0</v>
      </c>
      <c r="AW55" s="11">
        <f>AU55+AV55</f>
        <v>0</v>
      </c>
      <c r="AX55" s="11">
        <f>J55+Y55+AI55</f>
        <v>0</v>
      </c>
      <c r="AY55" s="609">
        <f>K55+Z55+AJ55</f>
        <v>0</v>
      </c>
      <c r="AZ55" s="11">
        <f>AX55+AY55</f>
        <v>0</v>
      </c>
      <c r="BA55" s="11">
        <f>M55+AB55</f>
        <v>180.8</v>
      </c>
      <c r="BB55" s="642">
        <f>N55+AC55</f>
        <v>0</v>
      </c>
      <c r="BC55" s="11">
        <f>BA55+BB55</f>
        <v>180.8</v>
      </c>
      <c r="BD55" s="11">
        <f>P55+AE55</f>
        <v>100.8</v>
      </c>
      <c r="BE55" s="642">
        <f>Q55+AF55</f>
        <v>0</v>
      </c>
      <c r="BF55" s="787">
        <f>BD55+BE55</f>
        <v>100.8</v>
      </c>
      <c r="BG55" s="824"/>
    </row>
    <row r="56" s="27" customFormat="1" ht="81.75" customHeight="1" spans="1:59">
      <c r="A56" s="19"/>
      <c r="B56" s="832" t="s">
        <v>159</v>
      </c>
      <c r="C56" s="959"/>
      <c r="D56" s="608">
        <f>E56+F56+I56+L56+O56+R56</f>
        <v>35961.74481</v>
      </c>
      <c r="E56" s="10">
        <f>E54+E55</f>
        <v>4728.52027</v>
      </c>
      <c r="F56" s="10">
        <f t="shared" ref="F56:R56" si="13">F54+F55</f>
        <v>5368.03887</v>
      </c>
      <c r="G56" s="10">
        <f t="shared" si="13"/>
        <v>6595.98174</v>
      </c>
      <c r="H56" s="10">
        <f t="shared" si="13"/>
        <v>0</v>
      </c>
      <c r="I56" s="10">
        <f t="shared" si="13"/>
        <v>6595.98174</v>
      </c>
      <c r="J56" s="10">
        <f t="shared" si="13"/>
        <v>6554.39143</v>
      </c>
      <c r="K56" s="10">
        <f t="shared" si="13"/>
        <v>-155.6239</v>
      </c>
      <c r="L56" s="10">
        <f t="shared" si="13"/>
        <v>6398.76753</v>
      </c>
      <c r="M56" s="10">
        <f t="shared" si="13"/>
        <v>7317.63221</v>
      </c>
      <c r="N56" s="10">
        <f t="shared" si="13"/>
        <v>-1185.40181</v>
      </c>
      <c r="O56" s="10">
        <f t="shared" si="13"/>
        <v>6132.2304</v>
      </c>
      <c r="P56" s="10">
        <f t="shared" si="13"/>
        <v>6738.206</v>
      </c>
      <c r="Q56" s="10">
        <f t="shared" si="13"/>
        <v>0</v>
      </c>
      <c r="R56" s="10">
        <f t="shared" si="13"/>
        <v>6738.206</v>
      </c>
      <c r="S56" s="10">
        <f>S54</f>
        <v>377.04194</v>
      </c>
      <c r="T56" s="10">
        <f t="shared" ref="T56:AR56" si="14">T54</f>
        <v>0</v>
      </c>
      <c r="U56" s="10">
        <f t="shared" si="14"/>
        <v>0</v>
      </c>
      <c r="V56" s="10">
        <f t="shared" si="14"/>
        <v>95.44194</v>
      </c>
      <c r="W56" s="10">
        <f t="shared" si="14"/>
        <v>0</v>
      </c>
      <c r="X56" s="10">
        <f t="shared" si="14"/>
        <v>95.44194</v>
      </c>
      <c r="Y56" s="10">
        <f t="shared" si="14"/>
        <v>0</v>
      </c>
      <c r="Z56" s="10">
        <f t="shared" si="14"/>
        <v>0</v>
      </c>
      <c r="AA56" s="10">
        <f t="shared" si="14"/>
        <v>0</v>
      </c>
      <c r="AB56" s="10">
        <f t="shared" si="14"/>
        <v>180.8</v>
      </c>
      <c r="AC56" s="10">
        <f t="shared" si="14"/>
        <v>0</v>
      </c>
      <c r="AD56" s="10">
        <f t="shared" si="14"/>
        <v>180.8</v>
      </c>
      <c r="AE56" s="10">
        <f t="shared" si="14"/>
        <v>100.8</v>
      </c>
      <c r="AF56" s="10">
        <f t="shared" si="14"/>
        <v>0</v>
      </c>
      <c r="AG56" s="10">
        <f t="shared" si="14"/>
        <v>100.8</v>
      </c>
      <c r="AH56" s="10">
        <f t="shared" si="14"/>
        <v>0</v>
      </c>
      <c r="AI56" s="10">
        <f t="shared" si="14"/>
        <v>0</v>
      </c>
      <c r="AJ56" s="10">
        <f t="shared" si="14"/>
        <v>0</v>
      </c>
      <c r="AK56" s="10">
        <f t="shared" si="14"/>
        <v>0</v>
      </c>
      <c r="AL56" s="10">
        <f t="shared" si="14"/>
        <v>0</v>
      </c>
      <c r="AM56" s="10">
        <f t="shared" si="14"/>
        <v>0</v>
      </c>
      <c r="AN56" s="10">
        <f t="shared" si="14"/>
        <v>0</v>
      </c>
      <c r="AO56" s="10">
        <f t="shared" si="14"/>
        <v>0</v>
      </c>
      <c r="AP56" s="10">
        <f t="shared" si="14"/>
        <v>0</v>
      </c>
      <c r="AQ56" s="10">
        <f t="shared" si="14"/>
        <v>0</v>
      </c>
      <c r="AR56" s="10">
        <f t="shared" si="14"/>
        <v>36338.78675</v>
      </c>
      <c r="AS56" s="10">
        <f t="shared" ref="AS56:BF56" si="15">AS54</f>
        <v>4728.52027</v>
      </c>
      <c r="AT56" s="10">
        <f t="shared" si="15"/>
        <v>5368.03887</v>
      </c>
      <c r="AU56" s="10">
        <f t="shared" si="15"/>
        <v>6691.42368</v>
      </c>
      <c r="AV56" s="10">
        <f t="shared" si="15"/>
        <v>0</v>
      </c>
      <c r="AW56" s="10">
        <f t="shared" si="15"/>
        <v>6691.42368</v>
      </c>
      <c r="AX56" s="10">
        <f t="shared" si="15"/>
        <v>6554.39143</v>
      </c>
      <c r="AY56" s="10">
        <f t="shared" si="15"/>
        <v>-155.6239</v>
      </c>
      <c r="AZ56" s="10">
        <f t="shared" si="15"/>
        <v>6398.76753</v>
      </c>
      <c r="BA56" s="10">
        <f t="shared" si="15"/>
        <v>7498.43221</v>
      </c>
      <c r="BB56" s="10">
        <f t="shared" si="15"/>
        <v>-1185.40181</v>
      </c>
      <c r="BC56" s="10">
        <f t="shared" si="15"/>
        <v>6313.0304</v>
      </c>
      <c r="BD56" s="10">
        <f t="shared" si="15"/>
        <v>6839.006</v>
      </c>
      <c r="BE56" s="10">
        <f t="shared" si="15"/>
        <v>0</v>
      </c>
      <c r="BF56" s="10">
        <f t="shared" si="15"/>
        <v>6839.006</v>
      </c>
      <c r="BG56" s="824"/>
    </row>
    <row r="57" s="27" customFormat="1" ht="21" customHeight="1" spans="1:59">
      <c r="A57" s="7" t="s">
        <v>304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977"/>
      <c r="T57" s="977"/>
      <c r="U57" s="977"/>
      <c r="V57" s="977"/>
      <c r="W57" s="977"/>
      <c r="X57" s="977"/>
      <c r="Y57" s="977"/>
      <c r="Z57" s="977"/>
      <c r="AA57" s="977"/>
      <c r="AB57" s="977"/>
      <c r="AC57" s="977"/>
      <c r="AD57" s="977"/>
      <c r="AE57" s="977"/>
      <c r="AF57" s="977"/>
      <c r="AG57" s="977"/>
      <c r="AH57" s="977"/>
      <c r="AI57" s="977"/>
      <c r="AJ57" s="977"/>
      <c r="AK57" s="977"/>
      <c r="AL57" s="977"/>
      <c r="AM57" s="977"/>
      <c r="AN57" s="977"/>
      <c r="AO57" s="977"/>
      <c r="AP57" s="977"/>
      <c r="AQ57" s="97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814"/>
    </row>
    <row r="58" s="27" customFormat="1" ht="22.5" customHeight="1" spans="1:59">
      <c r="A58" s="7" t="s">
        <v>305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8"/>
      <c r="T58" s="978"/>
      <c r="U58" s="978"/>
      <c r="V58" s="978"/>
      <c r="W58" s="978"/>
      <c r="X58" s="978"/>
      <c r="Y58" s="978"/>
      <c r="Z58" s="978"/>
      <c r="AA58" s="978"/>
      <c r="AB58" s="978"/>
      <c r="AC58" s="978"/>
      <c r="AD58" s="978"/>
      <c r="AE58" s="978"/>
      <c r="AF58" s="978"/>
      <c r="AG58" s="978"/>
      <c r="AH58" s="978"/>
      <c r="AI58" s="978"/>
      <c r="AJ58" s="978"/>
      <c r="AK58" s="978"/>
      <c r="AL58" s="978"/>
      <c r="AM58" s="978"/>
      <c r="AN58" s="978"/>
      <c r="AO58" s="978"/>
      <c r="AP58" s="978"/>
      <c r="AQ58" s="978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ht="75" customHeight="1" spans="1:59">
      <c r="A59" s="15" t="s">
        <v>122</v>
      </c>
      <c r="B59" s="606" t="s">
        <v>160</v>
      </c>
      <c r="C59" s="607" t="s">
        <v>13</v>
      </c>
      <c r="D59" s="608">
        <f>E59+F59+I59+L59+O59+R59</f>
        <v>1488.35017</v>
      </c>
      <c r="E59" s="11">
        <v>0</v>
      </c>
      <c r="F59" s="11">
        <v>0</v>
      </c>
      <c r="G59" s="11">
        <f>'26'!I50</f>
        <v>1488.35017</v>
      </c>
      <c r="H59" s="609">
        <f>H60+H61+H62</f>
        <v>0</v>
      </c>
      <c r="I59" s="11">
        <f>G59+H59</f>
        <v>1488.35017</v>
      </c>
      <c r="J59" s="686">
        <f>'34'!L58</f>
        <v>0</v>
      </c>
      <c r="K59" s="700"/>
      <c r="L59" s="686">
        <v>0</v>
      </c>
      <c r="M59" s="686">
        <v>0</v>
      </c>
      <c r="N59" s="700"/>
      <c r="O59" s="686">
        <v>0</v>
      </c>
      <c r="P59" s="699">
        <v>0</v>
      </c>
      <c r="Q59" s="687">
        <f>Q60</f>
        <v>0</v>
      </c>
      <c r="R59" s="717">
        <f>P59+Q59</f>
        <v>0</v>
      </c>
      <c r="S59" s="608">
        <f>T59+U59+X59+AA59+AD59+AG59</f>
        <v>0</v>
      </c>
      <c r="T59" s="11">
        <v>0</v>
      </c>
      <c r="U59" s="11">
        <v>0</v>
      </c>
      <c r="V59" s="11">
        <v>0</v>
      </c>
      <c r="W59" s="609"/>
      <c r="X59" s="358">
        <v>0</v>
      </c>
      <c r="Y59" s="11">
        <f>'34'!AA58</f>
        <v>0</v>
      </c>
      <c r="Z59" s="642"/>
      <c r="AA59" s="11">
        <v>0</v>
      </c>
      <c r="AB59" s="11">
        <v>0</v>
      </c>
      <c r="AC59" s="642"/>
      <c r="AD59" s="11">
        <v>0</v>
      </c>
      <c r="AE59" s="11">
        <v>0</v>
      </c>
      <c r="AF59" s="642"/>
      <c r="AG59" s="745">
        <v>0</v>
      </c>
      <c r="AH59" s="869">
        <f>AK59+AN59+AQ59</f>
        <v>0</v>
      </c>
      <c r="AI59" s="764">
        <v>0</v>
      </c>
      <c r="AJ59" s="642"/>
      <c r="AK59" s="745">
        <f>AI59+AJ59</f>
        <v>0</v>
      </c>
      <c r="AL59" s="764">
        <v>0</v>
      </c>
      <c r="AM59" s="642"/>
      <c r="AN59" s="758">
        <f>AL59+AM59</f>
        <v>0</v>
      </c>
      <c r="AO59" s="764">
        <v>0</v>
      </c>
      <c r="AP59" s="642"/>
      <c r="AQ59" s="758">
        <f>AO59+AP59</f>
        <v>0</v>
      </c>
      <c r="AR59" s="657">
        <f>AS59+AT59+AW59+AZ59+BC59+BF59</f>
        <v>1488.35017</v>
      </c>
      <c r="AS59" s="11">
        <f>E59+T59</f>
        <v>0</v>
      </c>
      <c r="AT59" s="11">
        <f>F59+U59</f>
        <v>0</v>
      </c>
      <c r="AU59" s="11">
        <f>G59+V59</f>
        <v>1488.35017</v>
      </c>
      <c r="AV59" s="609">
        <f>H59+W59</f>
        <v>0</v>
      </c>
      <c r="AW59" s="11">
        <f>AU59+AV59</f>
        <v>1488.35017</v>
      </c>
      <c r="AX59" s="11">
        <f>J59+Y59+AI59</f>
        <v>0</v>
      </c>
      <c r="AY59" s="642">
        <f>K59+Z59+AJ59</f>
        <v>0</v>
      </c>
      <c r="AZ59" s="11">
        <f>AX59+AY59</f>
        <v>0</v>
      </c>
      <c r="BA59" s="11">
        <f>M59+AB59</f>
        <v>0</v>
      </c>
      <c r="BB59" s="642">
        <f>N59+AC59</f>
        <v>0</v>
      </c>
      <c r="BC59" s="11">
        <f>BA59+BB59</f>
        <v>0</v>
      </c>
      <c r="BD59" s="11">
        <f>P59+AE59</f>
        <v>0</v>
      </c>
      <c r="BE59" s="642">
        <f>Q59+AF59</f>
        <v>0</v>
      </c>
      <c r="BF59" s="745">
        <f>BD59+BE59</f>
        <v>0</v>
      </c>
      <c r="BG59" s="939"/>
    </row>
    <row r="60" spans="1:59">
      <c r="A60" s="15"/>
      <c r="B60" s="606"/>
      <c r="C60" s="607" t="s">
        <v>91</v>
      </c>
      <c r="D60" s="608"/>
      <c r="E60" s="10"/>
      <c r="F60" s="10"/>
      <c r="G60" s="10"/>
      <c r="H60" s="676"/>
      <c r="I60" s="10"/>
      <c r="J60" s="704"/>
      <c r="K60" s="705"/>
      <c r="L60" s="706"/>
      <c r="M60" s="704"/>
      <c r="N60" s="705"/>
      <c r="O60" s="707"/>
      <c r="P60" s="708"/>
      <c r="Q60" s="726"/>
      <c r="R60" s="704"/>
      <c r="S60" s="608"/>
      <c r="T60" s="10"/>
      <c r="U60" s="10"/>
      <c r="V60" s="10"/>
      <c r="W60" s="676"/>
      <c r="X60" s="361"/>
      <c r="Y60" s="738"/>
      <c r="Z60" s="739"/>
      <c r="AA60" s="657"/>
      <c r="AB60" s="738"/>
      <c r="AC60" s="739"/>
      <c r="AD60" s="657"/>
      <c r="AE60" s="738"/>
      <c r="AF60" s="739"/>
      <c r="AG60" s="765"/>
      <c r="AH60" s="760"/>
      <c r="AI60" s="760"/>
      <c r="AJ60" s="642"/>
      <c r="AK60" s="765"/>
      <c r="AL60" s="760"/>
      <c r="AM60" s="642"/>
      <c r="AN60" s="760"/>
      <c r="AO60" s="760"/>
      <c r="AP60" s="642"/>
      <c r="AQ60" s="760"/>
      <c r="AR60" s="657"/>
      <c r="AS60" s="10"/>
      <c r="AT60" s="10"/>
      <c r="AU60" s="10"/>
      <c r="AV60" s="676"/>
      <c r="AW60" s="10"/>
      <c r="AX60" s="738"/>
      <c r="AY60" s="739"/>
      <c r="AZ60" s="657"/>
      <c r="BA60" s="738"/>
      <c r="BB60" s="739"/>
      <c r="BC60" s="657"/>
      <c r="BD60" s="738"/>
      <c r="BE60" s="739"/>
      <c r="BF60" s="940"/>
      <c r="BG60" s="941"/>
    </row>
    <row r="61" ht="33.75" spans="1:59">
      <c r="A61" s="15"/>
      <c r="B61" s="606"/>
      <c r="C61" s="607" t="s">
        <v>146</v>
      </c>
      <c r="D61" s="608"/>
      <c r="E61" s="10"/>
      <c r="F61" s="10"/>
      <c r="G61" s="10"/>
      <c r="H61" s="676"/>
      <c r="I61" s="10"/>
      <c r="J61" s="704"/>
      <c r="K61" s="709"/>
      <c r="L61" s="706"/>
      <c r="M61" s="704"/>
      <c r="N61" s="709"/>
      <c r="O61" s="707"/>
      <c r="P61" s="710"/>
      <c r="Q61" s="727"/>
      <c r="R61" s="704"/>
      <c r="S61" s="608"/>
      <c r="T61" s="10"/>
      <c r="U61" s="10"/>
      <c r="V61" s="10"/>
      <c r="W61" s="676"/>
      <c r="X61" s="361"/>
      <c r="Y61" s="738"/>
      <c r="Z61" s="740"/>
      <c r="AA61" s="657"/>
      <c r="AB61" s="738"/>
      <c r="AC61" s="740"/>
      <c r="AD61" s="657"/>
      <c r="AE61" s="738"/>
      <c r="AF61" s="740"/>
      <c r="AG61" s="765"/>
      <c r="AH61" s="767"/>
      <c r="AI61" s="767"/>
      <c r="AJ61" s="768"/>
      <c r="AK61" s="765"/>
      <c r="AL61" s="767"/>
      <c r="AM61" s="768"/>
      <c r="AN61" s="767"/>
      <c r="AO61" s="767"/>
      <c r="AP61" s="768"/>
      <c r="AQ61" s="767"/>
      <c r="AR61" s="657"/>
      <c r="AS61" s="10"/>
      <c r="AT61" s="10"/>
      <c r="AU61" s="10"/>
      <c r="AV61" s="676"/>
      <c r="AW61" s="10"/>
      <c r="AX61" s="738"/>
      <c r="AY61" s="740"/>
      <c r="AZ61" s="657"/>
      <c r="BA61" s="738"/>
      <c r="BB61" s="740"/>
      <c r="BC61" s="657"/>
      <c r="BD61" s="738"/>
      <c r="BE61" s="740"/>
      <c r="BF61" s="940"/>
      <c r="BG61" s="941"/>
    </row>
    <row r="62" ht="22.5" spans="1:59">
      <c r="A62" s="15"/>
      <c r="B62" s="606"/>
      <c r="C62" s="607" t="s">
        <v>39</v>
      </c>
      <c r="D62" s="608"/>
      <c r="E62" s="10"/>
      <c r="F62" s="10"/>
      <c r="G62" s="10"/>
      <c r="H62" s="676"/>
      <c r="I62" s="10"/>
      <c r="J62" s="704"/>
      <c r="K62" s="720"/>
      <c r="L62" s="706"/>
      <c r="M62" s="704"/>
      <c r="N62" s="720"/>
      <c r="O62" s="707"/>
      <c r="P62" s="968"/>
      <c r="Q62" s="979"/>
      <c r="R62" s="704"/>
      <c r="S62" s="608"/>
      <c r="T62" s="10"/>
      <c r="U62" s="10"/>
      <c r="V62" s="10"/>
      <c r="W62" s="676"/>
      <c r="X62" s="361"/>
      <c r="Y62" s="738"/>
      <c r="Z62" s="754"/>
      <c r="AA62" s="657"/>
      <c r="AB62" s="738"/>
      <c r="AC62" s="754"/>
      <c r="AD62" s="657"/>
      <c r="AE62" s="738"/>
      <c r="AF62" s="754"/>
      <c r="AG62" s="765"/>
      <c r="AH62" s="770"/>
      <c r="AI62" s="770"/>
      <c r="AJ62" s="743"/>
      <c r="AK62" s="765"/>
      <c r="AL62" s="770"/>
      <c r="AM62" s="743"/>
      <c r="AN62" s="770"/>
      <c r="AO62" s="770"/>
      <c r="AP62" s="743"/>
      <c r="AQ62" s="770"/>
      <c r="AR62" s="657"/>
      <c r="AS62" s="10"/>
      <c r="AT62" s="10"/>
      <c r="AU62" s="10"/>
      <c r="AV62" s="676"/>
      <c r="AW62" s="10"/>
      <c r="AX62" s="738"/>
      <c r="AY62" s="754"/>
      <c r="AZ62" s="657"/>
      <c r="BA62" s="738"/>
      <c r="BB62" s="754"/>
      <c r="BC62" s="657"/>
      <c r="BD62" s="738"/>
      <c r="BE62" s="754"/>
      <c r="BF62" s="940"/>
      <c r="BG62" s="941"/>
    </row>
    <row r="63" s="30" customFormat="1" ht="60.8" spans="1:59">
      <c r="A63" s="19"/>
      <c r="B63" s="832" t="s">
        <v>159</v>
      </c>
      <c r="C63" s="959"/>
      <c r="D63" s="608">
        <f>D59</f>
        <v>1488.35017</v>
      </c>
      <c r="E63" s="10">
        <f>E59</f>
        <v>0</v>
      </c>
      <c r="F63" s="10">
        <f t="shared" ref="F63:AK63" si="16">F59</f>
        <v>0</v>
      </c>
      <c r="G63" s="10">
        <f t="shared" si="16"/>
        <v>1488.35017</v>
      </c>
      <c r="H63" s="676">
        <f t="shared" si="16"/>
        <v>0</v>
      </c>
      <c r="I63" s="10">
        <f t="shared" si="16"/>
        <v>1488.35017</v>
      </c>
      <c r="J63" s="689">
        <f t="shared" si="16"/>
        <v>0</v>
      </c>
      <c r="K63" s="968">
        <f t="shared" si="16"/>
        <v>0</v>
      </c>
      <c r="L63" s="689">
        <f t="shared" si="16"/>
        <v>0</v>
      </c>
      <c r="M63" s="689">
        <f t="shared" si="16"/>
        <v>0</v>
      </c>
      <c r="N63" s="968">
        <f t="shared" si="16"/>
        <v>0</v>
      </c>
      <c r="O63" s="689">
        <f t="shared" si="16"/>
        <v>0</v>
      </c>
      <c r="P63" s="968">
        <f t="shared" si="16"/>
        <v>0</v>
      </c>
      <c r="Q63" s="689">
        <f t="shared" si="16"/>
        <v>0</v>
      </c>
      <c r="R63" s="704">
        <f t="shared" si="16"/>
        <v>0</v>
      </c>
      <c r="S63" s="608">
        <f t="shared" si="16"/>
        <v>0</v>
      </c>
      <c r="T63" s="10">
        <f t="shared" si="16"/>
        <v>0</v>
      </c>
      <c r="U63" s="10">
        <f t="shared" si="16"/>
        <v>0</v>
      </c>
      <c r="V63" s="10">
        <f t="shared" si="16"/>
        <v>0</v>
      </c>
      <c r="W63" s="676">
        <f t="shared" si="16"/>
        <v>0</v>
      </c>
      <c r="X63" s="361">
        <f t="shared" si="16"/>
        <v>0</v>
      </c>
      <c r="Y63" s="10">
        <f t="shared" si="16"/>
        <v>0</v>
      </c>
      <c r="Z63" s="770">
        <f t="shared" si="16"/>
        <v>0</v>
      </c>
      <c r="AA63" s="10">
        <f t="shared" si="16"/>
        <v>0</v>
      </c>
      <c r="AB63" s="10">
        <f t="shared" si="16"/>
        <v>0</v>
      </c>
      <c r="AC63" s="770">
        <f t="shared" si="16"/>
        <v>0</v>
      </c>
      <c r="AD63" s="10">
        <f t="shared" si="16"/>
        <v>0</v>
      </c>
      <c r="AE63" s="10">
        <f t="shared" si="16"/>
        <v>0</v>
      </c>
      <c r="AF63" s="770">
        <f t="shared" si="16"/>
        <v>0</v>
      </c>
      <c r="AG63" s="748">
        <f t="shared" si="16"/>
        <v>0</v>
      </c>
      <c r="AH63" s="880">
        <f>AK63+AN63+AQ63</f>
        <v>0</v>
      </c>
      <c r="AI63" s="757">
        <f t="shared" si="16"/>
        <v>0</v>
      </c>
      <c r="AJ63" s="988">
        <f t="shared" si="16"/>
        <v>0</v>
      </c>
      <c r="AK63" s="748">
        <f t="shared" si="16"/>
        <v>0</v>
      </c>
      <c r="AL63" s="874">
        <v>0</v>
      </c>
      <c r="AM63" s="743"/>
      <c r="AN63" s="989">
        <f>AL63+AM63</f>
        <v>0</v>
      </c>
      <c r="AO63" s="874">
        <v>0</v>
      </c>
      <c r="AP63" s="743"/>
      <c r="AQ63" s="989">
        <f>AO63+AP63</f>
        <v>0</v>
      </c>
      <c r="AR63" s="657">
        <f>AS63+AT63+AW63+AZ63+BC63+BF63</f>
        <v>1488.35017</v>
      </c>
      <c r="AS63" s="10">
        <f>E63+T63</f>
        <v>0</v>
      </c>
      <c r="AT63" s="10">
        <f>F63+U63</f>
        <v>0</v>
      </c>
      <c r="AU63" s="10">
        <f>G63+V63</f>
        <v>1488.35017</v>
      </c>
      <c r="AV63" s="676">
        <f>H63+W63</f>
        <v>0</v>
      </c>
      <c r="AW63" s="10">
        <f>AU63+AV63</f>
        <v>1488.35017</v>
      </c>
      <c r="AX63" s="11">
        <f>J63+Y63+AI63</f>
        <v>0</v>
      </c>
      <c r="AY63" s="743">
        <f>K63+Z63+AJ63</f>
        <v>0</v>
      </c>
      <c r="AZ63" s="10">
        <f>AX63+AY63</f>
        <v>0</v>
      </c>
      <c r="BA63" s="10">
        <f>M63+AB63</f>
        <v>0</v>
      </c>
      <c r="BB63" s="770">
        <f>N63+AC63</f>
        <v>0</v>
      </c>
      <c r="BC63" s="10">
        <f>BA63+BB63</f>
        <v>0</v>
      </c>
      <c r="BD63" s="10">
        <f>P63+AE63</f>
        <v>0</v>
      </c>
      <c r="BE63" s="770">
        <f>Q63+AF63</f>
        <v>0</v>
      </c>
      <c r="BF63" s="748">
        <f>BD63+BE63</f>
        <v>0</v>
      </c>
      <c r="BG63" s="942"/>
    </row>
    <row r="64" spans="1:59">
      <c r="A64" s="7" t="s">
        <v>306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977"/>
      <c r="T64" s="977"/>
      <c r="U64" s="977"/>
      <c r="V64" s="977"/>
      <c r="W64" s="977"/>
      <c r="X64" s="977"/>
      <c r="Y64" s="977"/>
      <c r="Z64" s="977"/>
      <c r="AA64" s="977"/>
      <c r="AB64" s="977"/>
      <c r="AC64" s="977"/>
      <c r="AD64" s="977"/>
      <c r="AE64" s="977"/>
      <c r="AF64" s="977"/>
      <c r="AG64" s="977"/>
      <c r="AH64" s="977"/>
      <c r="AI64" s="977"/>
      <c r="AJ64" s="977"/>
      <c r="AK64" s="977"/>
      <c r="AL64" s="977"/>
      <c r="AM64" s="977"/>
      <c r="AN64" s="977"/>
      <c r="AO64" s="977"/>
      <c r="AP64" s="977"/>
      <c r="AQ64" s="97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803"/>
    </row>
    <row r="65" ht="19.5" customHeight="1" spans="1:59">
      <c r="A65" s="7" t="s">
        <v>307</v>
      </c>
      <c r="B65" s="7"/>
      <c r="C65" s="7"/>
      <c r="D65" s="978"/>
      <c r="E65" s="978"/>
      <c r="F65" s="978"/>
      <c r="G65" s="978"/>
      <c r="H65" s="978"/>
      <c r="I65" s="978"/>
      <c r="J65" s="978"/>
      <c r="K65" s="978"/>
      <c r="L65" s="978"/>
      <c r="M65" s="978"/>
      <c r="N65" s="978"/>
      <c r="O65" s="978"/>
      <c r="P65" s="978"/>
      <c r="Q65" s="978"/>
      <c r="R65" s="978"/>
      <c r="S65" s="978"/>
      <c r="T65" s="978"/>
      <c r="U65" s="978"/>
      <c r="V65" s="978"/>
      <c r="W65" s="978"/>
      <c r="X65" s="978"/>
      <c r="Y65" s="978"/>
      <c r="Z65" s="978"/>
      <c r="AA65" s="978"/>
      <c r="AB65" s="978"/>
      <c r="AC65" s="978"/>
      <c r="AD65" s="978"/>
      <c r="AE65" s="978"/>
      <c r="AF65" s="978"/>
      <c r="AG65" s="978"/>
      <c r="AH65" s="978"/>
      <c r="AI65" s="978"/>
      <c r="AJ65" s="978"/>
      <c r="AK65" s="978"/>
      <c r="AL65" s="978"/>
      <c r="AM65" s="978"/>
      <c r="AN65" s="978"/>
      <c r="AO65" s="978"/>
      <c r="AP65" s="978"/>
      <c r="AQ65" s="978"/>
      <c r="AR65" s="978"/>
      <c r="AS65" s="978"/>
      <c r="AT65" s="978"/>
      <c r="AU65" s="978"/>
      <c r="AV65" s="978"/>
      <c r="AW65" s="978"/>
      <c r="AX65" s="978"/>
      <c r="AY65" s="978"/>
      <c r="AZ65" s="978"/>
      <c r="BA65" s="978"/>
      <c r="BB65" s="978"/>
      <c r="BC65" s="978"/>
      <c r="BD65" s="978"/>
      <c r="BE65" s="978"/>
      <c r="BF65" s="978"/>
      <c r="BG65" s="803"/>
    </row>
    <row r="66" ht="68.25" customHeight="1" spans="1:59">
      <c r="A66" s="15" t="s">
        <v>295</v>
      </c>
      <c r="B66" s="611" t="s">
        <v>123</v>
      </c>
      <c r="C66" s="923" t="s">
        <v>13</v>
      </c>
      <c r="D66" s="674">
        <f>E66+F66+I66+L66+O66+R66</f>
        <v>588.63158</v>
      </c>
      <c r="E66" s="653">
        <v>0</v>
      </c>
      <c r="F66" s="653">
        <v>0</v>
      </c>
      <c r="G66" s="653">
        <v>0</v>
      </c>
      <c r="H66" s="654"/>
      <c r="I66" s="653">
        <v>0</v>
      </c>
      <c r="J66" s="701">
        <v>0</v>
      </c>
      <c r="K66" s="928"/>
      <c r="L66" s="701">
        <v>0</v>
      </c>
      <c r="M66" s="701">
        <f>'34'!O66</f>
        <v>578.94737</v>
      </c>
      <c r="N66" s="928">
        <f>N67+N68+N69+N70</f>
        <v>-578.94737</v>
      </c>
      <c r="O66" s="701">
        <f>M66+N66</f>
        <v>0</v>
      </c>
      <c r="P66" s="701">
        <f>'34'!R66</f>
        <v>588.63158</v>
      </c>
      <c r="Q66" s="928">
        <f>Q67+Q68+Q69+Q70</f>
        <v>0</v>
      </c>
      <c r="R66" s="1007">
        <f>P66+Q66</f>
        <v>588.63158</v>
      </c>
      <c r="S66" s="674">
        <f>T66+U66+X66+AA66+AD66+AG66</f>
        <v>22184</v>
      </c>
      <c r="T66" s="653">
        <v>0</v>
      </c>
      <c r="U66" s="653">
        <v>0</v>
      </c>
      <c r="V66" s="653">
        <v>0</v>
      </c>
      <c r="W66" s="654"/>
      <c r="X66" s="404">
        <v>0</v>
      </c>
      <c r="Y66" s="653">
        <v>0</v>
      </c>
      <c r="Z66" s="928">
        <f>Z67+Z68+Z69+Z70</f>
        <v>0</v>
      </c>
      <c r="AA66" s="653">
        <v>0</v>
      </c>
      <c r="AB66" s="653">
        <f>'34'!AD66</f>
        <v>11000</v>
      </c>
      <c r="AC66" s="654">
        <f>AC67+AC68+AC69+AC70</f>
        <v>-11000</v>
      </c>
      <c r="AD66" s="653">
        <f>AB66+AC66</f>
        <v>0</v>
      </c>
      <c r="AE66" s="653">
        <f>'34'!AG66</f>
        <v>11184</v>
      </c>
      <c r="AF66" s="928">
        <f>AF67+AF68+AF69+AF70</f>
        <v>11000</v>
      </c>
      <c r="AG66" s="780">
        <f>AE66+AF66</f>
        <v>22184</v>
      </c>
      <c r="AH66" s="746">
        <f>AK66+AN66+AQ66</f>
        <v>0</v>
      </c>
      <c r="AI66" s="762">
        <v>0</v>
      </c>
      <c r="AJ66" s="928">
        <f>AJ67+AJ68+AJ69+AJ70</f>
        <v>0</v>
      </c>
      <c r="AK66" s="780">
        <f>AI66+AJ66</f>
        <v>0</v>
      </c>
      <c r="AL66" s="762">
        <v>0</v>
      </c>
      <c r="AM66" s="928">
        <f>AM67+AM68+AM69+AM70</f>
        <v>0</v>
      </c>
      <c r="AN66" s="780">
        <f>AL66+AM66</f>
        <v>0</v>
      </c>
      <c r="AO66" s="762">
        <v>0</v>
      </c>
      <c r="AP66" s="928">
        <f>AP67+AP68+AP69+AP70</f>
        <v>0</v>
      </c>
      <c r="AQ66" s="780">
        <f>AO66+AP66</f>
        <v>0</v>
      </c>
      <c r="AR66" s="674">
        <f>AS66+AT66+AW66+AZ66+BC66+BF66</f>
        <v>22772.63158</v>
      </c>
      <c r="AS66" s="653">
        <f>E66+T66</f>
        <v>0</v>
      </c>
      <c r="AT66" s="653">
        <f>F66+U66</f>
        <v>0</v>
      </c>
      <c r="AU66" s="653">
        <f>G66+V66</f>
        <v>0</v>
      </c>
      <c r="AV66" s="654">
        <f>H66+W66</f>
        <v>0</v>
      </c>
      <c r="AW66" s="653">
        <f>AU66+AV66</f>
        <v>0</v>
      </c>
      <c r="AX66" s="653">
        <f>J66+Y66+AI66</f>
        <v>0</v>
      </c>
      <c r="AY66" s="654">
        <f>K66+Z66+AJ66</f>
        <v>0</v>
      </c>
      <c r="AZ66" s="653">
        <f>AX66+AY66</f>
        <v>0</v>
      </c>
      <c r="BA66" s="653">
        <f>M66+AB66</f>
        <v>11578.94737</v>
      </c>
      <c r="BB66" s="654">
        <f>N66+AC66</f>
        <v>-11578.94737</v>
      </c>
      <c r="BC66" s="653">
        <f>BA66+BB66</f>
        <v>0</v>
      </c>
      <c r="BD66" s="653">
        <f>P66+AE66</f>
        <v>11772.63158</v>
      </c>
      <c r="BE66" s="654">
        <f>Q66+AF66</f>
        <v>11000</v>
      </c>
      <c r="BF66" s="780">
        <f>BD66+BE66</f>
        <v>22772.63158</v>
      </c>
      <c r="BG66" s="1002"/>
    </row>
    <row r="67" ht="27" customHeight="1" spans="1:59">
      <c r="A67" s="15"/>
      <c r="B67" s="918"/>
      <c r="C67" s="607" t="s">
        <v>330</v>
      </c>
      <c r="D67" s="615"/>
      <c r="E67" s="616"/>
      <c r="F67" s="616"/>
      <c r="G67" s="616"/>
      <c r="H67" s="616"/>
      <c r="I67" s="616"/>
      <c r="J67" s="616"/>
      <c r="K67" s="688"/>
      <c r="L67" s="690"/>
      <c r="M67" s="690"/>
      <c r="N67" s="688"/>
      <c r="O67" s="690"/>
      <c r="P67" s="690"/>
      <c r="Q67" s="687"/>
      <c r="R67" s="731"/>
      <c r="S67" s="615"/>
      <c r="T67" s="617"/>
      <c r="U67" s="617"/>
      <c r="V67" s="617"/>
      <c r="W67" s="609"/>
      <c r="X67" s="369"/>
      <c r="Y67" s="617"/>
      <c r="Z67" s="609"/>
      <c r="AA67" s="617"/>
      <c r="AB67" s="617"/>
      <c r="AC67" s="609"/>
      <c r="AD67" s="617"/>
      <c r="AE67" s="616"/>
      <c r="AF67" s="609"/>
      <c r="AG67" s="750"/>
      <c r="AH67" s="747"/>
      <c r="AI67" s="608"/>
      <c r="AJ67" s="609"/>
      <c r="AK67" s="738"/>
      <c r="AL67" s="616"/>
      <c r="AM67" s="609"/>
      <c r="AN67" s="616"/>
      <c r="AO67" s="616"/>
      <c r="AP67" s="609"/>
      <c r="AQ67" s="750"/>
      <c r="AR67" s="615"/>
      <c r="AS67" s="616"/>
      <c r="AT67" s="616"/>
      <c r="AU67" s="616"/>
      <c r="AV67" s="676"/>
      <c r="AW67" s="616"/>
      <c r="AX67" s="616"/>
      <c r="AY67" s="676"/>
      <c r="AZ67" s="616"/>
      <c r="BA67" s="616"/>
      <c r="BB67" s="676"/>
      <c r="BC67" s="616"/>
      <c r="BD67" s="616"/>
      <c r="BE67" s="676"/>
      <c r="BF67" s="750"/>
      <c r="BG67" s="1013"/>
    </row>
    <row r="68" ht="44.25" customHeight="1" spans="1:59">
      <c r="A68" s="15"/>
      <c r="B68" s="918"/>
      <c r="C68" s="607" t="s">
        <v>146</v>
      </c>
      <c r="D68" s="615"/>
      <c r="E68" s="616"/>
      <c r="F68" s="616"/>
      <c r="G68" s="616"/>
      <c r="H68" s="616"/>
      <c r="I68" s="616"/>
      <c r="J68" s="616"/>
      <c r="K68" s="688"/>
      <c r="L68" s="690"/>
      <c r="M68" s="690"/>
      <c r="N68" s="688"/>
      <c r="O68" s="690"/>
      <c r="P68" s="690"/>
      <c r="Q68" s="687"/>
      <c r="R68" s="731"/>
      <c r="S68" s="615"/>
      <c r="T68" s="617"/>
      <c r="U68" s="617"/>
      <c r="V68" s="617"/>
      <c r="W68" s="609"/>
      <c r="X68" s="369"/>
      <c r="Y68" s="617"/>
      <c r="Z68" s="609"/>
      <c r="AA68" s="617"/>
      <c r="AB68" s="617"/>
      <c r="AC68" s="609"/>
      <c r="AD68" s="617"/>
      <c r="AE68" s="616"/>
      <c r="AF68" s="609"/>
      <c r="AG68" s="750"/>
      <c r="AH68" s="747"/>
      <c r="AI68" s="608"/>
      <c r="AJ68" s="609"/>
      <c r="AK68" s="738"/>
      <c r="AL68" s="616"/>
      <c r="AM68" s="609"/>
      <c r="AN68" s="616"/>
      <c r="AO68" s="616"/>
      <c r="AP68" s="609"/>
      <c r="AQ68" s="750"/>
      <c r="AR68" s="615"/>
      <c r="AS68" s="616"/>
      <c r="AT68" s="616"/>
      <c r="AU68" s="616"/>
      <c r="AV68" s="676"/>
      <c r="AW68" s="616"/>
      <c r="AX68" s="616"/>
      <c r="AY68" s="676"/>
      <c r="AZ68" s="616"/>
      <c r="BA68" s="616"/>
      <c r="BB68" s="676"/>
      <c r="BC68" s="616"/>
      <c r="BD68" s="616"/>
      <c r="BE68" s="676"/>
      <c r="BF68" s="750"/>
      <c r="BG68" s="936"/>
    </row>
    <row r="69" hidden="1" customHeight="1" spans="1:59">
      <c r="A69" s="15"/>
      <c r="B69" s="918"/>
      <c r="C69" s="607"/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8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938"/>
    </row>
    <row r="70" ht="195" customHeight="1" spans="1:59">
      <c r="A70" s="15"/>
      <c r="B70" s="918"/>
      <c r="C70" s="607" t="s">
        <v>39</v>
      </c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7">
        <v>-578.94737</v>
      </c>
      <c r="O70" s="690"/>
      <c r="P70" s="690"/>
      <c r="Q70" s="688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87">
        <v>-11000</v>
      </c>
      <c r="AD70" s="617"/>
      <c r="AE70" s="616"/>
      <c r="AF70" s="609">
        <v>11000</v>
      </c>
      <c r="AG70" s="750"/>
      <c r="AH70" s="747"/>
      <c r="AI70" s="608"/>
      <c r="AJ70" s="609"/>
      <c r="AK70" s="738"/>
      <c r="AL70" s="10"/>
      <c r="AM70" s="609"/>
      <c r="AN70" s="10"/>
      <c r="AO70" s="10"/>
      <c r="AP70" s="609"/>
      <c r="AQ70" s="748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6" t="s">
        <v>357</v>
      </c>
    </row>
    <row r="71" ht="45" hidden="1" customHeight="1" outlineLevel="1" spans="1:59">
      <c r="A71" s="15" t="s">
        <v>125</v>
      </c>
      <c r="B71" s="611" t="s">
        <v>126</v>
      </c>
      <c r="C71" s="607" t="s">
        <v>13</v>
      </c>
      <c r="D71" s="608">
        <f>E71+F71+I71+L71+O71+R71</f>
        <v>0</v>
      </c>
      <c r="E71" s="11">
        <v>0</v>
      </c>
      <c r="F71" s="11">
        <v>0</v>
      </c>
      <c r="G71" s="11">
        <v>0</v>
      </c>
      <c r="H71" s="609"/>
      <c r="I71" s="11">
        <v>0</v>
      </c>
      <c r="J71" s="686">
        <v>0</v>
      </c>
      <c r="K71" s="687"/>
      <c r="L71" s="686">
        <v>0</v>
      </c>
      <c r="M71" s="686">
        <v>0</v>
      </c>
      <c r="N71" s="687"/>
      <c r="O71" s="686">
        <v>0</v>
      </c>
      <c r="P71" s="686">
        <v>0</v>
      </c>
      <c r="Q71" s="687"/>
      <c r="R71" s="860">
        <f>P71+Q71</f>
        <v>0</v>
      </c>
      <c r="S71" s="608">
        <f>T71+U71+X71+AA71+AD71+AG71</f>
        <v>0</v>
      </c>
      <c r="T71" s="11">
        <v>0</v>
      </c>
      <c r="U71" s="11">
        <v>0</v>
      </c>
      <c r="V71" s="11">
        <v>0</v>
      </c>
      <c r="W71" s="609"/>
      <c r="X71" s="358">
        <v>0</v>
      </c>
      <c r="Y71" s="11">
        <v>0</v>
      </c>
      <c r="Z71" s="609"/>
      <c r="AA71" s="11">
        <v>0</v>
      </c>
      <c r="AB71" s="11">
        <v>0</v>
      </c>
      <c r="AC71" s="867"/>
      <c r="AD71" s="11">
        <v>0</v>
      </c>
      <c r="AE71" s="11">
        <v>0</v>
      </c>
      <c r="AF71" s="609"/>
      <c r="AG71" s="745">
        <v>0</v>
      </c>
      <c r="AH71" s="747"/>
      <c r="AI71" s="876"/>
      <c r="AJ71" s="609"/>
      <c r="AK71" s="745"/>
      <c r="AL71" s="878"/>
      <c r="AM71" s="878"/>
      <c r="AN71" s="878"/>
      <c r="AO71" s="878"/>
      <c r="AP71" s="878"/>
      <c r="AQ71" s="885"/>
      <c r="AR71" s="608">
        <f>AS71+AT71+AW71+AZ71+BC71+BF71</f>
        <v>0</v>
      </c>
      <c r="AS71" s="11">
        <f>E71+T71</f>
        <v>0</v>
      </c>
      <c r="AT71" s="11">
        <f>F71+U71</f>
        <v>0</v>
      </c>
      <c r="AU71" s="11">
        <f>G71+V71</f>
        <v>0</v>
      </c>
      <c r="AV71" s="609">
        <f>H71+W71</f>
        <v>0</v>
      </c>
      <c r="AW71" s="11">
        <f>AU71+AV71</f>
        <v>0</v>
      </c>
      <c r="AX71" s="11">
        <f>J71+Y71</f>
        <v>0</v>
      </c>
      <c r="AY71" s="609">
        <f>K71+Z71</f>
        <v>0</v>
      </c>
      <c r="AZ71" s="11">
        <f>AX71+AY71</f>
        <v>0</v>
      </c>
      <c r="BA71" s="11">
        <f>M71+AB71</f>
        <v>0</v>
      </c>
      <c r="BB71" s="609">
        <f>N71+AC71</f>
        <v>0</v>
      </c>
      <c r="BC71" s="11">
        <f>BA71+BB71</f>
        <v>0</v>
      </c>
      <c r="BD71" s="11">
        <f>P71+AE71</f>
        <v>0</v>
      </c>
      <c r="BE71" s="609">
        <f>Q71+AF71</f>
        <v>0</v>
      </c>
      <c r="BF71" s="745">
        <f>BD71+BE71</f>
        <v>0</v>
      </c>
      <c r="BG71" s="938"/>
    </row>
    <row r="72" hidden="1" customHeight="1" outlineLevel="1" spans="1:59">
      <c r="A72" s="825"/>
      <c r="B72" s="839"/>
      <c r="C72" s="607" t="s">
        <v>91</v>
      </c>
      <c r="D72" s="640"/>
      <c r="E72" s="641"/>
      <c r="F72" s="641"/>
      <c r="G72" s="641"/>
      <c r="H72" s="609"/>
      <c r="I72" s="641"/>
      <c r="J72" s="699"/>
      <c r="K72" s="687"/>
      <c r="L72" s="699"/>
      <c r="M72" s="699"/>
      <c r="N72" s="687"/>
      <c r="O72" s="699"/>
      <c r="P72" s="699"/>
      <c r="Q72" s="687"/>
      <c r="R72" s="861"/>
      <c r="S72" s="640"/>
      <c r="T72" s="641"/>
      <c r="U72" s="641"/>
      <c r="V72" s="641"/>
      <c r="W72" s="609"/>
      <c r="X72" s="392"/>
      <c r="Y72" s="641"/>
      <c r="Z72" s="609"/>
      <c r="AA72" s="641"/>
      <c r="AB72" s="641"/>
      <c r="AC72" s="867"/>
      <c r="AD72" s="641"/>
      <c r="AE72" s="760"/>
      <c r="AF72" s="609"/>
      <c r="AG72" s="783"/>
      <c r="AH72" s="759"/>
      <c r="AI72" s="608"/>
      <c r="AJ72" s="609"/>
      <c r="AK72" s="748"/>
      <c r="AL72" s="869"/>
      <c r="AM72" s="869"/>
      <c r="AN72" s="869"/>
      <c r="AO72" s="869"/>
      <c r="AP72" s="869"/>
      <c r="AQ72" s="886"/>
      <c r="AR72" s="640"/>
      <c r="AS72" s="760"/>
      <c r="AT72" s="760"/>
      <c r="AU72" s="760"/>
      <c r="AV72" s="676"/>
      <c r="AW72" s="760"/>
      <c r="AX72" s="760"/>
      <c r="AY72" s="676"/>
      <c r="AZ72" s="760"/>
      <c r="BA72" s="760"/>
      <c r="BB72" s="676"/>
      <c r="BC72" s="760"/>
      <c r="BD72" s="760"/>
      <c r="BE72" s="676"/>
      <c r="BF72" s="783"/>
      <c r="BG72" s="803"/>
    </row>
    <row r="73" ht="33.75" hidden="1" customHeight="1" outlineLevel="1" spans="1:59">
      <c r="A73" s="840"/>
      <c r="B73" s="841"/>
      <c r="C73" s="607" t="s">
        <v>146</v>
      </c>
      <c r="D73" s="766"/>
      <c r="E73" s="842"/>
      <c r="F73" s="842"/>
      <c r="G73" s="842"/>
      <c r="H73" s="609"/>
      <c r="I73" s="842"/>
      <c r="J73" s="854"/>
      <c r="K73" s="687"/>
      <c r="L73" s="854"/>
      <c r="M73" s="854"/>
      <c r="N73" s="687"/>
      <c r="O73" s="854"/>
      <c r="P73" s="854"/>
      <c r="Q73" s="687"/>
      <c r="R73" s="862"/>
      <c r="S73" s="766"/>
      <c r="T73" s="842"/>
      <c r="U73" s="842"/>
      <c r="V73" s="842"/>
      <c r="W73" s="609"/>
      <c r="X73" s="536"/>
      <c r="Y73" s="842"/>
      <c r="Z73" s="609"/>
      <c r="AA73" s="842"/>
      <c r="AB73" s="842"/>
      <c r="AC73" s="867"/>
      <c r="AD73" s="842"/>
      <c r="AE73" s="767"/>
      <c r="AF73" s="609"/>
      <c r="AG73" s="789"/>
      <c r="AH73" s="753"/>
      <c r="AI73" s="608"/>
      <c r="AJ73" s="609"/>
      <c r="AK73" s="748"/>
      <c r="AL73" s="879"/>
      <c r="AM73" s="879"/>
      <c r="AN73" s="879"/>
      <c r="AO73" s="879"/>
      <c r="AP73" s="879"/>
      <c r="AQ73" s="887"/>
      <c r="AR73" s="766"/>
      <c r="AS73" s="767"/>
      <c r="AT73" s="767"/>
      <c r="AU73" s="767"/>
      <c r="AV73" s="676"/>
      <c r="AW73" s="767"/>
      <c r="AX73" s="767"/>
      <c r="AY73" s="676"/>
      <c r="AZ73" s="767"/>
      <c r="BA73" s="767"/>
      <c r="BB73" s="676"/>
      <c r="BC73" s="767"/>
      <c r="BD73" s="767"/>
      <c r="BE73" s="676"/>
      <c r="BF73" s="789"/>
      <c r="BG73" s="803"/>
    </row>
    <row r="74" ht="22.5" hidden="1" outlineLevel="1" spans="1:59">
      <c r="A74" s="840"/>
      <c r="B74" s="841"/>
      <c r="C74" s="607" t="s">
        <v>161</v>
      </c>
      <c r="D74" s="766"/>
      <c r="E74" s="842"/>
      <c r="F74" s="842"/>
      <c r="G74" s="842"/>
      <c r="H74" s="609"/>
      <c r="I74" s="842"/>
      <c r="J74" s="854"/>
      <c r="K74" s="687"/>
      <c r="L74" s="854"/>
      <c r="M74" s="854"/>
      <c r="N74" s="687"/>
      <c r="O74" s="854"/>
      <c r="P74" s="854"/>
      <c r="Q74" s="687"/>
      <c r="R74" s="862"/>
      <c r="S74" s="766"/>
      <c r="T74" s="842"/>
      <c r="U74" s="842"/>
      <c r="V74" s="842"/>
      <c r="W74" s="609"/>
      <c r="X74" s="536"/>
      <c r="Y74" s="842"/>
      <c r="Z74" s="609"/>
      <c r="AA74" s="842"/>
      <c r="AB74" s="842"/>
      <c r="AC74" s="609"/>
      <c r="AD74" s="842"/>
      <c r="AE74" s="767"/>
      <c r="AF74" s="609"/>
      <c r="AG74" s="789"/>
      <c r="AH74" s="753"/>
      <c r="AI74" s="608"/>
      <c r="AJ74" s="609"/>
      <c r="AK74" s="748"/>
      <c r="AL74" s="879"/>
      <c r="AM74" s="879"/>
      <c r="AN74" s="879"/>
      <c r="AO74" s="879"/>
      <c r="AP74" s="879"/>
      <c r="AQ74" s="887"/>
      <c r="AR74" s="766"/>
      <c r="AS74" s="767"/>
      <c r="AT74" s="767"/>
      <c r="AU74" s="767"/>
      <c r="AV74" s="676"/>
      <c r="AW74" s="767"/>
      <c r="AX74" s="767"/>
      <c r="AY74" s="676"/>
      <c r="AZ74" s="767"/>
      <c r="BA74" s="767"/>
      <c r="BB74" s="676"/>
      <c r="BC74" s="767"/>
      <c r="BD74" s="767"/>
      <c r="BE74" s="676"/>
      <c r="BF74" s="789"/>
      <c r="BG74" s="803"/>
    </row>
    <row r="75" ht="22.5" hidden="1" outlineLevel="1" spans="1:59">
      <c r="A75" s="836"/>
      <c r="B75" s="843"/>
      <c r="C75" s="607" t="s">
        <v>39</v>
      </c>
      <c r="D75" s="675"/>
      <c r="E75" s="622"/>
      <c r="F75" s="622"/>
      <c r="G75" s="622"/>
      <c r="H75" s="609"/>
      <c r="I75" s="622"/>
      <c r="J75" s="691"/>
      <c r="K75" s="687"/>
      <c r="L75" s="691"/>
      <c r="M75" s="691"/>
      <c r="N75" s="687"/>
      <c r="O75" s="691"/>
      <c r="P75" s="691"/>
      <c r="Q75" s="687"/>
      <c r="R75" s="858"/>
      <c r="S75" s="675"/>
      <c r="T75" s="622"/>
      <c r="U75" s="622"/>
      <c r="V75" s="622"/>
      <c r="W75" s="609"/>
      <c r="X75" s="373"/>
      <c r="Y75" s="622"/>
      <c r="Z75" s="609"/>
      <c r="AA75" s="622"/>
      <c r="AB75" s="622"/>
      <c r="AC75" s="609"/>
      <c r="AD75" s="622"/>
      <c r="AE75" s="770"/>
      <c r="AF75" s="609"/>
      <c r="AG75" s="782"/>
      <c r="AH75" s="757"/>
      <c r="AI75" s="608"/>
      <c r="AJ75" s="609"/>
      <c r="AK75" s="748"/>
      <c r="AL75" s="880"/>
      <c r="AM75" s="880"/>
      <c r="AN75" s="880"/>
      <c r="AO75" s="880"/>
      <c r="AP75" s="880"/>
      <c r="AQ75" s="888"/>
      <c r="AR75" s="675"/>
      <c r="AS75" s="770"/>
      <c r="AT75" s="770"/>
      <c r="AU75" s="770"/>
      <c r="AV75" s="676"/>
      <c r="AW75" s="770"/>
      <c r="AX75" s="770"/>
      <c r="AY75" s="676"/>
      <c r="AZ75" s="770"/>
      <c r="BA75" s="770"/>
      <c r="BB75" s="676"/>
      <c r="BC75" s="770"/>
      <c r="BD75" s="770"/>
      <c r="BE75" s="676"/>
      <c r="BF75" s="782"/>
      <c r="BG75" s="803"/>
    </row>
    <row r="76" ht="74.25" customHeight="1" outlineLevel="1" spans="1:59">
      <c r="A76" s="836" t="s">
        <v>331</v>
      </c>
      <c r="B76" s="843" t="s">
        <v>332</v>
      </c>
      <c r="C76" s="607" t="s">
        <v>13</v>
      </c>
      <c r="D76" s="608">
        <f>E76+F76+I76+L76+O76+R76</f>
        <v>0</v>
      </c>
      <c r="E76" s="11">
        <v>0</v>
      </c>
      <c r="F76" s="11">
        <v>0</v>
      </c>
      <c r="G76" s="11">
        <v>0</v>
      </c>
      <c r="H76" s="609"/>
      <c r="I76" s="11">
        <f>G76+H76</f>
        <v>0</v>
      </c>
      <c r="J76" s="686">
        <v>0</v>
      </c>
      <c r="K76" s="609">
        <f>K77</f>
        <v>0</v>
      </c>
      <c r="L76" s="686">
        <f>J76+K76</f>
        <v>0</v>
      </c>
      <c r="M76" s="686">
        <f>'34'!O76</f>
        <v>45.78947</v>
      </c>
      <c r="N76" s="609">
        <f>N77</f>
        <v>-45.78947</v>
      </c>
      <c r="O76" s="686">
        <f>M76+N76</f>
        <v>0</v>
      </c>
      <c r="P76" s="686">
        <v>0</v>
      </c>
      <c r="Q76" s="609">
        <f>Q77</f>
        <v>0</v>
      </c>
      <c r="R76" s="860">
        <f>P76+Q76</f>
        <v>0</v>
      </c>
      <c r="S76" s="608">
        <f>T76+U76+X76+AA76+AD76+AG76</f>
        <v>0</v>
      </c>
      <c r="T76" s="11">
        <v>0</v>
      </c>
      <c r="U76" s="11">
        <v>0</v>
      </c>
      <c r="V76" s="11">
        <v>0</v>
      </c>
      <c r="W76" s="609"/>
      <c r="X76" s="358">
        <f>V76+W76</f>
        <v>0</v>
      </c>
      <c r="Y76" s="11">
        <v>0</v>
      </c>
      <c r="Z76" s="609">
        <f>Z77</f>
        <v>0</v>
      </c>
      <c r="AA76" s="11">
        <f>Y76+Z76</f>
        <v>0</v>
      </c>
      <c r="AB76" s="11">
        <f>'34'!AD76</f>
        <v>870</v>
      </c>
      <c r="AC76" s="609">
        <f>AC77</f>
        <v>-870</v>
      </c>
      <c r="AD76" s="11">
        <f>AB76+AC76</f>
        <v>0</v>
      </c>
      <c r="AE76" s="11">
        <v>0</v>
      </c>
      <c r="AF76" s="609">
        <f>AF77</f>
        <v>0</v>
      </c>
      <c r="AG76" s="745">
        <f>AE76+AF76</f>
        <v>0</v>
      </c>
      <c r="AH76" s="759">
        <f>AK76+AN76+AQ76</f>
        <v>0</v>
      </c>
      <c r="AI76" s="876">
        <v>0</v>
      </c>
      <c r="AJ76" s="609">
        <f>AJ77</f>
        <v>0</v>
      </c>
      <c r="AK76" s="745">
        <f>AI76+AJ76</f>
        <v>0</v>
      </c>
      <c r="AL76" s="876">
        <v>0</v>
      </c>
      <c r="AM76" s="609"/>
      <c r="AN76" s="745">
        <f>AL76+AM76</f>
        <v>0</v>
      </c>
      <c r="AO76" s="876">
        <f>'34'!AQ76</f>
        <v>0</v>
      </c>
      <c r="AP76" s="609"/>
      <c r="AQ76" s="745">
        <f>AO76+AP76</f>
        <v>0</v>
      </c>
      <c r="AR76" s="608">
        <f>AS76+AT76+AW76+AZ76+BC76+BF76</f>
        <v>0</v>
      </c>
      <c r="AS76" s="11">
        <f>E76+T76</f>
        <v>0</v>
      </c>
      <c r="AT76" s="11">
        <f>F76+U76</f>
        <v>0</v>
      </c>
      <c r="AU76" s="11">
        <f>G76+V76</f>
        <v>0</v>
      </c>
      <c r="AV76" s="609">
        <f>H76+W76</f>
        <v>0</v>
      </c>
      <c r="AW76" s="11">
        <f>AU76+AV76</f>
        <v>0</v>
      </c>
      <c r="AX76" s="11">
        <f>J76+Y76+AI76</f>
        <v>0</v>
      </c>
      <c r="AY76" s="609">
        <f>K76+Z76+AJ76</f>
        <v>0</v>
      </c>
      <c r="AZ76" s="11">
        <f>AX76+AY76</f>
        <v>0</v>
      </c>
      <c r="BA76" s="11">
        <f>M76+AB76</f>
        <v>915.78947</v>
      </c>
      <c r="BB76" s="676">
        <f>N76+AC76</f>
        <v>-915.78947</v>
      </c>
      <c r="BC76" s="11">
        <f>BA76+BB76</f>
        <v>0</v>
      </c>
      <c r="BD76" s="11">
        <f>P76+AE76</f>
        <v>0</v>
      </c>
      <c r="BE76" s="676">
        <f>Q76+AF76</f>
        <v>0</v>
      </c>
      <c r="BF76" s="745">
        <f>BD76+BE76</f>
        <v>0</v>
      </c>
      <c r="BG76" s="936" t="s">
        <v>358</v>
      </c>
    </row>
    <row r="77" ht="72.75" customHeight="1" outlineLevel="1" spans="1:59">
      <c r="A77" s="836"/>
      <c r="B77" s="843"/>
      <c r="C77" s="607" t="s">
        <v>39</v>
      </c>
      <c r="D77" s="608"/>
      <c r="E77" s="11"/>
      <c r="F77" s="11"/>
      <c r="G77" s="11"/>
      <c r="H77" s="609"/>
      <c r="I77" s="11"/>
      <c r="J77" s="686"/>
      <c r="K77" s="609"/>
      <c r="L77" s="686"/>
      <c r="M77" s="686"/>
      <c r="N77" s="609">
        <v>-45.78947</v>
      </c>
      <c r="O77" s="686"/>
      <c r="P77" s="686"/>
      <c r="Q77" s="609"/>
      <c r="R77" s="860"/>
      <c r="S77" s="608"/>
      <c r="T77" s="11"/>
      <c r="U77" s="11"/>
      <c r="V77" s="11"/>
      <c r="W77" s="609"/>
      <c r="X77" s="358"/>
      <c r="Y77" s="11"/>
      <c r="Z77" s="609"/>
      <c r="AA77" s="11"/>
      <c r="AB77" s="11"/>
      <c r="AC77" s="609">
        <f>-870</f>
        <v>-870</v>
      </c>
      <c r="AD77" s="11"/>
      <c r="AE77" s="11"/>
      <c r="AF77" s="609"/>
      <c r="AG77" s="745"/>
      <c r="AH77" s="883"/>
      <c r="AI77" s="763"/>
      <c r="AJ77" s="609"/>
      <c r="AK77" s="11"/>
      <c r="AL77" s="11"/>
      <c r="AM77" s="609"/>
      <c r="AN77" s="11"/>
      <c r="AO77" s="11"/>
      <c r="AP77" s="609"/>
      <c r="AQ77" s="745"/>
      <c r="AR77" s="608"/>
      <c r="AS77" s="11"/>
      <c r="AT77" s="11"/>
      <c r="AU77" s="11"/>
      <c r="AV77" s="609"/>
      <c r="AW77" s="11"/>
      <c r="AX77" s="11"/>
      <c r="AY77" s="676"/>
      <c r="AZ77" s="11"/>
      <c r="BA77" s="11"/>
      <c r="BB77" s="676"/>
      <c r="BC77" s="11"/>
      <c r="BD77" s="11"/>
      <c r="BE77" s="676"/>
      <c r="BF77" s="745"/>
      <c r="BG77" s="938"/>
    </row>
    <row r="78" s="27" customFormat="1" ht="75.75" customHeight="1" spans="1:59">
      <c r="A78" s="19"/>
      <c r="B78" s="832" t="s">
        <v>159</v>
      </c>
      <c r="C78" s="923"/>
      <c r="D78" s="608">
        <f>E78+F78+I78+L78+O78+R78</f>
        <v>588.63158</v>
      </c>
      <c r="E78" s="10">
        <f>E71+E66+E76</f>
        <v>0</v>
      </c>
      <c r="F78" s="10">
        <f t="shared" ref="F78:BF78" si="17">F71+F66+F76</f>
        <v>0</v>
      </c>
      <c r="G78" s="10">
        <f t="shared" si="17"/>
        <v>0</v>
      </c>
      <c r="H78" s="10">
        <f t="shared" si="17"/>
        <v>0</v>
      </c>
      <c r="I78" s="10">
        <f t="shared" si="17"/>
        <v>0</v>
      </c>
      <c r="J78" s="10">
        <f t="shared" si="17"/>
        <v>0</v>
      </c>
      <c r="K78" s="676">
        <f t="shared" si="17"/>
        <v>0</v>
      </c>
      <c r="L78" s="10">
        <f t="shared" si="17"/>
        <v>0</v>
      </c>
      <c r="M78" s="10">
        <f t="shared" si="17"/>
        <v>624.73684</v>
      </c>
      <c r="N78" s="676">
        <f t="shared" si="17"/>
        <v>-624.73684</v>
      </c>
      <c r="O78" s="10">
        <f t="shared" si="17"/>
        <v>0</v>
      </c>
      <c r="P78" s="10">
        <f t="shared" si="17"/>
        <v>588.63158</v>
      </c>
      <c r="Q78" s="676">
        <f t="shared" si="17"/>
        <v>0</v>
      </c>
      <c r="R78" s="748">
        <f t="shared" si="17"/>
        <v>588.63158</v>
      </c>
      <c r="S78" s="608">
        <f>T78+U78+X78+AA78+AD78+AG78</f>
        <v>22184</v>
      </c>
      <c r="T78" s="10">
        <f t="shared" si="17"/>
        <v>0</v>
      </c>
      <c r="U78" s="10">
        <f t="shared" si="17"/>
        <v>0</v>
      </c>
      <c r="V78" s="10">
        <f t="shared" si="17"/>
        <v>0</v>
      </c>
      <c r="W78" s="10">
        <f t="shared" si="17"/>
        <v>0</v>
      </c>
      <c r="X78" s="10">
        <f t="shared" si="17"/>
        <v>0</v>
      </c>
      <c r="Y78" s="10">
        <f t="shared" si="17"/>
        <v>0</v>
      </c>
      <c r="Z78" s="676">
        <f t="shared" si="17"/>
        <v>0</v>
      </c>
      <c r="AA78" s="10">
        <f t="shared" si="17"/>
        <v>0</v>
      </c>
      <c r="AB78" s="10">
        <f t="shared" si="17"/>
        <v>11870</v>
      </c>
      <c r="AC78" s="676">
        <f t="shared" si="17"/>
        <v>-11870</v>
      </c>
      <c r="AD78" s="10">
        <f t="shared" si="17"/>
        <v>0</v>
      </c>
      <c r="AE78" s="10">
        <f t="shared" si="17"/>
        <v>11184</v>
      </c>
      <c r="AF78" s="676">
        <f t="shared" si="17"/>
        <v>11000</v>
      </c>
      <c r="AG78" s="748">
        <f t="shared" si="17"/>
        <v>22184</v>
      </c>
      <c r="AH78" s="747">
        <f>AK78+AN78+AQ78</f>
        <v>0</v>
      </c>
      <c r="AI78" s="10">
        <f t="shared" si="17"/>
        <v>0</v>
      </c>
      <c r="AJ78" s="676">
        <f t="shared" si="17"/>
        <v>0</v>
      </c>
      <c r="AK78" s="10">
        <f t="shared" si="17"/>
        <v>0</v>
      </c>
      <c r="AL78" s="10">
        <f t="shared" si="17"/>
        <v>0</v>
      </c>
      <c r="AM78" s="676">
        <f t="shared" si="17"/>
        <v>0</v>
      </c>
      <c r="AN78" s="10">
        <f t="shared" si="17"/>
        <v>0</v>
      </c>
      <c r="AO78" s="10">
        <f t="shared" si="17"/>
        <v>0</v>
      </c>
      <c r="AP78" s="676">
        <f t="shared" si="17"/>
        <v>0</v>
      </c>
      <c r="AQ78" s="748">
        <f t="shared" si="17"/>
        <v>0</v>
      </c>
      <c r="AR78" s="608">
        <f>AS78+AT78+AW78+AZ78+BC78+BF78</f>
        <v>22772.63158</v>
      </c>
      <c r="AS78" s="10">
        <f t="shared" si="17"/>
        <v>0</v>
      </c>
      <c r="AT78" s="10">
        <f t="shared" si="17"/>
        <v>0</v>
      </c>
      <c r="AU78" s="10">
        <f t="shared" si="17"/>
        <v>0</v>
      </c>
      <c r="AV78" s="10">
        <f t="shared" si="17"/>
        <v>0</v>
      </c>
      <c r="AW78" s="10">
        <f t="shared" si="17"/>
        <v>0</v>
      </c>
      <c r="AX78" s="10">
        <f t="shared" si="17"/>
        <v>0</v>
      </c>
      <c r="AY78" s="676">
        <f t="shared" si="17"/>
        <v>0</v>
      </c>
      <c r="AZ78" s="10">
        <f t="shared" si="17"/>
        <v>0</v>
      </c>
      <c r="BA78" s="10">
        <f t="shared" si="17"/>
        <v>12494.73684</v>
      </c>
      <c r="BB78" s="676">
        <f t="shared" si="17"/>
        <v>-12494.73684</v>
      </c>
      <c r="BC78" s="10">
        <f t="shared" si="17"/>
        <v>0</v>
      </c>
      <c r="BD78" s="10">
        <f t="shared" si="17"/>
        <v>11772.63158</v>
      </c>
      <c r="BE78" s="676">
        <f t="shared" si="17"/>
        <v>11000</v>
      </c>
      <c r="BF78" s="748">
        <f t="shared" si="17"/>
        <v>22772.63158</v>
      </c>
      <c r="BG78" s="814"/>
    </row>
    <row r="79" s="27" customFormat="1" ht="73.55" spans="1:59">
      <c r="A79" s="19"/>
      <c r="B79" s="832" t="s">
        <v>162</v>
      </c>
      <c r="C79" s="1004"/>
      <c r="D79" s="784">
        <f>E79+F79+I79+L79+O79+R79</f>
        <v>437446.41641</v>
      </c>
      <c r="E79" s="1005">
        <f t="shared" ref="E79:R79" si="18">E78+E63+E56+E44+E51</f>
        <v>73582.87327</v>
      </c>
      <c r="F79" s="1005">
        <f t="shared" si="18"/>
        <v>68037.99891</v>
      </c>
      <c r="G79" s="1005">
        <f t="shared" si="18"/>
        <v>79606.73556</v>
      </c>
      <c r="H79" s="1006">
        <f t="shared" si="18"/>
        <v>0</v>
      </c>
      <c r="I79" s="1005">
        <f t="shared" si="18"/>
        <v>79606.73556</v>
      </c>
      <c r="J79" s="1005">
        <f t="shared" si="18"/>
        <v>75714.6737</v>
      </c>
      <c r="K79" s="790">
        <f t="shared" si="18"/>
        <v>-320.76036</v>
      </c>
      <c r="L79" s="1005">
        <f t="shared" si="18"/>
        <v>75393.91334</v>
      </c>
      <c r="M79" s="1005">
        <f t="shared" si="18"/>
        <v>81457.46238</v>
      </c>
      <c r="N79" s="790">
        <f t="shared" si="18"/>
        <v>-11191.36938</v>
      </c>
      <c r="O79" s="1005">
        <f t="shared" si="18"/>
        <v>70266.093</v>
      </c>
      <c r="P79" s="1005">
        <f t="shared" si="18"/>
        <v>70558.80233</v>
      </c>
      <c r="Q79" s="790">
        <f t="shared" si="18"/>
        <v>0</v>
      </c>
      <c r="R79" s="1008">
        <f t="shared" si="18"/>
        <v>70558.80233</v>
      </c>
      <c r="S79" s="784">
        <f>T79+U79+X79+AA79+AD79+AG79</f>
        <v>39097.42103</v>
      </c>
      <c r="T79" s="1005">
        <f t="shared" ref="T79:AP79" si="19">T78+T63+T56+T44+T51</f>
        <v>4170.09794</v>
      </c>
      <c r="U79" s="1005">
        <f t="shared" si="19"/>
        <v>0</v>
      </c>
      <c r="V79" s="1005">
        <f t="shared" si="19"/>
        <v>3793.45358</v>
      </c>
      <c r="W79" s="1006">
        <f t="shared" si="19"/>
        <v>0</v>
      </c>
      <c r="X79" s="1005">
        <f t="shared" si="19"/>
        <v>3793.45358</v>
      </c>
      <c r="Y79" s="1005">
        <f t="shared" si="19"/>
        <v>8638.26951</v>
      </c>
      <c r="Z79" s="790">
        <f t="shared" si="19"/>
        <v>0</v>
      </c>
      <c r="AA79" s="1005">
        <f t="shared" si="19"/>
        <v>8638.26951</v>
      </c>
      <c r="AB79" s="1005">
        <f t="shared" si="19"/>
        <v>12050.8</v>
      </c>
      <c r="AC79" s="790">
        <f t="shared" si="19"/>
        <v>-11855</v>
      </c>
      <c r="AD79" s="1005">
        <f t="shared" si="19"/>
        <v>195.8</v>
      </c>
      <c r="AE79" s="1005">
        <f t="shared" si="19"/>
        <v>11284.8</v>
      </c>
      <c r="AF79" s="790">
        <f t="shared" si="19"/>
        <v>11015</v>
      </c>
      <c r="AG79" s="1008">
        <f t="shared" si="19"/>
        <v>22299.8</v>
      </c>
      <c r="AH79" s="1009">
        <f>AK79+AN79+AQ79</f>
        <v>1790</v>
      </c>
      <c r="AI79" s="1009">
        <f t="shared" si="19"/>
        <v>820</v>
      </c>
      <c r="AJ79" s="790">
        <f t="shared" si="19"/>
        <v>0</v>
      </c>
      <c r="AK79" s="1008">
        <f t="shared" si="19"/>
        <v>820</v>
      </c>
      <c r="AL79" s="1009">
        <f t="shared" si="19"/>
        <v>3309.7</v>
      </c>
      <c r="AM79" s="790">
        <f t="shared" si="19"/>
        <v>-2824.7</v>
      </c>
      <c r="AN79" s="815">
        <f>AL79+AM79</f>
        <v>485</v>
      </c>
      <c r="AO79" s="1009">
        <f t="shared" si="19"/>
        <v>500</v>
      </c>
      <c r="AP79" s="790">
        <f t="shared" si="19"/>
        <v>-15</v>
      </c>
      <c r="AQ79" s="815">
        <f>AO79+AP79</f>
        <v>485</v>
      </c>
      <c r="AR79" s="784">
        <f>AS79+AT79+AW79+AZ79+BC79+BF79</f>
        <v>478333.83744</v>
      </c>
      <c r="AS79" s="1005">
        <f>E79+T79</f>
        <v>77752.97121</v>
      </c>
      <c r="AT79" s="1005">
        <f>F79+U79</f>
        <v>68037.99891</v>
      </c>
      <c r="AU79" s="1005">
        <f>G79+V79</f>
        <v>83400.18914</v>
      </c>
      <c r="AV79" s="1006">
        <f>H79+W79</f>
        <v>0</v>
      </c>
      <c r="AW79" s="1005">
        <f>AU79+AV79</f>
        <v>83400.18914</v>
      </c>
      <c r="AX79" s="1005">
        <f>J79+Y79+AI79</f>
        <v>85172.94321</v>
      </c>
      <c r="AY79" s="790">
        <f>K79+Z79+AJ79</f>
        <v>-320.76036</v>
      </c>
      <c r="AZ79" s="1005">
        <f>AX79+AY79</f>
        <v>84852.18285</v>
      </c>
      <c r="BA79" s="1005">
        <f>M79+AB79+AL79</f>
        <v>96817.96238</v>
      </c>
      <c r="BB79" s="1006">
        <f>N79+AC79+AM79</f>
        <v>-25871.06938</v>
      </c>
      <c r="BC79" s="1005">
        <f>BA79+BB79</f>
        <v>70946.893</v>
      </c>
      <c r="BD79" s="1005">
        <f>P79+AE79+AO79</f>
        <v>82343.60233</v>
      </c>
      <c r="BE79" s="1006">
        <f>Q79+AF79+AP79</f>
        <v>11000</v>
      </c>
      <c r="BF79" s="1008">
        <f>BD79+BE79</f>
        <v>93343.60233</v>
      </c>
      <c r="BG79" s="814"/>
    </row>
    <row r="80" ht="16.5" customHeight="1" spans="1:59">
      <c r="A80" s="543" t="s">
        <v>86</v>
      </c>
      <c r="B80" s="544"/>
      <c r="C80" s="544"/>
      <c r="D80" s="545"/>
      <c r="E80" s="298"/>
      <c r="F80" s="38"/>
      <c r="I80" s="545"/>
      <c r="K80" s="856"/>
      <c r="N80" s="39"/>
      <c r="Q80" s="41"/>
      <c r="R80" s="856"/>
      <c r="S80" s="298"/>
      <c r="T80" s="299"/>
      <c r="U80" s="545"/>
      <c r="V80" s="298"/>
      <c r="W80" s="557"/>
      <c r="X80" s="298"/>
      <c r="Y80" s="298"/>
      <c r="Z80" s="298"/>
      <c r="AA80" s="298"/>
      <c r="AB80" s="543"/>
      <c r="AC80" s="38"/>
      <c r="AD80" s="543" t="s">
        <v>325</v>
      </c>
      <c r="AE80" s="868"/>
      <c r="AF80" s="543"/>
      <c r="AG80" s="868"/>
      <c r="AH80" s="884"/>
      <c r="AI80" s="868"/>
      <c r="AJ80" s="868"/>
      <c r="AK80" s="868"/>
      <c r="AL80" s="868"/>
      <c r="AM80" s="868"/>
      <c r="AN80" s="868"/>
      <c r="AO80" s="868"/>
      <c r="AP80" s="868"/>
      <c r="AQ80" s="868"/>
      <c r="AR80" s="868"/>
      <c r="AS80" s="868"/>
      <c r="AT80" s="868"/>
      <c r="AU80" s="868"/>
      <c r="AW80" s="868"/>
      <c r="AX80" s="868"/>
      <c r="AY80" s="868"/>
      <c r="AZ80" s="868"/>
      <c r="BA80" s="868"/>
      <c r="BB80" s="868"/>
      <c r="BC80" s="868"/>
      <c r="BD80" s="868"/>
      <c r="BE80" s="868"/>
      <c r="BF80" s="868"/>
      <c r="BG80" s="894"/>
    </row>
    <row r="81" ht="24" customHeight="1"/>
    <row r="82" s="32" customFormat="1" ht="36" customHeight="1" spans="1:59">
      <c r="A82" s="33"/>
      <c r="B82" s="34"/>
      <c r="C82" s="34"/>
      <c r="D82" s="35"/>
      <c r="E82" s="36"/>
      <c r="F82" s="37"/>
      <c r="G82" s="38"/>
      <c r="H82" s="37"/>
      <c r="I82" s="38"/>
      <c r="J82" s="39"/>
      <c r="K82" s="40"/>
      <c r="L82" s="39"/>
      <c r="M82" s="41"/>
      <c r="N82" s="42"/>
      <c r="O82" s="41"/>
      <c r="P82" s="41"/>
      <c r="Q82" s="40"/>
      <c r="R82" s="41"/>
      <c r="S82" s="43"/>
      <c r="T82" s="44"/>
      <c r="U82" s="45"/>
      <c r="V82" s="46"/>
      <c r="W82" s="37"/>
      <c r="X82" s="47"/>
      <c r="Y82" s="46"/>
      <c r="Z82" s="36"/>
      <c r="AA82" s="46"/>
      <c r="AB82" s="48"/>
      <c r="AC82" s="37"/>
      <c r="AD82" s="48"/>
      <c r="AF82" s="49"/>
      <c r="AH82" s="50"/>
      <c r="AR82" s="1010"/>
      <c r="AV82" s="52"/>
      <c r="AY82" s="52"/>
      <c r="BB82" s="52"/>
      <c r="BE82" s="52"/>
      <c r="BF82" s="53"/>
      <c r="BG82" s="54"/>
    </row>
  </sheetData>
  <mergeCells count="158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J9:L9"/>
    <mergeCell ref="M9:O9"/>
    <mergeCell ref="P9:R9"/>
    <mergeCell ref="Y9:AA9"/>
    <mergeCell ref="AB9:AD9"/>
    <mergeCell ref="AE9:AG9"/>
    <mergeCell ref="AI9:AK9"/>
    <mergeCell ref="AL9:AN9"/>
    <mergeCell ref="AO9:AQ9"/>
    <mergeCell ref="AX9:AZ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5:BF45"/>
    <mergeCell ref="A52:BF52"/>
    <mergeCell ref="A53:BF53"/>
    <mergeCell ref="A57:BF57"/>
    <mergeCell ref="A58:BF58"/>
    <mergeCell ref="A64:BF64"/>
    <mergeCell ref="A65:BF65"/>
    <mergeCell ref="A8:A10"/>
    <mergeCell ref="A13:A18"/>
    <mergeCell ref="A19:A21"/>
    <mergeCell ref="A22:A24"/>
    <mergeCell ref="A26:A29"/>
    <mergeCell ref="A30:A41"/>
    <mergeCell ref="A59:A62"/>
    <mergeCell ref="A67:A70"/>
    <mergeCell ref="A72:A75"/>
    <mergeCell ref="B8:B10"/>
    <mergeCell ref="B13:B18"/>
    <mergeCell ref="B19:B21"/>
    <mergeCell ref="B22:B24"/>
    <mergeCell ref="B26:B29"/>
    <mergeCell ref="B31:B35"/>
    <mergeCell ref="B36:B37"/>
    <mergeCell ref="B39:B41"/>
    <mergeCell ref="B59:B62"/>
    <mergeCell ref="B67:B70"/>
    <mergeCell ref="B72:B75"/>
    <mergeCell ref="C8:C10"/>
    <mergeCell ref="D9:D10"/>
    <mergeCell ref="D60:D62"/>
    <mergeCell ref="D72:D75"/>
    <mergeCell ref="E9:E10"/>
    <mergeCell ref="E60:E62"/>
    <mergeCell ref="E72:E75"/>
    <mergeCell ref="F9:F10"/>
    <mergeCell ref="F60:F62"/>
    <mergeCell ref="F72:F75"/>
    <mergeCell ref="G72:G75"/>
    <mergeCell ref="I9:I10"/>
    <mergeCell ref="I60:I62"/>
    <mergeCell ref="I72:I75"/>
    <mergeCell ref="J60:J62"/>
    <mergeCell ref="J72:J75"/>
    <mergeCell ref="L60:L62"/>
    <mergeCell ref="L72:L75"/>
    <mergeCell ref="M60:M62"/>
    <mergeCell ref="M72:M75"/>
    <mergeCell ref="O60:O62"/>
    <mergeCell ref="O72:O75"/>
    <mergeCell ref="P72:P75"/>
    <mergeCell ref="Q60:Q62"/>
    <mergeCell ref="R60:R62"/>
    <mergeCell ref="R72:R75"/>
    <mergeCell ref="S9:S10"/>
    <mergeCell ref="S60:S62"/>
    <mergeCell ref="S72:S75"/>
    <mergeCell ref="T9:T10"/>
    <mergeCell ref="T60:T62"/>
    <mergeCell ref="T72:T75"/>
    <mergeCell ref="U9:U10"/>
    <mergeCell ref="U60:U62"/>
    <mergeCell ref="U72:U75"/>
    <mergeCell ref="V9:V10"/>
    <mergeCell ref="V60:V62"/>
    <mergeCell ref="V72:V75"/>
    <mergeCell ref="W9:W10"/>
    <mergeCell ref="X9:X10"/>
    <mergeCell ref="X60:X62"/>
    <mergeCell ref="X72:X75"/>
    <mergeCell ref="Y60:Y62"/>
    <mergeCell ref="Y72:Y75"/>
    <mergeCell ref="AA60:AA62"/>
    <mergeCell ref="AA72:AA75"/>
    <mergeCell ref="AB60:AB62"/>
    <mergeCell ref="AB72:AB75"/>
    <mergeCell ref="AD60:AD62"/>
    <mergeCell ref="AD72:AD75"/>
    <mergeCell ref="AE60:AE62"/>
    <mergeCell ref="AE72:AE75"/>
    <mergeCell ref="AG60:AG62"/>
    <mergeCell ref="AG72:AG75"/>
    <mergeCell ref="AH9:AH10"/>
    <mergeCell ref="AK60:AK62"/>
    <mergeCell ref="AR9:AR10"/>
    <mergeCell ref="AR60:AR62"/>
    <mergeCell ref="AR72:AR75"/>
    <mergeCell ref="AS9:AS10"/>
    <mergeCell ref="AS60:AS62"/>
    <mergeCell ref="AS72:AS75"/>
    <mergeCell ref="AT9:AT10"/>
    <mergeCell ref="AT60:AT62"/>
    <mergeCell ref="AT72:AT75"/>
    <mergeCell ref="AU9:AU10"/>
    <mergeCell ref="AU60:AU62"/>
    <mergeCell ref="AU72:AU75"/>
    <mergeCell ref="AV9:AV10"/>
    <mergeCell ref="AW9:AW10"/>
    <mergeCell ref="AW60:AW62"/>
    <mergeCell ref="AW72:AW75"/>
    <mergeCell ref="AX60:AX62"/>
    <mergeCell ref="AX72:AX75"/>
    <mergeCell ref="AZ60:AZ62"/>
    <mergeCell ref="AZ72:AZ75"/>
    <mergeCell ref="BA60:BA62"/>
    <mergeCell ref="BA72:BA75"/>
    <mergeCell ref="BC60:BC62"/>
    <mergeCell ref="BC72:BC75"/>
    <mergeCell ref="BD60:BD62"/>
    <mergeCell ref="BD72:BD75"/>
    <mergeCell ref="BF60:BF62"/>
    <mergeCell ref="BF72:BF75"/>
    <mergeCell ref="BG8:BG10"/>
    <mergeCell ref="BG26:BG29"/>
    <mergeCell ref="BG30:BG31"/>
    <mergeCell ref="BG36:BG37"/>
    <mergeCell ref="BG42:BG43"/>
    <mergeCell ref="BG59:BG63"/>
    <mergeCell ref="BG68:BG69"/>
    <mergeCell ref="BG70:BG71"/>
    <mergeCell ref="BG76:BG77"/>
  </mergeCells>
  <pageMargins left="0.708661417322835" right="0.708661417322835" top="0.748031496062992" bottom="0.748031496062992" header="0.31496062992126" footer="0.31496062992126"/>
  <pageSetup paperSize="9" scale="55" fitToHeight="0" orientation="landscape" horizontalDpi="600" verticalDpi="600"/>
  <headerFooter/>
  <rowBreaks count="5" manualBreakCount="5">
    <brk id="15" max="58" man="1"/>
    <brk id="31" max="58" man="1"/>
    <brk id="41" max="58" man="1"/>
    <brk id="51" max="58" man="1"/>
    <brk id="63" max="5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9"/>
  <sheetViews>
    <sheetView zoomScaleSheetLayoutView="60" topLeftCell="A16" workbookViewId="0">
      <selection activeCell="E6" sqref="E6:E7"/>
    </sheetView>
  </sheetViews>
  <sheetFormatPr defaultColWidth="9.14285714285714" defaultRowHeight="15"/>
  <cols>
    <col min="1" max="1" width="4.71428571428571" style="33" customWidth="1"/>
    <col min="2" max="2" width="28.7142857142857" style="1093" customWidth="1"/>
    <col min="3" max="3" width="17.8571428571429" style="34" customWidth="1"/>
    <col min="4" max="4" width="13.2857142857143" style="1229" customWidth="1"/>
    <col min="5" max="5" width="14" style="1230" customWidth="1"/>
    <col min="6" max="6" width="13.5714285714286" style="1230" customWidth="1"/>
    <col min="7" max="7" width="29.4285714285714" style="34" customWidth="1"/>
    <col min="8" max="8" width="13.5714285714286" style="1230" hidden="1" customWidth="1" outlineLevel="1"/>
    <col min="9" max="9" width="12" hidden="1" customWidth="1" outlineLevel="1"/>
    <col min="10" max="10" width="9.14285714285714" collapsed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70.5" customHeight="1" spans="1:7">
      <c r="A2" s="1286" t="s">
        <v>58</v>
      </c>
      <c r="B2" s="1286"/>
      <c r="C2" s="1286"/>
      <c r="D2" s="1286"/>
      <c r="E2" s="1286"/>
      <c r="F2" s="1286"/>
      <c r="G2" s="1286"/>
    </row>
    <row r="3" spans="1:8">
      <c r="A3" s="1203" t="s">
        <v>2</v>
      </c>
      <c r="B3" s="947" t="s">
        <v>3</v>
      </c>
      <c r="C3" s="947" t="s">
        <v>4</v>
      </c>
      <c r="D3" s="947" t="s">
        <v>5</v>
      </c>
      <c r="E3" s="947"/>
      <c r="F3" s="947"/>
      <c r="G3" s="947" t="s">
        <v>6</v>
      </c>
      <c r="H3"/>
    </row>
    <row r="4" ht="31.55" spans="1:8">
      <c r="A4" s="1203"/>
      <c r="B4" s="947"/>
      <c r="C4" s="947"/>
      <c r="D4" s="990" t="s">
        <v>7</v>
      </c>
      <c r="E4" s="990" t="s">
        <v>8</v>
      </c>
      <c r="F4" s="990" t="s">
        <v>9</v>
      </c>
      <c r="G4" s="947"/>
      <c r="H4" s="949" t="s">
        <v>9</v>
      </c>
    </row>
    <row r="5" spans="1:8">
      <c r="A5" s="7" t="s">
        <v>10</v>
      </c>
      <c r="B5" s="7"/>
      <c r="C5" s="7"/>
      <c r="D5" s="7"/>
      <c r="E5" s="7"/>
      <c r="F5" s="7"/>
      <c r="G5" s="1287"/>
      <c r="H5"/>
    </row>
    <row r="6" ht="33.75" customHeight="1" spans="1:9">
      <c r="A6" s="1236" t="s">
        <v>11</v>
      </c>
      <c r="B6" s="990" t="s">
        <v>12</v>
      </c>
      <c r="C6" s="611" t="s">
        <v>13</v>
      </c>
      <c r="D6" s="1238">
        <f>'06'!F6:F7</f>
        <v>2399.28182</v>
      </c>
      <c r="E6" s="1238">
        <v>86.8</v>
      </c>
      <c r="F6" s="1238">
        <f>D6+E6</f>
        <v>2486.08182</v>
      </c>
      <c r="G6" s="611" t="s">
        <v>59</v>
      </c>
      <c r="H6" s="1238">
        <v>2384.28182</v>
      </c>
      <c r="I6" s="1271">
        <f>F6-H6</f>
        <v>101.8</v>
      </c>
    </row>
    <row r="7" ht="111.75" customHeight="1" spans="1:8">
      <c r="A7" s="1240"/>
      <c r="B7" s="990"/>
      <c r="C7" s="611" t="s">
        <v>15</v>
      </c>
      <c r="D7" s="1242"/>
      <c r="E7" s="1242"/>
      <c r="F7" s="1242"/>
      <c r="G7" s="611"/>
      <c r="H7" s="1242"/>
    </row>
    <row r="8" spans="1:8">
      <c r="A8" s="1243" t="s">
        <v>16</v>
      </c>
      <c r="B8" s="1113" t="s">
        <v>17</v>
      </c>
      <c r="C8" s="611" t="s">
        <v>13</v>
      </c>
      <c r="D8" s="1244">
        <f>'05'!F8:F10</f>
        <v>1000</v>
      </c>
      <c r="E8" s="1244">
        <v>0</v>
      </c>
      <c r="F8" s="1244">
        <f>D8+E8</f>
        <v>1000</v>
      </c>
      <c r="G8" s="1288"/>
      <c r="H8" s="1244">
        <v>1000</v>
      </c>
    </row>
    <row r="9" spans="1:8">
      <c r="A9" s="1243"/>
      <c r="B9" s="1113"/>
      <c r="C9" s="611" t="s">
        <v>18</v>
      </c>
      <c r="D9" s="1246"/>
      <c r="E9" s="1246"/>
      <c r="F9" s="1246"/>
      <c r="G9" s="1289"/>
      <c r="H9" s="1246"/>
    </row>
    <row r="10" ht="47.25" customHeight="1" spans="1:8">
      <c r="A10" s="1243"/>
      <c r="B10" s="1113"/>
      <c r="C10" s="611" t="s">
        <v>19</v>
      </c>
      <c r="D10" s="1247"/>
      <c r="E10" s="1247"/>
      <c r="F10" s="1247"/>
      <c r="G10" s="1290"/>
      <c r="H10" s="1247"/>
    </row>
    <row r="11" spans="1:8">
      <c r="A11" s="1248" t="s">
        <v>20</v>
      </c>
      <c r="B11" s="1113" t="s">
        <v>21</v>
      </c>
      <c r="C11" s="611" t="s">
        <v>13</v>
      </c>
      <c r="D11" s="1238">
        <f>'06'!F11:F13</f>
        <v>813.2</v>
      </c>
      <c r="E11" s="1238">
        <v>0</v>
      </c>
      <c r="F11" s="1238">
        <f>D11+E11</f>
        <v>813.2</v>
      </c>
      <c r="G11" s="611"/>
      <c r="H11" s="1238">
        <v>352.8</v>
      </c>
    </row>
    <row r="12" spans="1:8">
      <c r="A12" s="1248"/>
      <c r="B12" s="1113"/>
      <c r="C12" s="611" t="s">
        <v>22</v>
      </c>
      <c r="D12" s="1245"/>
      <c r="E12" s="1245"/>
      <c r="F12" s="1245"/>
      <c r="G12" s="611"/>
      <c r="H12" s="1245"/>
    </row>
    <row r="13" ht="22.5" spans="1:8">
      <c r="A13" s="1248"/>
      <c r="B13" s="1113"/>
      <c r="C13" s="611" t="s">
        <v>52</v>
      </c>
      <c r="D13" s="1242"/>
      <c r="E13" s="1242"/>
      <c r="F13" s="1242"/>
      <c r="G13" s="611"/>
      <c r="H13" s="1242"/>
    </row>
    <row r="14" ht="51" spans="1:8">
      <c r="A14" s="1248" t="s">
        <v>23</v>
      </c>
      <c r="B14" s="1113" t="s">
        <v>24</v>
      </c>
      <c r="C14" s="611" t="s">
        <v>13</v>
      </c>
      <c r="D14" s="1249">
        <v>0</v>
      </c>
      <c r="E14" s="1249">
        <v>0</v>
      </c>
      <c r="F14" s="1249">
        <v>0</v>
      </c>
      <c r="G14" s="1287"/>
      <c r="H14" s="1249">
        <v>0</v>
      </c>
    </row>
    <row r="15" spans="1:8">
      <c r="A15" s="1248" t="s">
        <v>25</v>
      </c>
      <c r="B15" s="1113" t="s">
        <v>26</v>
      </c>
      <c r="C15" s="611" t="s">
        <v>13</v>
      </c>
      <c r="D15" s="1238">
        <v>1500</v>
      </c>
      <c r="E15" s="1238">
        <v>0</v>
      </c>
      <c r="F15" s="1238">
        <v>1500</v>
      </c>
      <c r="G15" s="1288"/>
      <c r="H15" s="1238">
        <v>1500</v>
      </c>
    </row>
    <row r="16" ht="22.5" spans="1:8">
      <c r="A16" s="1248"/>
      <c r="B16" s="1113"/>
      <c r="C16" s="611" t="s">
        <v>27</v>
      </c>
      <c r="D16" s="1245"/>
      <c r="E16" s="1245"/>
      <c r="F16" s="1245"/>
      <c r="G16" s="1289"/>
      <c r="H16" s="1245"/>
    </row>
    <row r="17" ht="22.5" spans="1:8">
      <c r="A17" s="1248"/>
      <c r="B17" s="1113"/>
      <c r="C17" s="611" t="s">
        <v>28</v>
      </c>
      <c r="D17" s="1242"/>
      <c r="E17" s="1242"/>
      <c r="F17" s="1242"/>
      <c r="G17" s="1290"/>
      <c r="H17" s="1242"/>
    </row>
    <row r="18" ht="51" spans="1:9">
      <c r="A18" s="1248" t="s">
        <v>29</v>
      </c>
      <c r="B18" s="1254" t="s">
        <v>30</v>
      </c>
      <c r="C18" s="918" t="s">
        <v>13</v>
      </c>
      <c r="D18" s="1255">
        <f>D19+D24+D26</f>
        <v>61926.40279</v>
      </c>
      <c r="E18" s="1255">
        <f>E19+E24</f>
        <v>0</v>
      </c>
      <c r="F18" s="1255">
        <f>D18+E18</f>
        <v>61926.40279</v>
      </c>
      <c r="G18" s="1291"/>
      <c r="H18" s="1249">
        <v>62102.80279</v>
      </c>
      <c r="I18" s="1271">
        <f>D18-H18</f>
        <v>-176.400000000001</v>
      </c>
    </row>
    <row r="19" spans="1:8">
      <c r="A19" s="1248"/>
      <c r="B19" s="1113" t="s">
        <v>31</v>
      </c>
      <c r="C19" s="611" t="s">
        <v>13</v>
      </c>
      <c r="D19" s="1238">
        <f>'06'!F19:F23</f>
        <v>47923.69403</v>
      </c>
      <c r="E19" s="1238">
        <v>0</v>
      </c>
      <c r="F19" s="1238">
        <f>D19+E19</f>
        <v>47923.69403</v>
      </c>
      <c r="G19" s="606"/>
      <c r="H19" s="1238">
        <v>48386.20267</v>
      </c>
    </row>
    <row r="20" spans="1:8">
      <c r="A20" s="1248"/>
      <c r="B20" s="1113"/>
      <c r="C20" s="611" t="s">
        <v>33</v>
      </c>
      <c r="D20" s="1245"/>
      <c r="E20" s="1245"/>
      <c r="F20" s="1245"/>
      <c r="G20" s="606"/>
      <c r="H20" s="1245"/>
    </row>
    <row r="21" ht="22.5" spans="1:8">
      <c r="A21" s="1248"/>
      <c r="B21" s="1113"/>
      <c r="C21" s="611" t="s">
        <v>34</v>
      </c>
      <c r="D21" s="1245"/>
      <c r="E21" s="1245"/>
      <c r="F21" s="1245"/>
      <c r="G21" s="606"/>
      <c r="H21" s="1245"/>
    </row>
    <row r="22" ht="22.5" spans="1:8">
      <c r="A22" s="1248"/>
      <c r="B22" s="1113"/>
      <c r="C22" s="611" t="s">
        <v>35</v>
      </c>
      <c r="D22" s="1245"/>
      <c r="E22" s="1245"/>
      <c r="F22" s="1245"/>
      <c r="G22" s="606"/>
      <c r="H22" s="1245"/>
    </row>
    <row r="23" spans="1:9">
      <c r="A23" s="1248"/>
      <c r="B23" s="1113"/>
      <c r="C23" s="611" t="s">
        <v>22</v>
      </c>
      <c r="D23" s="1242"/>
      <c r="E23" s="1242"/>
      <c r="F23" s="1242"/>
      <c r="G23" s="606"/>
      <c r="H23" s="1242"/>
      <c r="I23" s="1271">
        <f>H19-F19</f>
        <v>462.50864</v>
      </c>
    </row>
    <row r="24" spans="1:8">
      <c r="A24" s="1248"/>
      <c r="B24" s="1113" t="s">
        <v>36</v>
      </c>
      <c r="C24" s="611" t="s">
        <v>13</v>
      </c>
      <c r="D24" s="1238">
        <f>'06'!F24:F25</f>
        <v>14002.70876</v>
      </c>
      <c r="E24" s="1238">
        <v>0</v>
      </c>
      <c r="F24" s="1238">
        <f>D24+E24</f>
        <v>14002.70876</v>
      </c>
      <c r="G24" s="355"/>
      <c r="H24" s="1238" t="s">
        <v>38</v>
      </c>
    </row>
    <row r="25" ht="23.25" customHeight="1" spans="1:9">
      <c r="A25" s="1248"/>
      <c r="B25" s="1113"/>
      <c r="C25" s="611" t="s">
        <v>39</v>
      </c>
      <c r="D25" s="1242"/>
      <c r="E25" s="1242"/>
      <c r="F25" s="1242"/>
      <c r="G25" s="355"/>
      <c r="H25" s="1242"/>
      <c r="I25" s="1271">
        <f>D24+E24</f>
        <v>14002.70876</v>
      </c>
    </row>
    <row r="26" spans="1:8">
      <c r="A26" s="1248"/>
      <c r="B26" s="1113" t="s">
        <v>40</v>
      </c>
      <c r="C26" s="611" t="s">
        <v>33</v>
      </c>
      <c r="D26" s="1238">
        <v>0</v>
      </c>
      <c r="E26" s="1238"/>
      <c r="F26" s="1238">
        <v>0</v>
      </c>
      <c r="G26" s="1288"/>
      <c r="H26" s="1238">
        <v>0</v>
      </c>
    </row>
    <row r="27" ht="22.5" spans="1:8">
      <c r="A27" s="1248"/>
      <c r="B27" s="1113"/>
      <c r="C27" s="611" t="s">
        <v>34</v>
      </c>
      <c r="D27" s="1245"/>
      <c r="E27" s="1245"/>
      <c r="F27" s="1245"/>
      <c r="G27" s="1289"/>
      <c r="H27" s="1245"/>
    </row>
    <row r="28" ht="22.5" spans="1:8">
      <c r="A28" s="1248"/>
      <c r="B28" s="1113"/>
      <c r="C28" s="611" t="s">
        <v>35</v>
      </c>
      <c r="D28" s="1245"/>
      <c r="E28" s="1245"/>
      <c r="F28" s="1245"/>
      <c r="G28" s="1289"/>
      <c r="H28" s="1245"/>
    </row>
    <row r="29" spans="1:8">
      <c r="A29" s="1248"/>
      <c r="B29" s="1113"/>
      <c r="C29" s="611" t="s">
        <v>22</v>
      </c>
      <c r="D29" s="1245"/>
      <c r="E29" s="1245"/>
      <c r="F29" s="1245"/>
      <c r="G29" s="1289"/>
      <c r="H29" s="1245"/>
    </row>
    <row r="30" spans="1:8">
      <c r="A30" s="1248"/>
      <c r="B30" s="1113"/>
      <c r="C30" s="611" t="s">
        <v>39</v>
      </c>
      <c r="D30" s="1242"/>
      <c r="E30" s="1242"/>
      <c r="F30" s="1242"/>
      <c r="G30" s="1290"/>
      <c r="H30" s="1242"/>
    </row>
    <row r="31" spans="1:8">
      <c r="A31" s="1248"/>
      <c r="B31" s="1254" t="s">
        <v>41</v>
      </c>
      <c r="C31" s="1239"/>
      <c r="D31" s="1255">
        <f>D18+D15+D14+D11+D8+D6</f>
        <v>67638.88461</v>
      </c>
      <c r="E31" s="1255">
        <f>E18+E15+E14+E11+E8+E6</f>
        <v>86.8</v>
      </c>
      <c r="F31" s="1255">
        <f>F18+F15+F14+F11+F8+F6</f>
        <v>67725.68461</v>
      </c>
      <c r="G31" s="1287"/>
      <c r="H31" s="1255">
        <v>67339.88461</v>
      </c>
    </row>
    <row r="32" spans="1:8">
      <c r="A32" s="6" t="s">
        <v>42</v>
      </c>
      <c r="B32" s="6"/>
      <c r="C32" s="6"/>
      <c r="D32" s="6"/>
      <c r="E32" s="6"/>
      <c r="F32" s="6"/>
      <c r="G32" s="1287"/>
      <c r="H32"/>
    </row>
    <row r="33" spans="1:8">
      <c r="A33" s="7" t="s">
        <v>43</v>
      </c>
      <c r="B33" s="7"/>
      <c r="C33" s="7"/>
      <c r="D33" s="7"/>
      <c r="E33" s="7"/>
      <c r="F33" s="7"/>
      <c r="G33" s="1287"/>
      <c r="H33"/>
    </row>
    <row r="34" ht="22.5" spans="1:9">
      <c r="A34" s="1248" t="s">
        <v>44</v>
      </c>
      <c r="B34" s="611" t="s">
        <v>45</v>
      </c>
      <c r="C34" s="611" t="s">
        <v>46</v>
      </c>
      <c r="D34" s="1206">
        <f>'06'!F35</f>
        <v>6383.57079</v>
      </c>
      <c r="E34" s="1206">
        <v>0</v>
      </c>
      <c r="F34" s="1206">
        <f>D34+E34</f>
        <v>6383.57079</v>
      </c>
      <c r="G34" s="611"/>
      <c r="H34" s="6">
        <v>6398.57079</v>
      </c>
      <c r="I34" s="1">
        <f>F34-H34</f>
        <v>-15</v>
      </c>
    </row>
    <row r="35" spans="1:8">
      <c r="A35" s="1248"/>
      <c r="B35" s="1254"/>
      <c r="C35" s="1261"/>
      <c r="D35" s="1207">
        <f>D34</f>
        <v>6383.57079</v>
      </c>
      <c r="E35" s="1207">
        <f>E34</f>
        <v>0</v>
      </c>
      <c r="F35" s="1207">
        <f>F34</f>
        <v>6383.57079</v>
      </c>
      <c r="G35" s="1287"/>
      <c r="H35" s="6">
        <v>6398.57079</v>
      </c>
    </row>
    <row r="36" spans="1:8">
      <c r="A36" s="1262"/>
      <c r="B36" s="1254"/>
      <c r="C36" s="1263"/>
      <c r="D36" s="1207">
        <f>D35+D31</f>
        <v>74022.4554</v>
      </c>
      <c r="E36" s="1207">
        <f>E35+E31</f>
        <v>86.8</v>
      </c>
      <c r="F36" s="1207">
        <f>F35+F31</f>
        <v>74109.2554</v>
      </c>
      <c r="G36" s="1287"/>
      <c r="H36" s="7">
        <v>73738.4554</v>
      </c>
    </row>
    <row r="39" ht="18.75" spans="1:7">
      <c r="A39" s="1280" t="s">
        <v>56</v>
      </c>
      <c r="F39" s="1280" t="s">
        <v>60</v>
      </c>
      <c r="G39" s="1230"/>
    </row>
  </sheetData>
  <mergeCells count="57">
    <mergeCell ref="A1:G1"/>
    <mergeCell ref="A2:G2"/>
    <mergeCell ref="D3:F3"/>
    <mergeCell ref="A5:F5"/>
    <mergeCell ref="A32:F32"/>
    <mergeCell ref="A33:F33"/>
    <mergeCell ref="A3:A4"/>
    <mergeCell ref="A6:A7"/>
    <mergeCell ref="A8:A10"/>
    <mergeCell ref="A11:A13"/>
    <mergeCell ref="A15:A17"/>
    <mergeCell ref="A18:A30"/>
    <mergeCell ref="B3:B4"/>
    <mergeCell ref="B6:B7"/>
    <mergeCell ref="B8:B10"/>
    <mergeCell ref="B11:B13"/>
    <mergeCell ref="B15:B17"/>
    <mergeCell ref="B19:B23"/>
    <mergeCell ref="B24:B25"/>
    <mergeCell ref="B26:B30"/>
    <mergeCell ref="C3:C4"/>
    <mergeCell ref="D6:D7"/>
    <mergeCell ref="D8:D10"/>
    <mergeCell ref="D11:D13"/>
    <mergeCell ref="D15:D17"/>
    <mergeCell ref="D19:D23"/>
    <mergeCell ref="D24:D25"/>
    <mergeCell ref="D26:D30"/>
    <mergeCell ref="E6:E7"/>
    <mergeCell ref="E8:E10"/>
    <mergeCell ref="E11:E13"/>
    <mergeCell ref="E15:E17"/>
    <mergeCell ref="E19:E23"/>
    <mergeCell ref="E24:E25"/>
    <mergeCell ref="E26:E30"/>
    <mergeCell ref="F6:F7"/>
    <mergeCell ref="F8:F10"/>
    <mergeCell ref="F11:F13"/>
    <mergeCell ref="F15:F17"/>
    <mergeCell ref="F19:F23"/>
    <mergeCell ref="F24:F25"/>
    <mergeCell ref="F26:F30"/>
    <mergeCell ref="G3:G4"/>
    <mergeCell ref="G6:G7"/>
    <mergeCell ref="G8:G10"/>
    <mergeCell ref="G11:G13"/>
    <mergeCell ref="G15:G17"/>
    <mergeCell ref="G19:G23"/>
    <mergeCell ref="G24:G25"/>
    <mergeCell ref="G26:G30"/>
    <mergeCell ref="H6:H7"/>
    <mergeCell ref="H8:H10"/>
    <mergeCell ref="H11:H13"/>
    <mergeCell ref="H15:H17"/>
    <mergeCell ref="H19:H23"/>
    <mergeCell ref="H24:H25"/>
    <mergeCell ref="H26:H30"/>
  </mergeCells>
  <pageMargins left="0.7" right="0.7" top="0.75" bottom="0.75" header="0.3" footer="0.3"/>
  <pageSetup paperSize="9" scale="71" fitToHeight="0" orientation="portrait" horizontalDpi="6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3"/>
  <sheetViews>
    <sheetView view="pageBreakPreview" zoomScale="80" zoomScaleNormal="100" workbookViewId="0">
      <selection activeCell="AB47" sqref="AB47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hidden="1" customWidth="1"/>
    <col min="36" max="36" width="4" style="32" hidden="1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hidden="1" customWidth="1" outlineLevel="1"/>
    <col min="51" max="51" width="3.71428571428571" style="52" hidden="1" customWidth="1" outlineLevel="1"/>
    <col min="52" max="52" width="3.71428571428571" style="32" customWidth="1" collapsed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56.25" hidden="1" customHeight="1" spans="1:59">
      <c r="A3" s="898" t="s">
        <v>342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  <c r="M3" s="898"/>
      <c r="N3" s="898"/>
      <c r="O3" s="898"/>
      <c r="P3" s="898"/>
      <c r="Q3" s="898"/>
      <c r="R3" s="898"/>
      <c r="S3" s="898"/>
      <c r="T3" s="898"/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8"/>
      <c r="AK3" s="898"/>
      <c r="AL3" s="898"/>
      <c r="AM3" s="898"/>
      <c r="AN3" s="898"/>
      <c r="AO3" s="898"/>
      <c r="AP3" s="898"/>
      <c r="AQ3" s="898"/>
      <c r="AR3" s="898"/>
      <c r="AS3" s="898"/>
      <c r="AT3" s="898"/>
      <c r="AU3" s="898"/>
      <c r="AV3" s="898"/>
      <c r="AW3" s="898"/>
      <c r="AX3" s="898"/>
      <c r="AY3" s="898"/>
      <c r="AZ3" s="898"/>
      <c r="BA3" s="898"/>
      <c r="BB3" s="898"/>
      <c r="BC3" s="898"/>
      <c r="BD3" s="898"/>
      <c r="BE3" s="898"/>
      <c r="BF3" s="898"/>
      <c r="BG3" s="898"/>
    </row>
    <row r="4" s="27" customFormat="1" ht="78.75" customHeight="1" spans="1:59">
      <c r="A4" s="899" t="s">
        <v>359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44.25" customHeight="1" spans="1:59">
      <c r="A5" s="896" t="s">
        <v>360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39.75" customHeight="1" spans="1:59">
      <c r="A6" s="896" t="s">
        <v>361</v>
      </c>
      <c r="B6" s="896"/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</row>
    <row r="7" ht="110.25" hidden="1" customHeight="1" spans="1:59">
      <c r="A7" s="63" t="s">
        <v>346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7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49" t="s">
        <v>362</v>
      </c>
      <c r="K9" s="949" t="s">
        <v>363</v>
      </c>
      <c r="L9" s="949">
        <v>2019</v>
      </c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949" t="s">
        <v>362</v>
      </c>
      <c r="Z9" s="949" t="s">
        <v>363</v>
      </c>
      <c r="AA9" s="949">
        <v>2019</v>
      </c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949" t="s">
        <v>362</v>
      </c>
      <c r="AJ9" s="949" t="s">
        <v>363</v>
      </c>
      <c r="AK9" s="949">
        <v>2019</v>
      </c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949" t="s">
        <v>362</v>
      </c>
      <c r="AY9" s="949" t="s">
        <v>363</v>
      </c>
      <c r="AZ9" s="949">
        <v>2019</v>
      </c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49"/>
      <c r="K10" s="949"/>
      <c r="L10" s="949"/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49"/>
      <c r="Z10" s="949"/>
      <c r="AA10" s="949"/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49"/>
      <c r="AJ10" s="949"/>
      <c r="AK10" s="949"/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49"/>
      <c r="AY10" s="949"/>
      <c r="AZ10" s="949"/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9.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13423.94361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'35'!O13</f>
        <v>2858</v>
      </c>
      <c r="N13" s="687">
        <f>N14+N15+N16+N17</f>
        <v>0</v>
      </c>
      <c r="O13" s="686">
        <f>M13+N13</f>
        <v>2858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'35'!AA13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13423.94361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2827.9187</v>
      </c>
      <c r="AY13" s="609">
        <f>K13+Z13+AJ13</f>
        <v>0</v>
      </c>
      <c r="AZ13" s="11">
        <f>AX13+AY13</f>
        <v>2827.9187</v>
      </c>
      <c r="BA13" s="11">
        <f>M13+AB13</f>
        <v>2858</v>
      </c>
      <c r="BB13" s="609">
        <f>N13+AC13</f>
        <v>0</v>
      </c>
      <c r="BC13" s="11">
        <f>BA13+BB13</f>
        <v>2858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42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378"/>
    </row>
    <row r="15" ht="32.25" customHeight="1" outlineLevel="1" spans="1:5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378"/>
    </row>
    <row r="16" ht="45" customHeight="1" outlineLevel="1" spans="1:5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378"/>
    </row>
    <row r="17" ht="45" customHeight="1" spans="1:59">
      <c r="A17" s="6"/>
      <c r="B17" s="606"/>
      <c r="C17" s="607" t="s">
        <v>146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8.25" customHeight="1" spans="1:59">
      <c r="A21" s="6"/>
      <c r="B21" s="606"/>
      <c r="C21" s="607" t="s">
        <v>146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33.75" spans="1:59">
      <c r="A24" s="15"/>
      <c r="B24" s="606"/>
      <c r="C24" s="607" t="s">
        <v>146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'35'!L26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2.8" spans="1:59">
      <c r="A30" s="629" t="s">
        <v>104</v>
      </c>
      <c r="B30" s="606" t="s">
        <v>30</v>
      </c>
      <c r="C30" s="607" t="s">
        <v>13</v>
      </c>
      <c r="D30" s="608">
        <f>E30+F30+I30+L30+O30+R30</f>
        <v>335875.26201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'35'!L30</f>
        <v>55740.17778</v>
      </c>
      <c r="K30" s="687">
        <f t="shared" ref="K30:R30" si="1">K31+K36+K38</f>
        <v>0</v>
      </c>
      <c r="L30" s="686">
        <f t="shared" si="1"/>
        <v>55740.17778</v>
      </c>
      <c r="M30" s="686">
        <f t="shared" si="1"/>
        <v>50733.09255</v>
      </c>
      <c r="N30" s="687">
        <f t="shared" si="1"/>
        <v>35.92469</v>
      </c>
      <c r="O30" s="686">
        <f t="shared" si="1"/>
        <v>50769.01724</v>
      </c>
      <c r="P30" s="686">
        <f t="shared" si="1"/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13540.91695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'35'!AA30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0</v>
      </c>
      <c r="AC30" s="609">
        <f t="shared" si="2"/>
        <v>0</v>
      </c>
      <c r="AD30" s="11">
        <f t="shared" si="2"/>
        <v>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349416.17896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62232.7472</v>
      </c>
      <c r="AY30" s="609">
        <f>K30+Z30+AJ30</f>
        <v>0</v>
      </c>
      <c r="AZ30" s="11">
        <f t="shared" ref="AZ30:BF30" si="4">AZ31+AZ36+AZ38</f>
        <v>62232.7472</v>
      </c>
      <c r="BA30" s="11">
        <f t="shared" si="4"/>
        <v>50733.09255</v>
      </c>
      <c r="BB30" s="609">
        <f t="shared" si="4"/>
        <v>35.92469</v>
      </c>
      <c r="BC30" s="11">
        <f t="shared" si="4"/>
        <v>50769.01724</v>
      </c>
      <c r="BD30" s="11">
        <f t="shared" si="4"/>
        <v>52883.58652</v>
      </c>
      <c r="BE30" s="609">
        <f t="shared" si="4"/>
        <v>0</v>
      </c>
      <c r="BF30" s="745">
        <f t="shared" si="4"/>
        <v>52883.58652</v>
      </c>
      <c r="BG30" s="208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233518.98284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'35'!O31</f>
        <v>33617.37647</v>
      </c>
      <c r="N31" s="687">
        <f>N32+N34</f>
        <v>0</v>
      </c>
      <c r="O31" s="686">
        <f>M31+N31</f>
        <v>33617.37647</v>
      </c>
      <c r="P31" s="686">
        <f>'35'!R31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5303.8597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'35'!AA31</f>
        <v>1066.4</v>
      </c>
      <c r="Z31" s="609">
        <f>Z32+Z34</f>
        <v>0</v>
      </c>
      <c r="AA31" s="11">
        <f>Y31+Z31</f>
        <v>1066.4</v>
      </c>
      <c r="AB31" s="11">
        <f>AB32+AB37+AB39</f>
        <v>0</v>
      </c>
      <c r="AC31" s="609"/>
      <c r="AD31" s="11">
        <v>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238822.84254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37997.0898</v>
      </c>
      <c r="AY31" s="609">
        <f>K31+Z31+AJ31</f>
        <v>0</v>
      </c>
      <c r="AZ31" s="11">
        <f>AX31+AY31</f>
        <v>37997.0898</v>
      </c>
      <c r="BA31" s="11">
        <f>M31+AB31</f>
        <v>33617.37647</v>
      </c>
      <c r="BB31" s="609">
        <f>N31+AC31</f>
        <v>0</v>
      </c>
      <c r="BC31" s="11">
        <f>BA31+BB31</f>
        <v>33617.37647</v>
      </c>
      <c r="BD31" s="11">
        <f>P31+AE31</f>
        <v>34521.57036</v>
      </c>
      <c r="BE31" s="609">
        <f>Q31+AF31</f>
        <v>0</v>
      </c>
      <c r="BF31" s="745">
        <f>BD31+BE31</f>
        <v>34521.57036</v>
      </c>
      <c r="BG31" s="209"/>
    </row>
    <row r="32" ht="27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6"/>
      <c r="AC32" s="676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824"/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76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1003"/>
    </row>
    <row r="34" ht="38.25" customHeight="1" spans="1:59">
      <c r="A34" s="629"/>
      <c r="B34" s="606"/>
      <c r="C34" s="607" t="s">
        <v>146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5"/>
      <c r="AC34" s="754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909"/>
    </row>
    <row r="35" ht="24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16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100321.14578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'35'!O36</f>
        <v>17115.71608</v>
      </c>
      <c r="N36" s="687">
        <f>N37</f>
        <v>0</v>
      </c>
      <c r="O36" s="686">
        <f>M36+N36</f>
        <v>17115.71608</v>
      </c>
      <c r="P36" s="686">
        <f>'35'!R36</f>
        <v>18362.01616</v>
      </c>
      <c r="Q36" s="687">
        <f>Q37</f>
        <v>0</v>
      </c>
      <c r="R36" s="717">
        <f>P36+Q36</f>
        <v>18362.01616</v>
      </c>
      <c r="S36" s="608">
        <f>T36+U36+X36+AA36+AD36+AG36</f>
        <v>3505.88783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'35'!AA36</f>
        <v>695</v>
      </c>
      <c r="Z36" s="609">
        <f>Z37</f>
        <v>0</v>
      </c>
      <c r="AA36" s="11">
        <f>Y36+Z36</f>
        <v>695</v>
      </c>
      <c r="AB36" s="11">
        <v>0</v>
      </c>
      <c r="AC36" s="609"/>
      <c r="AD36" s="11">
        <v>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103827.03361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19504.48798</v>
      </c>
      <c r="AY36" s="609">
        <f>K36+Z36+AJ36</f>
        <v>0</v>
      </c>
      <c r="AZ36" s="11">
        <f>AX36+AY36</f>
        <v>19504.48798</v>
      </c>
      <c r="BA36" s="11">
        <f>M36+AB36</f>
        <v>17115.71608</v>
      </c>
      <c r="BB36" s="609">
        <f>N36+AC36</f>
        <v>0</v>
      </c>
      <c r="BC36" s="11">
        <f>BA36+BB36</f>
        <v>17115.71608</v>
      </c>
      <c r="BD36" s="11">
        <f>P36+AE36</f>
        <v>18362.01616</v>
      </c>
      <c r="BE36" s="609">
        <f>Q36+AF36</f>
        <v>0</v>
      </c>
      <c r="BF36" s="745">
        <f>BD36+BE36</f>
        <v>18362.01616</v>
      </c>
      <c r="BG36" s="936"/>
    </row>
    <row r="37" ht="50.2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938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2035.13339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v>0</v>
      </c>
      <c r="N38" s="687">
        <f>N39+N40+N41+N42</f>
        <v>35.92469</v>
      </c>
      <c r="O38" s="686">
        <f>M38+N38</f>
        <v>35.92469</v>
      </c>
      <c r="P38" s="686"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'35'!AA38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6766.30281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35.92469</v>
      </c>
      <c r="BC38" s="11">
        <f>BA38+BB38</f>
        <v>35.92469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7.5" customHeight="1" spans="1:59">
      <c r="A40" s="629"/>
      <c r="B40" s="634"/>
      <c r="C40" s="607" t="s">
        <v>146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130.5" customHeight="1" spans="1:59">
      <c r="A42" s="629"/>
      <c r="B42" s="636" t="s">
        <v>364</v>
      </c>
      <c r="C42" s="607" t="s">
        <v>137</v>
      </c>
      <c r="D42" s="608">
        <f>E42+F42+I42+L42+O42+R42</f>
        <v>35.92469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v>0</v>
      </c>
      <c r="N42" s="698">
        <v>35.92469</v>
      </c>
      <c r="O42" s="697">
        <f>M42+N42</f>
        <v>35.92469</v>
      </c>
      <c r="P42" s="686">
        <v>0</v>
      </c>
      <c r="Q42" s="698">
        <v>0</v>
      </c>
      <c r="R42" s="721">
        <f>P42+Q42</f>
        <v>0</v>
      </c>
      <c r="S42" s="608">
        <f>T42+U42+X42+AA42+AD42+AG42</f>
        <v>0</v>
      </c>
      <c r="T42" s="11">
        <v>0</v>
      </c>
      <c r="U42" s="11">
        <v>0</v>
      </c>
      <c r="V42" s="11"/>
      <c r="W42" s="609"/>
      <c r="X42" s="358">
        <v>0</v>
      </c>
      <c r="Y42" s="11"/>
      <c r="Z42" s="696"/>
      <c r="AA42" s="11">
        <v>0</v>
      </c>
      <c r="AB42" s="11">
        <v>0</v>
      </c>
      <c r="AC42" s="609">
        <v>0</v>
      </c>
      <c r="AD42" s="11">
        <f>AB42+AC42</f>
        <v>0</v>
      </c>
      <c r="AE42" s="11">
        <v>0</v>
      </c>
      <c r="AF42" s="609">
        <v>0</v>
      </c>
      <c r="AG42" s="745">
        <f>AE42+AF42</f>
        <v>0</v>
      </c>
      <c r="AH42" s="765">
        <f>AK42+AN42+AQ42</f>
        <v>0</v>
      </c>
      <c r="AI42" s="11"/>
      <c r="AJ42" s="609"/>
      <c r="AK42" s="11">
        <v>0</v>
      </c>
      <c r="AL42" s="11">
        <v>0</v>
      </c>
      <c r="AM42" s="609">
        <v>0</v>
      </c>
      <c r="AN42" s="11">
        <f>AL42+AM42</f>
        <v>0</v>
      </c>
      <c r="AO42" s="11">
        <v>0</v>
      </c>
      <c r="AP42" s="609">
        <v>0</v>
      </c>
      <c r="AQ42" s="11">
        <f>AO42+AP42</f>
        <v>0</v>
      </c>
      <c r="AR42" s="657">
        <f>AS42+AT42+AW42+AZ42+BC42+BF42</f>
        <v>35.92469</v>
      </c>
      <c r="AS42" s="11">
        <f t="shared" ref="AS42:AV43" si="6">E42+T42</f>
        <v>0</v>
      </c>
      <c r="AT42" s="11">
        <f t="shared" si="6"/>
        <v>0</v>
      </c>
      <c r="AU42" s="11">
        <f t="shared" si="6"/>
        <v>0</v>
      </c>
      <c r="AV42" s="609">
        <f t="shared" si="6"/>
        <v>0</v>
      </c>
      <c r="AW42" s="11">
        <f>AU42+AV42</f>
        <v>0</v>
      </c>
      <c r="AX42" s="11">
        <f>J42+Y42+AI42</f>
        <v>0</v>
      </c>
      <c r="AY42" s="609">
        <f>K42+Z42+AJ42</f>
        <v>0</v>
      </c>
      <c r="AZ42" s="11">
        <f>AX42+AY42</f>
        <v>0</v>
      </c>
      <c r="BA42" s="11">
        <f>M42+AB42</f>
        <v>0</v>
      </c>
      <c r="BB42" s="609">
        <f>N42+AC42</f>
        <v>35.92469</v>
      </c>
      <c r="BC42" s="11">
        <f>BA42+BB42</f>
        <v>35.92469</v>
      </c>
      <c r="BD42" s="11">
        <f>P42+AE42</f>
        <v>0</v>
      </c>
      <c r="BE42" s="609">
        <f>Q42+AF42</f>
        <v>0</v>
      </c>
      <c r="BF42" s="745">
        <f>BD42+BE42</f>
        <v>0</v>
      </c>
      <c r="BG42" s="812" t="s">
        <v>365</v>
      </c>
    </row>
    <row r="43" ht="91.5" customHeight="1" spans="1:59">
      <c r="A43" s="16" t="s">
        <v>105</v>
      </c>
      <c r="B43" s="606" t="s">
        <v>188</v>
      </c>
      <c r="C43" s="607" t="s">
        <v>13</v>
      </c>
      <c r="D43" s="608">
        <f>E43+F43+I43+L43+O43+R43</f>
        <v>38114.66202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'35'!O42</f>
        <v>10516.45426</v>
      </c>
      <c r="N43" s="687">
        <f>N44</f>
        <v>-11.02082</v>
      </c>
      <c r="O43" s="686">
        <f>M43+N43</f>
        <v>10505.43344</v>
      </c>
      <c r="P43" s="686">
        <f>'35'!R42</f>
        <v>10322.06244</v>
      </c>
      <c r="Q43" s="687">
        <f>Q44</f>
        <v>0</v>
      </c>
      <c r="R43" s="717">
        <f>P43+Q43</f>
        <v>10322.06244</v>
      </c>
      <c r="S43" s="608">
        <f>T43+U43+X43+AA43+AD43+AG43</f>
        <v>2785.46214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f>'35'!AA42</f>
        <v>1965.70009</v>
      </c>
      <c r="Z43" s="609">
        <f>Z44</f>
        <v>0</v>
      </c>
      <c r="AA43" s="11">
        <f>Y43+Z43</f>
        <v>1965.70009</v>
      </c>
      <c r="AB43" s="11">
        <v>0</v>
      </c>
      <c r="AC43" s="609">
        <f>AC44</f>
        <v>0</v>
      </c>
      <c r="AD43" s="11">
        <v>0</v>
      </c>
      <c r="AE43" s="11">
        <v>0</v>
      </c>
      <c r="AF43" s="609">
        <f>AF44</f>
        <v>0</v>
      </c>
      <c r="AG43" s="745">
        <v>0</v>
      </c>
      <c r="AH43" s="765">
        <f>AK43+AN43+AQ43</f>
        <v>0</v>
      </c>
      <c r="AI43" s="11">
        <v>0</v>
      </c>
      <c r="AJ43" s="687">
        <f>AJ44</f>
        <v>0</v>
      </c>
      <c r="AK43" s="11">
        <f>AI43+AJ43</f>
        <v>0</v>
      </c>
      <c r="AL43" s="11">
        <v>0</v>
      </c>
      <c r="AM43" s="609">
        <f>AM44</f>
        <v>0</v>
      </c>
      <c r="AN43" s="11">
        <f>AL43+AM43</f>
        <v>0</v>
      </c>
      <c r="AO43" s="11">
        <v>0</v>
      </c>
      <c r="AP43" s="609">
        <f>AP44</f>
        <v>0</v>
      </c>
      <c r="AQ43" s="686">
        <f>AO43+AP43</f>
        <v>0</v>
      </c>
      <c r="AR43" s="657">
        <f>AS43+AT43+AW43+AZ43+BC43+BF43</f>
        <v>40900.12416</v>
      </c>
      <c r="AS43" s="11">
        <f t="shared" si="6"/>
        <v>0</v>
      </c>
      <c r="AT43" s="11">
        <f t="shared" si="6"/>
        <v>0</v>
      </c>
      <c r="AU43" s="11">
        <f t="shared" si="6"/>
        <v>7732.51086</v>
      </c>
      <c r="AV43" s="609">
        <f t="shared" si="6"/>
        <v>0</v>
      </c>
      <c r="AW43" s="11">
        <f>AU43+AV43</f>
        <v>7732.51086</v>
      </c>
      <c r="AX43" s="11">
        <f>J43+Y43+AI43</f>
        <v>12340.11742</v>
      </c>
      <c r="AY43" s="609">
        <f>K43+Z43+AJ43</f>
        <v>0</v>
      </c>
      <c r="AZ43" s="11">
        <f>AX43+AY43</f>
        <v>12340.11742</v>
      </c>
      <c r="BA43" s="11">
        <f>M43+AB43</f>
        <v>10516.45426</v>
      </c>
      <c r="BB43" s="609">
        <f>N43+AC43</f>
        <v>-11.02082</v>
      </c>
      <c r="BC43" s="11">
        <f>BA43+BB43</f>
        <v>10505.43344</v>
      </c>
      <c r="BD43" s="11">
        <f>P43+AE43</f>
        <v>10322.06244</v>
      </c>
      <c r="BE43" s="609">
        <f>Q43+AF43</f>
        <v>0</v>
      </c>
      <c r="BF43" s="787">
        <f>BD43+BE43</f>
        <v>10322.06244</v>
      </c>
      <c r="BG43" s="909" t="s">
        <v>366</v>
      </c>
    </row>
    <row r="44" ht="60" customHeight="1" spans="1:5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>
        <v>-11.02082</v>
      </c>
      <c r="O44" s="686"/>
      <c r="P44" s="686"/>
      <c r="Q44" s="687"/>
      <c r="R44" s="717"/>
      <c r="S44" s="608"/>
      <c r="T44" s="11"/>
      <c r="U44" s="11"/>
      <c r="V44" s="11"/>
      <c r="W44" s="609"/>
      <c r="X44" s="358"/>
      <c r="Y44" s="11"/>
      <c r="Z44" s="696"/>
      <c r="AA44" s="11"/>
      <c r="AB44" s="11"/>
      <c r="AC44" s="609"/>
      <c r="AD44" s="11"/>
      <c r="AE44" s="11"/>
      <c r="AF44" s="609"/>
      <c r="AG44" s="745"/>
      <c r="AH44" s="765"/>
      <c r="AI44" s="10"/>
      <c r="AJ44" s="609"/>
      <c r="AK44" s="10"/>
      <c r="AL44" s="10"/>
      <c r="AM44" s="609"/>
      <c r="AN44" s="10"/>
      <c r="AO44" s="10"/>
      <c r="AP44" s="609"/>
      <c r="AQ44" s="10"/>
      <c r="AR44" s="657"/>
      <c r="AS44" s="11"/>
      <c r="AT44" s="11"/>
      <c r="AU44" s="11"/>
      <c r="AV44" s="609"/>
      <c r="AW44" s="11"/>
      <c r="AX44" s="11"/>
      <c r="AY44" s="609"/>
      <c r="AZ44" s="11"/>
      <c r="BA44" s="11"/>
      <c r="BB44" s="609"/>
      <c r="BC44" s="11"/>
      <c r="BD44" s="11"/>
      <c r="BE44" s="609"/>
      <c r="BF44" s="787"/>
      <c r="BG44" s="910"/>
    </row>
    <row r="45" s="27" customFormat="1" ht="72.8" spans="1:59">
      <c r="A45" s="19"/>
      <c r="B45" s="832" t="s">
        <v>189</v>
      </c>
      <c r="C45" s="958"/>
      <c r="D45" s="608">
        <f>E45+F45+I45+L45+O45+R45</f>
        <v>399327.33014</v>
      </c>
      <c r="E45" s="10">
        <f t="shared" ref="E45:R45" si="7">E43+E30+E26+E25+E22+E19+E13</f>
        <v>68854.353</v>
      </c>
      <c r="F45" s="10">
        <f t="shared" si="7"/>
        <v>62669.96004</v>
      </c>
      <c r="G45" s="10">
        <f t="shared" si="7"/>
        <v>71522.40365</v>
      </c>
      <c r="H45" s="676">
        <f t="shared" si="7"/>
        <v>0</v>
      </c>
      <c r="I45" s="10">
        <f t="shared" si="7"/>
        <v>71522.40365</v>
      </c>
      <c r="J45" s="689">
        <f t="shared" si="7"/>
        <v>68942.51381</v>
      </c>
      <c r="K45" s="689">
        <f t="shared" si="7"/>
        <v>0</v>
      </c>
      <c r="L45" s="689">
        <f t="shared" si="7"/>
        <v>68942.51381</v>
      </c>
      <c r="M45" s="689">
        <f t="shared" si="7"/>
        <v>64107.54681</v>
      </c>
      <c r="N45" s="689">
        <f t="shared" si="7"/>
        <v>24.90387</v>
      </c>
      <c r="O45" s="689">
        <f t="shared" si="7"/>
        <v>64132.45068</v>
      </c>
      <c r="P45" s="689">
        <f t="shared" si="7"/>
        <v>63205.64896</v>
      </c>
      <c r="Q45" s="689">
        <f t="shared" si="7"/>
        <v>0</v>
      </c>
      <c r="R45" s="704">
        <f t="shared" si="7"/>
        <v>63205.64896</v>
      </c>
      <c r="S45" s="608">
        <f>T45+U45+X45+AA45+AD45+AG45</f>
        <v>16326.37909</v>
      </c>
      <c r="T45" s="10">
        <f t="shared" ref="T45:AG45" si="8">T43+T30+T26+T25+T22+T19+T13</f>
        <v>4170.09794</v>
      </c>
      <c r="U45" s="10">
        <f t="shared" si="8"/>
        <v>0</v>
      </c>
      <c r="V45" s="10">
        <f t="shared" si="8"/>
        <v>3698.01164</v>
      </c>
      <c r="W45" s="676">
        <f t="shared" si="8"/>
        <v>0</v>
      </c>
      <c r="X45" s="361">
        <f t="shared" si="8"/>
        <v>3698.01164</v>
      </c>
      <c r="Y45" s="10">
        <f t="shared" si="8"/>
        <v>8458.26951</v>
      </c>
      <c r="Z45" s="10">
        <f t="shared" si="8"/>
        <v>0</v>
      </c>
      <c r="AA45" s="10">
        <f t="shared" si="8"/>
        <v>8458.26951</v>
      </c>
      <c r="AB45" s="10">
        <f t="shared" si="8"/>
        <v>0</v>
      </c>
      <c r="AC45" s="10">
        <f t="shared" si="8"/>
        <v>0</v>
      </c>
      <c r="AD45" s="10">
        <f t="shared" si="8"/>
        <v>0</v>
      </c>
      <c r="AE45" s="10">
        <f t="shared" si="8"/>
        <v>0</v>
      </c>
      <c r="AF45" s="10">
        <f t="shared" si="8"/>
        <v>0</v>
      </c>
      <c r="AG45" s="748">
        <f t="shared" si="8"/>
        <v>0</v>
      </c>
      <c r="AH45" s="765">
        <f>AK45+AN45+AQ45</f>
        <v>0</v>
      </c>
      <c r="AI45" s="11">
        <f t="shared" ref="AI45:AQ45" si="9">AI43+AI30+AI26+AI25+AI22+AI19+AI13</f>
        <v>0</v>
      </c>
      <c r="AJ45" s="11">
        <f t="shared" si="9"/>
        <v>0</v>
      </c>
      <c r="AK45" s="11">
        <f t="shared" si="9"/>
        <v>0</v>
      </c>
      <c r="AL45" s="11">
        <f t="shared" si="9"/>
        <v>0</v>
      </c>
      <c r="AM45" s="11">
        <f t="shared" si="9"/>
        <v>0</v>
      </c>
      <c r="AN45" s="11">
        <f t="shared" si="9"/>
        <v>0</v>
      </c>
      <c r="AO45" s="11">
        <f t="shared" si="9"/>
        <v>0</v>
      </c>
      <c r="AP45" s="11">
        <f t="shared" si="9"/>
        <v>0</v>
      </c>
      <c r="AQ45" s="11">
        <f t="shared" si="9"/>
        <v>0</v>
      </c>
      <c r="AR45" s="657">
        <f>AS45+AT45+AW45+AZ45+BC45+BF45</f>
        <v>415653.70923</v>
      </c>
      <c r="AS45" s="11">
        <f>E45+T45</f>
        <v>73024.45094</v>
      </c>
      <c r="AT45" s="11">
        <f>F45+U45</f>
        <v>62669.96004</v>
      </c>
      <c r="AU45" s="11">
        <f>G45+V45</f>
        <v>75220.41529</v>
      </c>
      <c r="AV45" s="11">
        <f>H45+W45</f>
        <v>0</v>
      </c>
      <c r="AW45" s="11">
        <f>AU45+AV45</f>
        <v>75220.41529</v>
      </c>
      <c r="AX45" s="11">
        <f>J45+Y45+AI45</f>
        <v>77400.78332</v>
      </c>
      <c r="AY45" s="11">
        <f>K45+Z45+AJ45</f>
        <v>0</v>
      </c>
      <c r="AZ45" s="11">
        <f>AX45+AY45</f>
        <v>77400.78332</v>
      </c>
      <c r="BA45" s="11">
        <f>M45+AB45</f>
        <v>64107.54681</v>
      </c>
      <c r="BB45" s="11">
        <f>N45+AC45</f>
        <v>24.90387</v>
      </c>
      <c r="BC45" s="11">
        <f>BA45+BB45</f>
        <v>64132.45068</v>
      </c>
      <c r="BD45" s="11">
        <f>P45+AE45</f>
        <v>63205.64896</v>
      </c>
      <c r="BE45" s="11">
        <f>Q45+AF45</f>
        <v>0</v>
      </c>
      <c r="BF45" s="745">
        <f>BD45+BE45</f>
        <v>63205.64896</v>
      </c>
      <c r="BG45" s="814"/>
    </row>
    <row r="46" s="27" customFormat="1" ht="27" customHeight="1" spans="1:59">
      <c r="A46" s="7" t="s">
        <v>286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814"/>
    </row>
    <row r="47" s="27" customFormat="1" ht="92.25" customHeight="1" spans="1:59">
      <c r="A47" s="15" t="s">
        <v>44</v>
      </c>
      <c r="B47" s="606" t="s">
        <v>287</v>
      </c>
      <c r="C47" s="607" t="s">
        <v>13</v>
      </c>
      <c r="D47" s="608">
        <f>E47+F47+I47+L47+O47+R47</f>
        <v>105.26358</v>
      </c>
      <c r="E47" s="11">
        <v>0</v>
      </c>
      <c r="F47" s="11">
        <v>0</v>
      </c>
      <c r="G47" s="11">
        <v>0</v>
      </c>
      <c r="H47" s="609"/>
      <c r="I47" s="11">
        <f>G47+H47</f>
        <v>0</v>
      </c>
      <c r="J47" s="686">
        <f>'35'!L46</f>
        <v>52.632</v>
      </c>
      <c r="K47" s="609">
        <f>K48+K49+K50</f>
        <v>0</v>
      </c>
      <c r="L47" s="686">
        <f>J47+K47</f>
        <v>52.632</v>
      </c>
      <c r="M47" s="686">
        <f>'35'!O46</f>
        <v>26.31579</v>
      </c>
      <c r="N47" s="609">
        <f>N48+N49+N50</f>
        <v>0</v>
      </c>
      <c r="O47" s="686">
        <f>M47+N47</f>
        <v>26.31579</v>
      </c>
      <c r="P47" s="686">
        <f>'35'!R46</f>
        <v>26.31579</v>
      </c>
      <c r="Q47" s="609">
        <f>Q48+Q49+Q50</f>
        <v>0</v>
      </c>
      <c r="R47" s="717">
        <f>P47+Q47</f>
        <v>26.31579</v>
      </c>
      <c r="S47" s="608">
        <f>T47+U47+X47+AA47+AD47+AG47</f>
        <v>210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'35'!AA46</f>
        <v>180</v>
      </c>
      <c r="Z47" s="609">
        <f>Z48+Z49+Z50</f>
        <v>0</v>
      </c>
      <c r="AA47" s="11">
        <f>Y47+Z47</f>
        <v>180</v>
      </c>
      <c r="AB47" s="11">
        <f>'35'!AD46</f>
        <v>15</v>
      </c>
      <c r="AC47" s="609">
        <f>AC48+AC49+AC50</f>
        <v>0</v>
      </c>
      <c r="AD47" s="11">
        <f>AB47+AC47</f>
        <v>15</v>
      </c>
      <c r="AE47" s="11">
        <f>'35'!AG46</f>
        <v>15</v>
      </c>
      <c r="AF47" s="609">
        <f>AF48+AF49+AF50</f>
        <v>0</v>
      </c>
      <c r="AG47" s="745">
        <f>AE47+AF47</f>
        <v>15</v>
      </c>
      <c r="AH47" s="869">
        <f>AK47+AN47+AQ47</f>
        <v>1790</v>
      </c>
      <c r="AI47" s="876">
        <f>'34'!AK46</f>
        <v>820</v>
      </c>
      <c r="AJ47" s="609">
        <f>AJ48+AJ49+AJ50</f>
        <v>0</v>
      </c>
      <c r="AK47" s="745">
        <f>AI47+AJ47</f>
        <v>820</v>
      </c>
      <c r="AL47" s="876">
        <f>'35'!AN46</f>
        <v>485</v>
      </c>
      <c r="AM47" s="609">
        <f>AM48+AM49+AM50</f>
        <v>0</v>
      </c>
      <c r="AN47" s="745">
        <f>AL47+AM47</f>
        <v>485</v>
      </c>
      <c r="AO47" s="876">
        <f>'35'!AQ46</f>
        <v>485</v>
      </c>
      <c r="AP47" s="609">
        <f>AP48+AP49+AP50</f>
        <v>0</v>
      </c>
      <c r="AQ47" s="745">
        <f>AO47+AP47</f>
        <v>485</v>
      </c>
      <c r="AR47" s="657">
        <f>AS47+AT47+AW47+AZ47+BC47+BF47</f>
        <v>2105.26358</v>
      </c>
      <c r="AS47" s="11">
        <f>E47+T47</f>
        <v>0</v>
      </c>
      <c r="AT47" s="11">
        <f>F47+U47</f>
        <v>0</v>
      </c>
      <c r="AU47" s="11">
        <f>G47+V47</f>
        <v>0</v>
      </c>
      <c r="AV47" s="609">
        <f>H47+W47</f>
        <v>0</v>
      </c>
      <c r="AW47" s="11">
        <f>AU47+AV47</f>
        <v>0</v>
      </c>
      <c r="AX47" s="11">
        <f>J47+Y47+AI47</f>
        <v>1052.632</v>
      </c>
      <c r="AY47" s="609">
        <f>K47+Z47+AJ47</f>
        <v>0</v>
      </c>
      <c r="AZ47" s="11">
        <f>AX47+AY47</f>
        <v>1052.632</v>
      </c>
      <c r="BA47" s="11">
        <f>M47+AB47+AL47</f>
        <v>526.31579</v>
      </c>
      <c r="BB47" s="676">
        <f>N47+AC47+AM47</f>
        <v>0</v>
      </c>
      <c r="BC47" s="11">
        <f>BA47+BB47</f>
        <v>526.31579</v>
      </c>
      <c r="BD47" s="11">
        <f>P47+AE47+AO47</f>
        <v>526.31579</v>
      </c>
      <c r="BE47" s="676">
        <f>Q47+AF47+AP47</f>
        <v>0</v>
      </c>
      <c r="BF47" s="745">
        <f>BD47+BE47</f>
        <v>526.31579</v>
      </c>
      <c r="BG47" s="1003"/>
    </row>
    <row r="48" s="27" customFormat="1" ht="21" customHeight="1" spans="1:59">
      <c r="A48" s="15"/>
      <c r="B48" s="606"/>
      <c r="C48" s="607" t="s">
        <v>46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883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378"/>
    </row>
    <row r="49" s="27" customFormat="1" ht="18" customHeight="1" spans="1:59">
      <c r="A49" s="1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5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378"/>
    </row>
    <row r="50" s="27" customFormat="1" ht="24" customHeight="1" spans="1:59">
      <c r="A50" s="1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08"/>
      <c r="T50" s="11"/>
      <c r="U50" s="11"/>
      <c r="V50" s="11"/>
      <c r="W50" s="609"/>
      <c r="X50" s="358"/>
      <c r="Y50" s="11"/>
      <c r="Z50" s="609"/>
      <c r="AA50" s="11"/>
      <c r="AB50" s="11"/>
      <c r="AC50" s="609"/>
      <c r="AD50" s="11"/>
      <c r="AE50" s="11"/>
      <c r="AF50" s="609"/>
      <c r="AG50" s="745"/>
      <c r="AH50" s="986"/>
      <c r="AI50" s="763"/>
      <c r="AJ50" s="609"/>
      <c r="AK50" s="11"/>
      <c r="AL50" s="11"/>
      <c r="AM50" s="609"/>
      <c r="AN50" s="11"/>
      <c r="AO50" s="11"/>
      <c r="AP50" s="609"/>
      <c r="AQ50" s="11"/>
      <c r="AR50" s="10"/>
      <c r="AS50" s="11"/>
      <c r="AT50" s="11"/>
      <c r="AU50" s="11"/>
      <c r="AV50" s="609"/>
      <c r="AW50" s="11"/>
      <c r="AX50" s="11"/>
      <c r="AY50" s="609"/>
      <c r="AZ50" s="11"/>
      <c r="BA50" s="11"/>
      <c r="BB50" s="676"/>
      <c r="BC50" s="11"/>
      <c r="BD50" s="11"/>
      <c r="BE50" s="676"/>
      <c r="BF50" s="787"/>
      <c r="BG50" s="378"/>
    </row>
    <row r="51" s="27" customFormat="1" ht="70.5" customHeight="1" spans="1:59">
      <c r="A51" s="15" t="s">
        <v>289</v>
      </c>
      <c r="B51" s="606" t="s">
        <v>290</v>
      </c>
      <c r="C51" s="607" t="s">
        <v>13</v>
      </c>
      <c r="D51" s="608">
        <f>E51+F51+I51+L51+O51+R51</f>
        <v>0</v>
      </c>
      <c r="E51" s="11">
        <v>0</v>
      </c>
      <c r="F51" s="11">
        <v>0</v>
      </c>
      <c r="G51" s="11">
        <f>'27'!I71</f>
        <v>0</v>
      </c>
      <c r="H51" s="609"/>
      <c r="I51" s="11">
        <f>G51+H51</f>
        <v>0</v>
      </c>
      <c r="J51" s="686">
        <f>'35'!L50</f>
        <v>0</v>
      </c>
      <c r="K51" s="609">
        <v>0</v>
      </c>
      <c r="L51" s="686">
        <f>J51+K51</f>
        <v>0</v>
      </c>
      <c r="M51" s="686">
        <f>'35'!O50</f>
        <v>0</v>
      </c>
      <c r="N51" s="609">
        <v>0</v>
      </c>
      <c r="O51" s="686">
        <f>M51+N51</f>
        <v>0</v>
      </c>
      <c r="P51" s="686">
        <f>'35'!R50</f>
        <v>0</v>
      </c>
      <c r="Q51" s="609">
        <v>0</v>
      </c>
      <c r="R51" s="717">
        <f>P51+Q51</f>
        <v>0</v>
      </c>
      <c r="S51" s="608">
        <f>T51+U51+X51+AA51+AD51+AG51</f>
        <v>0</v>
      </c>
      <c r="T51" s="11">
        <v>0</v>
      </c>
      <c r="U51" s="11">
        <v>0</v>
      </c>
      <c r="V51" s="11">
        <v>0</v>
      </c>
      <c r="W51" s="609"/>
      <c r="X51" s="358">
        <f>V51+W51</f>
        <v>0</v>
      </c>
      <c r="Y51" s="11">
        <f>'35'!AA50</f>
        <v>0</v>
      </c>
      <c r="Z51" s="609">
        <v>0</v>
      </c>
      <c r="AA51" s="11">
        <v>0</v>
      </c>
      <c r="AB51" s="11">
        <v>0</v>
      </c>
      <c r="AC51" s="609">
        <v>0</v>
      </c>
      <c r="AD51" s="11">
        <f>AB51+AC51</f>
        <v>0</v>
      </c>
      <c r="AE51" s="11">
        <f>'35'!AG50</f>
        <v>0</v>
      </c>
      <c r="AF51" s="609">
        <v>0</v>
      </c>
      <c r="AG51" s="745">
        <v>0</v>
      </c>
      <c r="AH51" s="880">
        <f>AK51+AN51+AQ51</f>
        <v>0</v>
      </c>
      <c r="AI51" s="876">
        <f>'33'!AK50</f>
        <v>0</v>
      </c>
      <c r="AJ51" s="609">
        <v>0</v>
      </c>
      <c r="AK51" s="745">
        <f>AI51+AJ51</f>
        <v>0</v>
      </c>
      <c r="AL51" s="876">
        <f>'35'!AN50</f>
        <v>0</v>
      </c>
      <c r="AM51" s="609">
        <v>0</v>
      </c>
      <c r="AN51" s="745">
        <f>AL51+AM51</f>
        <v>0</v>
      </c>
      <c r="AO51" s="876">
        <v>0</v>
      </c>
      <c r="AP51" s="609">
        <v>0</v>
      </c>
      <c r="AQ51" s="745">
        <f>AO51+AP51</f>
        <v>0</v>
      </c>
      <c r="AR51" s="657">
        <f>AS51+AT51+AW51+AZ51+BC51+BF51</f>
        <v>0</v>
      </c>
      <c r="AS51" s="11">
        <f>E51+T51</f>
        <v>0</v>
      </c>
      <c r="AT51" s="11">
        <f>F51+U51</f>
        <v>0</v>
      </c>
      <c r="AU51" s="11">
        <f>G51+V51</f>
        <v>0</v>
      </c>
      <c r="AV51" s="609">
        <f>H51+W51</f>
        <v>0</v>
      </c>
      <c r="AW51" s="11">
        <f>AU51+AV51</f>
        <v>0</v>
      </c>
      <c r="AX51" s="11">
        <f>J51+Y51+AI51</f>
        <v>0</v>
      </c>
      <c r="AY51" s="609">
        <f>K51+Z51+AJ51</f>
        <v>0</v>
      </c>
      <c r="AZ51" s="11">
        <f>AX51+AY51</f>
        <v>0</v>
      </c>
      <c r="BA51" s="11">
        <f>M51+AB51+AL51</f>
        <v>0</v>
      </c>
      <c r="BB51" s="676">
        <f>N51+AC51+AM51</f>
        <v>0</v>
      </c>
      <c r="BC51" s="11">
        <f>BA51+BB51</f>
        <v>0</v>
      </c>
      <c r="BD51" s="11">
        <f>P51+AE51</f>
        <v>0</v>
      </c>
      <c r="BE51" s="676">
        <f>Q51+AF51+AP51</f>
        <v>0</v>
      </c>
      <c r="BF51" s="745">
        <f>BD51+BE51</f>
        <v>0</v>
      </c>
      <c r="BG51" s="905"/>
    </row>
    <row r="52" s="27" customFormat="1" ht="63.75" customHeight="1" spans="1:59">
      <c r="A52" s="19"/>
      <c r="B52" s="832" t="s">
        <v>189</v>
      </c>
      <c r="C52" s="958"/>
      <c r="D52" s="608">
        <f>E52+F52+I52+L52+O52+R52</f>
        <v>105.26358</v>
      </c>
      <c r="E52" s="10">
        <f t="shared" ref="E52:R52" si="10">E51+E47</f>
        <v>0</v>
      </c>
      <c r="F52" s="10">
        <f t="shared" si="10"/>
        <v>0</v>
      </c>
      <c r="G52" s="10">
        <f t="shared" si="10"/>
        <v>0</v>
      </c>
      <c r="H52" s="676">
        <f t="shared" si="10"/>
        <v>0</v>
      </c>
      <c r="I52" s="10">
        <f t="shared" si="10"/>
        <v>0</v>
      </c>
      <c r="J52" s="689">
        <f t="shared" si="10"/>
        <v>52.632</v>
      </c>
      <c r="K52" s="609">
        <f t="shared" si="10"/>
        <v>0</v>
      </c>
      <c r="L52" s="689">
        <f t="shared" si="10"/>
        <v>52.632</v>
      </c>
      <c r="M52" s="689">
        <f t="shared" si="10"/>
        <v>26.31579</v>
      </c>
      <c r="N52" s="609">
        <f t="shared" si="10"/>
        <v>0</v>
      </c>
      <c r="O52" s="689">
        <f t="shared" si="10"/>
        <v>26.31579</v>
      </c>
      <c r="P52" s="689">
        <f t="shared" si="10"/>
        <v>26.31579</v>
      </c>
      <c r="Q52" s="609">
        <f t="shared" si="10"/>
        <v>0</v>
      </c>
      <c r="R52" s="704">
        <f t="shared" si="10"/>
        <v>26.31579</v>
      </c>
      <c r="S52" s="608">
        <f>T52+U52+X52+AA52+AD52+AG52</f>
        <v>210</v>
      </c>
      <c r="T52" s="10">
        <f t="shared" ref="T52:AP52" si="11">T51+T47</f>
        <v>0</v>
      </c>
      <c r="U52" s="10">
        <f t="shared" si="11"/>
        <v>0</v>
      </c>
      <c r="V52" s="10">
        <f t="shared" si="11"/>
        <v>0</v>
      </c>
      <c r="W52" s="676">
        <f t="shared" si="11"/>
        <v>0</v>
      </c>
      <c r="X52" s="361">
        <f t="shared" si="11"/>
        <v>0</v>
      </c>
      <c r="Y52" s="10">
        <f t="shared" si="11"/>
        <v>180</v>
      </c>
      <c r="Z52" s="609">
        <f t="shared" si="11"/>
        <v>0</v>
      </c>
      <c r="AA52" s="10">
        <f t="shared" si="11"/>
        <v>180</v>
      </c>
      <c r="AB52" s="10">
        <f t="shared" si="11"/>
        <v>15</v>
      </c>
      <c r="AC52" s="609">
        <f t="shared" si="11"/>
        <v>0</v>
      </c>
      <c r="AD52" s="10">
        <f t="shared" si="11"/>
        <v>15</v>
      </c>
      <c r="AE52" s="10">
        <f t="shared" si="11"/>
        <v>15</v>
      </c>
      <c r="AF52" s="609">
        <f t="shared" si="11"/>
        <v>0</v>
      </c>
      <c r="AG52" s="748">
        <f t="shared" si="11"/>
        <v>15</v>
      </c>
      <c r="AH52" s="765">
        <f>AK52+AN52+AQ52</f>
        <v>1790</v>
      </c>
      <c r="AI52" s="608">
        <f t="shared" si="11"/>
        <v>820</v>
      </c>
      <c r="AJ52" s="609">
        <f t="shared" si="11"/>
        <v>0</v>
      </c>
      <c r="AK52" s="748">
        <f t="shared" si="11"/>
        <v>820</v>
      </c>
      <c r="AL52" s="10">
        <f t="shared" si="11"/>
        <v>485</v>
      </c>
      <c r="AM52" s="609">
        <f t="shared" si="11"/>
        <v>0</v>
      </c>
      <c r="AN52" s="745">
        <f>AL52+AM52</f>
        <v>485</v>
      </c>
      <c r="AO52" s="10">
        <f t="shared" si="11"/>
        <v>485</v>
      </c>
      <c r="AP52" s="609">
        <f t="shared" si="11"/>
        <v>0</v>
      </c>
      <c r="AQ52" s="745">
        <f>AO52+AP52</f>
        <v>485</v>
      </c>
      <c r="AR52" s="657">
        <f>AS52+AT52+AW52+AZ52+BC52+BF52</f>
        <v>2105.26358</v>
      </c>
      <c r="AS52" s="11">
        <f>AS51+AS47</f>
        <v>0</v>
      </c>
      <c r="AT52" s="11">
        <f>AT51+AT47</f>
        <v>0</v>
      </c>
      <c r="AU52" s="11">
        <f>AU51+AU47</f>
        <v>0</v>
      </c>
      <c r="AV52" s="609">
        <f>AV51+AV47</f>
        <v>0</v>
      </c>
      <c r="AW52" s="11">
        <f>AW51+AW47</f>
        <v>0</v>
      </c>
      <c r="AX52" s="11">
        <f>J52+Y52+AI52</f>
        <v>1052.632</v>
      </c>
      <c r="AY52" s="609">
        <f>K52+Z52+AJ52</f>
        <v>0</v>
      </c>
      <c r="AZ52" s="11">
        <f t="shared" ref="AZ52:BF52" si="12">AZ51+AZ47</f>
        <v>1052.632</v>
      </c>
      <c r="BA52" s="11">
        <f t="shared" si="12"/>
        <v>526.31579</v>
      </c>
      <c r="BB52" s="676">
        <f t="shared" si="12"/>
        <v>0</v>
      </c>
      <c r="BC52" s="11">
        <f t="shared" si="12"/>
        <v>526.31579</v>
      </c>
      <c r="BD52" s="11">
        <f t="shared" si="12"/>
        <v>526.31579</v>
      </c>
      <c r="BE52" s="676">
        <f t="shared" si="12"/>
        <v>0</v>
      </c>
      <c r="BF52" s="11">
        <f t="shared" si="12"/>
        <v>526.31579</v>
      </c>
      <c r="BG52" s="818"/>
    </row>
    <row r="53" s="27" customFormat="1" spans="1:59">
      <c r="A53" s="7" t="s">
        <v>302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7"/>
      <c r="T53" s="977"/>
      <c r="U53" s="977"/>
      <c r="V53" s="977"/>
      <c r="W53" s="977"/>
      <c r="X53" s="977"/>
      <c r="Y53" s="977"/>
      <c r="Z53" s="977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  <c r="AN53" s="977"/>
      <c r="AO53" s="977"/>
      <c r="AP53" s="977"/>
      <c r="AQ53" s="97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spans="1:59">
      <c r="A54" s="7" t="s">
        <v>303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978"/>
      <c r="T54" s="978"/>
      <c r="U54" s="978"/>
      <c r="V54" s="978"/>
      <c r="W54" s="978"/>
      <c r="X54" s="978"/>
      <c r="Y54" s="978"/>
      <c r="Z54" s="978"/>
      <c r="AA54" s="978"/>
      <c r="AB54" s="978"/>
      <c r="AC54" s="978"/>
      <c r="AD54" s="978"/>
      <c r="AE54" s="978"/>
      <c r="AF54" s="978"/>
      <c r="AG54" s="978"/>
      <c r="AH54" s="978"/>
      <c r="AI54" s="978"/>
      <c r="AJ54" s="978"/>
      <c r="AK54" s="978"/>
      <c r="AL54" s="978"/>
      <c r="AM54" s="978"/>
      <c r="AN54" s="978"/>
      <c r="AO54" s="978"/>
      <c r="AP54" s="978"/>
      <c r="AQ54" s="978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814"/>
    </row>
    <row r="55" s="27" customFormat="1" ht="70.5" customHeight="1" spans="1:59">
      <c r="A55" s="15" t="s">
        <v>118</v>
      </c>
      <c r="B55" s="606" t="s">
        <v>354</v>
      </c>
      <c r="C55" s="607" t="s">
        <v>13</v>
      </c>
      <c r="D55" s="608">
        <f>E55+F55+I55+L55+O55+R55</f>
        <v>35972.76563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'35'!O54</f>
        <v>6132.2304</v>
      </c>
      <c r="N55" s="609">
        <v>11.02082</v>
      </c>
      <c r="O55" s="686">
        <f>M55+N55</f>
        <v>6143.25122</v>
      </c>
      <c r="P55" s="686">
        <f>'35'!R54</f>
        <v>6738.206</v>
      </c>
      <c r="Q55" s="609">
        <v>0</v>
      </c>
      <c r="R55" s="717">
        <f>P55+Q55</f>
        <v>6738.206</v>
      </c>
      <c r="S55" s="608">
        <f>T55+U55+X55+AA55+AD55+AG55</f>
        <v>377.04194</v>
      </c>
      <c r="T55" s="11">
        <v>0</v>
      </c>
      <c r="U55" s="11">
        <v>0</v>
      </c>
      <c r="V55" s="11">
        <f>'27'!X48</f>
        <v>95.44194</v>
      </c>
      <c r="W55" s="609"/>
      <c r="X55" s="358">
        <f>V55+W55</f>
        <v>95.44194</v>
      </c>
      <c r="Y55" s="11">
        <v>0</v>
      </c>
      <c r="Z55" s="609">
        <v>0</v>
      </c>
      <c r="AA55" s="11">
        <v>0</v>
      </c>
      <c r="AB55" s="11">
        <f>AB56</f>
        <v>180.8</v>
      </c>
      <c r="AC55" s="609">
        <v>0</v>
      </c>
      <c r="AD55" s="11">
        <f>AD56</f>
        <v>180.8</v>
      </c>
      <c r="AE55" s="11">
        <f>AE56</f>
        <v>100.8</v>
      </c>
      <c r="AF55" s="609">
        <v>0</v>
      </c>
      <c r="AG55" s="745">
        <f>AG56</f>
        <v>100.8</v>
      </c>
      <c r="AH55" s="765">
        <f>AK55+AN55+AQ55</f>
        <v>0</v>
      </c>
      <c r="AI55" s="876">
        <v>0</v>
      </c>
      <c r="AJ55" s="609">
        <v>0</v>
      </c>
      <c r="AK55" s="745">
        <f>AI55+AJ55</f>
        <v>0</v>
      </c>
      <c r="AL55" s="876">
        <v>0</v>
      </c>
      <c r="AM55" s="609">
        <v>0</v>
      </c>
      <c r="AN55" s="745">
        <f>AL55+AM55</f>
        <v>0</v>
      </c>
      <c r="AO55" s="876">
        <v>0</v>
      </c>
      <c r="AP55" s="609">
        <v>0</v>
      </c>
      <c r="AQ55" s="745">
        <f>AO55+AP55</f>
        <v>0</v>
      </c>
      <c r="AR55" s="657">
        <f>AS55+AT55+AW55+AZ55+BC55+BF55</f>
        <v>36349.80757</v>
      </c>
      <c r="AS55" s="11">
        <f t="shared" ref="AS55:AV56" si="13">E55+T55</f>
        <v>4728.52027</v>
      </c>
      <c r="AT55" s="11">
        <f t="shared" si="13"/>
        <v>5368.03887</v>
      </c>
      <c r="AU55" s="11">
        <f t="shared" si="13"/>
        <v>6691.42368</v>
      </c>
      <c r="AV55" s="609">
        <f t="shared" si="13"/>
        <v>0</v>
      </c>
      <c r="AW55" s="11">
        <f>AU55+AV55</f>
        <v>6691.42368</v>
      </c>
      <c r="AX55" s="11">
        <f>J55+Y55+AI55</f>
        <v>6398.76753</v>
      </c>
      <c r="AY55" s="609">
        <f>K55+Z55+AJ55</f>
        <v>0</v>
      </c>
      <c r="AZ55" s="11">
        <f>AX55+AY55</f>
        <v>6398.76753</v>
      </c>
      <c r="BA55" s="11">
        <f>M55+AB55</f>
        <v>6313.0304</v>
      </c>
      <c r="BB55" s="642">
        <f>N55+AC55</f>
        <v>11.02082</v>
      </c>
      <c r="BC55" s="11">
        <f>BA55+BB55</f>
        <v>6324.05122</v>
      </c>
      <c r="BD55" s="11">
        <f>P55+AE55</f>
        <v>6839.006</v>
      </c>
      <c r="BE55" s="642">
        <f>Q55+AF55</f>
        <v>0</v>
      </c>
      <c r="BF55" s="787">
        <f>BD55+BE55</f>
        <v>6839.006</v>
      </c>
      <c r="BG55" s="824" t="s">
        <v>367</v>
      </c>
    </row>
    <row r="56" s="27" customFormat="1" ht="105.75" customHeight="1" spans="1:59">
      <c r="A56" s="15" t="s">
        <v>356</v>
      </c>
      <c r="B56" s="606" t="s">
        <v>329</v>
      </c>
      <c r="C56" s="607" t="s">
        <v>46</v>
      </c>
      <c r="D56" s="608">
        <f>E56+F56+I56+L56+O56+R56</f>
        <v>0</v>
      </c>
      <c r="E56" s="11">
        <v>0</v>
      </c>
      <c r="F56" s="11">
        <v>0</v>
      </c>
      <c r="G56" s="11"/>
      <c r="H56" s="609"/>
      <c r="I56" s="11">
        <v>0</v>
      </c>
      <c r="J56" s="686">
        <v>0</v>
      </c>
      <c r="K56" s="609">
        <v>0</v>
      </c>
      <c r="L56" s="686">
        <v>0</v>
      </c>
      <c r="M56" s="686">
        <v>0</v>
      </c>
      <c r="N56" s="609">
        <v>0</v>
      </c>
      <c r="O56" s="686">
        <v>0</v>
      </c>
      <c r="P56" s="686">
        <v>0</v>
      </c>
      <c r="Q56" s="609">
        <v>0</v>
      </c>
      <c r="R56" s="717">
        <v>0</v>
      </c>
      <c r="S56" s="608">
        <f>T56+U56+X56+AA56+AD56+AG56</f>
        <v>281.6</v>
      </c>
      <c r="T56" s="11">
        <v>0</v>
      </c>
      <c r="U56" s="11">
        <v>0</v>
      </c>
      <c r="V56" s="11"/>
      <c r="W56" s="609"/>
      <c r="X56" s="358">
        <v>0</v>
      </c>
      <c r="Y56" s="11">
        <v>0</v>
      </c>
      <c r="Z56" s="609">
        <v>0</v>
      </c>
      <c r="AA56" s="11">
        <v>0</v>
      </c>
      <c r="AB56" s="11">
        <f>'35'!AD55</f>
        <v>180.8</v>
      </c>
      <c r="AC56" s="609">
        <v>0</v>
      </c>
      <c r="AD56" s="11">
        <f>AB56+AC56</f>
        <v>180.8</v>
      </c>
      <c r="AE56" s="11">
        <f>'35'!AG55</f>
        <v>100.8</v>
      </c>
      <c r="AF56" s="609">
        <v>0</v>
      </c>
      <c r="AG56" s="745">
        <f>AE56+AF56</f>
        <v>100.8</v>
      </c>
      <c r="AH56" s="765">
        <f>AK56+AN56+AQ56</f>
        <v>0</v>
      </c>
      <c r="AI56" s="877">
        <v>0</v>
      </c>
      <c r="AJ56" s="987">
        <v>0</v>
      </c>
      <c r="AK56" s="745">
        <v>0</v>
      </c>
      <c r="AL56" s="876">
        <v>0</v>
      </c>
      <c r="AM56" s="609">
        <v>0</v>
      </c>
      <c r="AN56" s="745">
        <v>0</v>
      </c>
      <c r="AO56" s="876">
        <v>0</v>
      </c>
      <c r="AP56" s="609">
        <v>0</v>
      </c>
      <c r="AQ56" s="745">
        <v>0</v>
      </c>
      <c r="AR56" s="657">
        <f>AS56+AT56+AW56+AZ56+BC56+BF56</f>
        <v>281.6</v>
      </c>
      <c r="AS56" s="11">
        <f t="shared" si="13"/>
        <v>0</v>
      </c>
      <c r="AT56" s="11">
        <f t="shared" si="13"/>
        <v>0</v>
      </c>
      <c r="AU56" s="11">
        <f t="shared" si="13"/>
        <v>0</v>
      </c>
      <c r="AV56" s="609">
        <f t="shared" si="13"/>
        <v>0</v>
      </c>
      <c r="AW56" s="11">
        <f>AU56+AV56</f>
        <v>0</v>
      </c>
      <c r="AX56" s="11">
        <f>J56+Y56+AI56</f>
        <v>0</v>
      </c>
      <c r="AY56" s="609">
        <f>K56+Z56+AJ56</f>
        <v>0</v>
      </c>
      <c r="AZ56" s="11">
        <f>AX56+AY56</f>
        <v>0</v>
      </c>
      <c r="BA56" s="11">
        <f>M56+AB56</f>
        <v>180.8</v>
      </c>
      <c r="BB56" s="642">
        <f>N56+AC56</f>
        <v>0</v>
      </c>
      <c r="BC56" s="11">
        <f>BA56+BB56</f>
        <v>180.8</v>
      </c>
      <c r="BD56" s="11">
        <f>P56+AE56</f>
        <v>100.8</v>
      </c>
      <c r="BE56" s="642">
        <f>Q56+AF56</f>
        <v>0</v>
      </c>
      <c r="BF56" s="787">
        <f>BD56+BE56</f>
        <v>100.8</v>
      </c>
      <c r="BG56" s="824"/>
    </row>
    <row r="57" s="27" customFormat="1" ht="81.75" customHeight="1" spans="1:59">
      <c r="A57" s="19"/>
      <c r="B57" s="832" t="s">
        <v>159</v>
      </c>
      <c r="C57" s="959"/>
      <c r="D57" s="608">
        <f>E57+F57+I57+L57+O57+R57</f>
        <v>35972.76563</v>
      </c>
      <c r="E57" s="10">
        <f>E55+E56</f>
        <v>4728.52027</v>
      </c>
      <c r="F57" s="10">
        <f t="shared" ref="F57:R57" si="14">F55+F56</f>
        <v>5368.03887</v>
      </c>
      <c r="G57" s="10">
        <f t="shared" si="14"/>
        <v>6595.98174</v>
      </c>
      <c r="H57" s="10">
        <f t="shared" si="14"/>
        <v>0</v>
      </c>
      <c r="I57" s="10">
        <f t="shared" si="14"/>
        <v>6595.98174</v>
      </c>
      <c r="J57" s="10">
        <f t="shared" si="14"/>
        <v>6398.76753</v>
      </c>
      <c r="K57" s="10">
        <f t="shared" si="14"/>
        <v>0</v>
      </c>
      <c r="L57" s="10">
        <f t="shared" si="14"/>
        <v>6398.76753</v>
      </c>
      <c r="M57" s="10">
        <f t="shared" si="14"/>
        <v>6132.2304</v>
      </c>
      <c r="N57" s="10">
        <f t="shared" si="14"/>
        <v>11.02082</v>
      </c>
      <c r="O57" s="10">
        <f t="shared" si="14"/>
        <v>6143.25122</v>
      </c>
      <c r="P57" s="10">
        <f t="shared" si="14"/>
        <v>6738.206</v>
      </c>
      <c r="Q57" s="10">
        <f t="shared" si="14"/>
        <v>0</v>
      </c>
      <c r="R57" s="10">
        <f t="shared" si="14"/>
        <v>6738.206</v>
      </c>
      <c r="S57" s="10">
        <f>S55</f>
        <v>377.04194</v>
      </c>
      <c r="T57" s="10">
        <f t="shared" ref="T57:AR57" si="15">T55</f>
        <v>0</v>
      </c>
      <c r="U57" s="10">
        <f t="shared" si="15"/>
        <v>0</v>
      </c>
      <c r="V57" s="10">
        <f t="shared" si="15"/>
        <v>95.44194</v>
      </c>
      <c r="W57" s="10">
        <f t="shared" si="15"/>
        <v>0</v>
      </c>
      <c r="X57" s="10">
        <f t="shared" si="15"/>
        <v>95.44194</v>
      </c>
      <c r="Y57" s="10">
        <f t="shared" si="15"/>
        <v>0</v>
      </c>
      <c r="Z57" s="10">
        <f t="shared" si="15"/>
        <v>0</v>
      </c>
      <c r="AA57" s="10">
        <f t="shared" si="15"/>
        <v>0</v>
      </c>
      <c r="AB57" s="10">
        <f t="shared" si="15"/>
        <v>180.8</v>
      </c>
      <c r="AC57" s="10">
        <f t="shared" si="15"/>
        <v>0</v>
      </c>
      <c r="AD57" s="10">
        <f t="shared" si="15"/>
        <v>180.8</v>
      </c>
      <c r="AE57" s="10">
        <f t="shared" si="15"/>
        <v>100.8</v>
      </c>
      <c r="AF57" s="10">
        <f t="shared" si="15"/>
        <v>0</v>
      </c>
      <c r="AG57" s="10">
        <f t="shared" si="15"/>
        <v>100.8</v>
      </c>
      <c r="AH57" s="10">
        <f t="shared" si="15"/>
        <v>0</v>
      </c>
      <c r="AI57" s="10">
        <f t="shared" si="15"/>
        <v>0</v>
      </c>
      <c r="AJ57" s="10">
        <f t="shared" si="15"/>
        <v>0</v>
      </c>
      <c r="AK57" s="10">
        <f t="shared" si="15"/>
        <v>0</v>
      </c>
      <c r="AL57" s="10">
        <f t="shared" si="15"/>
        <v>0</v>
      </c>
      <c r="AM57" s="10">
        <f t="shared" si="15"/>
        <v>0</v>
      </c>
      <c r="AN57" s="10">
        <f t="shared" si="15"/>
        <v>0</v>
      </c>
      <c r="AO57" s="10">
        <f t="shared" si="15"/>
        <v>0</v>
      </c>
      <c r="AP57" s="10">
        <f t="shared" si="15"/>
        <v>0</v>
      </c>
      <c r="AQ57" s="10">
        <f t="shared" si="15"/>
        <v>0</v>
      </c>
      <c r="AR57" s="10">
        <f t="shared" si="15"/>
        <v>36349.80757</v>
      </c>
      <c r="AS57" s="10">
        <f t="shared" ref="AS57:BF57" si="16">AS55</f>
        <v>4728.52027</v>
      </c>
      <c r="AT57" s="10">
        <f t="shared" si="16"/>
        <v>5368.03887</v>
      </c>
      <c r="AU57" s="10">
        <f t="shared" si="16"/>
        <v>6691.42368</v>
      </c>
      <c r="AV57" s="10">
        <f t="shared" si="16"/>
        <v>0</v>
      </c>
      <c r="AW57" s="10">
        <f t="shared" si="16"/>
        <v>6691.42368</v>
      </c>
      <c r="AX57" s="10">
        <f t="shared" si="16"/>
        <v>6398.76753</v>
      </c>
      <c r="AY57" s="10">
        <f t="shared" si="16"/>
        <v>0</v>
      </c>
      <c r="AZ57" s="10">
        <f t="shared" si="16"/>
        <v>6398.76753</v>
      </c>
      <c r="BA57" s="10">
        <f t="shared" si="16"/>
        <v>6313.0304</v>
      </c>
      <c r="BB57" s="10">
        <f t="shared" si="16"/>
        <v>11.02082</v>
      </c>
      <c r="BC57" s="10">
        <f t="shared" si="16"/>
        <v>6324.05122</v>
      </c>
      <c r="BD57" s="10">
        <f t="shared" si="16"/>
        <v>6839.006</v>
      </c>
      <c r="BE57" s="10">
        <f t="shared" si="16"/>
        <v>0</v>
      </c>
      <c r="BF57" s="10">
        <f t="shared" si="16"/>
        <v>6839.006</v>
      </c>
      <c r="BG57" s="824"/>
    </row>
    <row r="58" s="27" customFormat="1" ht="21" customHeight="1" spans="1:59">
      <c r="A58" s="7" t="s">
        <v>304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7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  <c r="AN58" s="977"/>
      <c r="AO58" s="977"/>
      <c r="AP58" s="977"/>
      <c r="AQ58" s="97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s="27" customFormat="1" ht="22.5" customHeight="1" spans="1:59">
      <c r="A59" s="7" t="s">
        <v>305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978"/>
      <c r="T59" s="978"/>
      <c r="U59" s="978"/>
      <c r="V59" s="978"/>
      <c r="W59" s="978"/>
      <c r="X59" s="978"/>
      <c r="Y59" s="978"/>
      <c r="Z59" s="978"/>
      <c r="AA59" s="978"/>
      <c r="AB59" s="978"/>
      <c r="AC59" s="978"/>
      <c r="AD59" s="978"/>
      <c r="AE59" s="978"/>
      <c r="AF59" s="978"/>
      <c r="AG59" s="978"/>
      <c r="AH59" s="978"/>
      <c r="AI59" s="978"/>
      <c r="AJ59" s="978"/>
      <c r="AK59" s="978"/>
      <c r="AL59" s="978"/>
      <c r="AM59" s="978"/>
      <c r="AN59" s="978"/>
      <c r="AO59" s="978"/>
      <c r="AP59" s="978"/>
      <c r="AQ59" s="978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814"/>
    </row>
    <row r="60" ht="75" customHeight="1" spans="1:59">
      <c r="A60" s="15" t="s">
        <v>122</v>
      </c>
      <c r="B60" s="606" t="s">
        <v>160</v>
      </c>
      <c r="C60" s="607" t="s">
        <v>13</v>
      </c>
      <c r="D60" s="608">
        <f>E60+F60+I60+L60+O60+R60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/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f>'35'!AA58</f>
        <v>0</v>
      </c>
      <c r="Z60" s="642"/>
      <c r="AA60" s="11">
        <v>0</v>
      </c>
      <c r="AB60" s="11">
        <f>'35'!AD58</f>
        <v>0</v>
      </c>
      <c r="AC60" s="642"/>
      <c r="AD60" s="11">
        <v>0</v>
      </c>
      <c r="AE60" s="11">
        <f>'35'!AG58</f>
        <v>0</v>
      </c>
      <c r="AF60" s="642"/>
      <c r="AG60" s="745">
        <v>0</v>
      </c>
      <c r="AH60" s="869">
        <f>AK60+AN60+AQ60</f>
        <v>0</v>
      </c>
      <c r="AI60" s="764">
        <v>0</v>
      </c>
      <c r="AJ60" s="642"/>
      <c r="AK60" s="745">
        <f>AI60+AJ60</f>
        <v>0</v>
      </c>
      <c r="AL60" s="764">
        <v>0</v>
      </c>
      <c r="AM60" s="642"/>
      <c r="AN60" s="758">
        <f>AL60+AM60</f>
        <v>0</v>
      </c>
      <c r="AO60" s="764">
        <v>0</v>
      </c>
      <c r="AP60" s="642"/>
      <c r="AQ60" s="758">
        <f>AO60+AP60</f>
        <v>0</v>
      </c>
      <c r="AR60" s="657">
        <f>AS60+AT60+AW60+AZ60+BC60+BF60</f>
        <v>1488.35017</v>
      </c>
      <c r="AS60" s="11">
        <f>E60+T60</f>
        <v>0</v>
      </c>
      <c r="AT60" s="11">
        <f>F60+U60</f>
        <v>0</v>
      </c>
      <c r="AU60" s="11">
        <f>G60+V60</f>
        <v>1488.35017</v>
      </c>
      <c r="AV60" s="609">
        <f>H60+W60</f>
        <v>0</v>
      </c>
      <c r="AW60" s="11">
        <f>AU60+AV60</f>
        <v>1488.35017</v>
      </c>
      <c r="AX60" s="11">
        <f>J60+Y60+AI60</f>
        <v>0</v>
      </c>
      <c r="AY60" s="642">
        <f>K60+Z60+AJ60</f>
        <v>0</v>
      </c>
      <c r="AZ60" s="11">
        <f>AX60+AY60</f>
        <v>0</v>
      </c>
      <c r="BA60" s="11">
        <f>M60+AB60</f>
        <v>0</v>
      </c>
      <c r="BB60" s="642">
        <f>N60+AC60</f>
        <v>0</v>
      </c>
      <c r="BC60" s="11">
        <f>BA60+BB60</f>
        <v>0</v>
      </c>
      <c r="BD60" s="11">
        <f>P60+AE60</f>
        <v>0</v>
      </c>
      <c r="BE60" s="642">
        <f>Q60+AF60</f>
        <v>0</v>
      </c>
      <c r="BF60" s="745">
        <f>BD60+BE60</f>
        <v>0</v>
      </c>
      <c r="BG60" s="939"/>
    </row>
    <row r="61" spans="1:59">
      <c r="A61" s="15"/>
      <c r="B61" s="606"/>
      <c r="C61" s="607" t="s">
        <v>91</v>
      </c>
      <c r="D61" s="608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608"/>
      <c r="T61" s="10"/>
      <c r="U61" s="10"/>
      <c r="V61" s="10"/>
      <c r="W61" s="676"/>
      <c r="X61" s="361"/>
      <c r="Y61" s="738"/>
      <c r="Z61" s="739"/>
      <c r="AA61" s="657"/>
      <c r="AB61" s="738"/>
      <c r="AC61" s="739"/>
      <c r="AD61" s="657"/>
      <c r="AE61" s="738"/>
      <c r="AF61" s="739"/>
      <c r="AG61" s="765"/>
      <c r="AH61" s="760"/>
      <c r="AI61" s="760"/>
      <c r="AJ61" s="642"/>
      <c r="AK61" s="765"/>
      <c r="AL61" s="760"/>
      <c r="AM61" s="642"/>
      <c r="AN61" s="760"/>
      <c r="AO61" s="760"/>
      <c r="AP61" s="642"/>
      <c r="AQ61" s="760"/>
      <c r="AR61" s="657"/>
      <c r="AS61" s="10"/>
      <c r="AT61" s="10"/>
      <c r="AU61" s="10"/>
      <c r="AV61" s="676"/>
      <c r="AW61" s="10"/>
      <c r="AX61" s="738"/>
      <c r="AY61" s="739"/>
      <c r="AZ61" s="657"/>
      <c r="BA61" s="738"/>
      <c r="BB61" s="739"/>
      <c r="BC61" s="657"/>
      <c r="BD61" s="738"/>
      <c r="BE61" s="739"/>
      <c r="BF61" s="940"/>
      <c r="BG61" s="941"/>
    </row>
    <row r="62" ht="33.75" spans="1:59">
      <c r="A62" s="15"/>
      <c r="B62" s="606"/>
      <c r="C62" s="607" t="s">
        <v>146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608"/>
      <c r="T62" s="10"/>
      <c r="U62" s="10"/>
      <c r="V62" s="10"/>
      <c r="W62" s="676"/>
      <c r="X62" s="361"/>
      <c r="Y62" s="738"/>
      <c r="Z62" s="740"/>
      <c r="AA62" s="657"/>
      <c r="AB62" s="738"/>
      <c r="AC62" s="740"/>
      <c r="AD62" s="657"/>
      <c r="AE62" s="738"/>
      <c r="AF62" s="740"/>
      <c r="AG62" s="765"/>
      <c r="AH62" s="767"/>
      <c r="AI62" s="767"/>
      <c r="AJ62" s="768"/>
      <c r="AK62" s="765"/>
      <c r="AL62" s="767"/>
      <c r="AM62" s="768"/>
      <c r="AN62" s="767"/>
      <c r="AO62" s="767"/>
      <c r="AP62" s="768"/>
      <c r="AQ62" s="767"/>
      <c r="AR62" s="657"/>
      <c r="AS62" s="10"/>
      <c r="AT62" s="10"/>
      <c r="AU62" s="10"/>
      <c r="AV62" s="676"/>
      <c r="AW62" s="10"/>
      <c r="AX62" s="738"/>
      <c r="AY62" s="740"/>
      <c r="AZ62" s="657"/>
      <c r="BA62" s="738"/>
      <c r="BB62" s="740"/>
      <c r="BC62" s="657"/>
      <c r="BD62" s="738"/>
      <c r="BE62" s="740"/>
      <c r="BF62" s="940"/>
      <c r="BG62" s="941"/>
    </row>
    <row r="63" ht="22.5" spans="1:59">
      <c r="A63" s="15"/>
      <c r="B63" s="606"/>
      <c r="C63" s="607" t="s">
        <v>39</v>
      </c>
      <c r="D63" s="608"/>
      <c r="E63" s="10"/>
      <c r="F63" s="10"/>
      <c r="G63" s="10"/>
      <c r="H63" s="676"/>
      <c r="I63" s="10"/>
      <c r="J63" s="704"/>
      <c r="K63" s="720"/>
      <c r="L63" s="706"/>
      <c r="M63" s="704"/>
      <c r="N63" s="720"/>
      <c r="O63" s="707"/>
      <c r="P63" s="968"/>
      <c r="Q63" s="979"/>
      <c r="R63" s="704"/>
      <c r="S63" s="608"/>
      <c r="T63" s="10"/>
      <c r="U63" s="10"/>
      <c r="V63" s="10"/>
      <c r="W63" s="676"/>
      <c r="X63" s="361"/>
      <c r="Y63" s="738"/>
      <c r="Z63" s="754"/>
      <c r="AA63" s="657"/>
      <c r="AB63" s="738"/>
      <c r="AC63" s="754"/>
      <c r="AD63" s="657"/>
      <c r="AE63" s="738"/>
      <c r="AF63" s="754"/>
      <c r="AG63" s="765"/>
      <c r="AH63" s="770"/>
      <c r="AI63" s="770"/>
      <c r="AJ63" s="743"/>
      <c r="AK63" s="765"/>
      <c r="AL63" s="770"/>
      <c r="AM63" s="743"/>
      <c r="AN63" s="770"/>
      <c r="AO63" s="770"/>
      <c r="AP63" s="743"/>
      <c r="AQ63" s="770"/>
      <c r="AR63" s="657"/>
      <c r="AS63" s="10"/>
      <c r="AT63" s="10"/>
      <c r="AU63" s="10"/>
      <c r="AV63" s="676"/>
      <c r="AW63" s="10"/>
      <c r="AX63" s="738"/>
      <c r="AY63" s="754"/>
      <c r="AZ63" s="657"/>
      <c r="BA63" s="738"/>
      <c r="BB63" s="754"/>
      <c r="BC63" s="657"/>
      <c r="BD63" s="738"/>
      <c r="BE63" s="754"/>
      <c r="BF63" s="940"/>
      <c r="BG63" s="941"/>
    </row>
    <row r="64" s="30" customFormat="1" ht="60.8" spans="1:59">
      <c r="A64" s="19"/>
      <c r="B64" s="832" t="s">
        <v>159</v>
      </c>
      <c r="C64" s="959"/>
      <c r="D64" s="608">
        <f>D60</f>
        <v>1488.35017</v>
      </c>
      <c r="E64" s="10">
        <f>E60</f>
        <v>0</v>
      </c>
      <c r="F64" s="10">
        <f t="shared" ref="F64:AK64" si="17">F60</f>
        <v>0</v>
      </c>
      <c r="G64" s="10">
        <f t="shared" si="17"/>
        <v>1488.35017</v>
      </c>
      <c r="H64" s="676">
        <f t="shared" si="17"/>
        <v>0</v>
      </c>
      <c r="I64" s="10">
        <f t="shared" si="17"/>
        <v>1488.35017</v>
      </c>
      <c r="J64" s="689">
        <f t="shared" si="17"/>
        <v>0</v>
      </c>
      <c r="K64" s="968">
        <f t="shared" si="17"/>
        <v>0</v>
      </c>
      <c r="L64" s="689">
        <f t="shared" si="17"/>
        <v>0</v>
      </c>
      <c r="M64" s="689">
        <f t="shared" si="17"/>
        <v>0</v>
      </c>
      <c r="N64" s="968">
        <f t="shared" si="17"/>
        <v>0</v>
      </c>
      <c r="O64" s="689">
        <f t="shared" si="17"/>
        <v>0</v>
      </c>
      <c r="P64" s="968">
        <f t="shared" si="17"/>
        <v>0</v>
      </c>
      <c r="Q64" s="689">
        <f t="shared" si="17"/>
        <v>0</v>
      </c>
      <c r="R64" s="704">
        <f t="shared" si="17"/>
        <v>0</v>
      </c>
      <c r="S64" s="608">
        <f t="shared" si="17"/>
        <v>0</v>
      </c>
      <c r="T64" s="10">
        <f t="shared" si="17"/>
        <v>0</v>
      </c>
      <c r="U64" s="10">
        <f t="shared" si="17"/>
        <v>0</v>
      </c>
      <c r="V64" s="10">
        <f t="shared" si="17"/>
        <v>0</v>
      </c>
      <c r="W64" s="676">
        <f t="shared" si="17"/>
        <v>0</v>
      </c>
      <c r="X64" s="361">
        <f t="shared" si="17"/>
        <v>0</v>
      </c>
      <c r="Y64" s="10">
        <f t="shared" si="17"/>
        <v>0</v>
      </c>
      <c r="Z64" s="770">
        <f t="shared" si="17"/>
        <v>0</v>
      </c>
      <c r="AA64" s="10">
        <f t="shared" si="17"/>
        <v>0</v>
      </c>
      <c r="AB64" s="10">
        <f t="shared" si="17"/>
        <v>0</v>
      </c>
      <c r="AC64" s="770">
        <f t="shared" si="17"/>
        <v>0</v>
      </c>
      <c r="AD64" s="10">
        <f t="shared" si="17"/>
        <v>0</v>
      </c>
      <c r="AE64" s="10">
        <f t="shared" si="17"/>
        <v>0</v>
      </c>
      <c r="AF64" s="770">
        <f t="shared" si="17"/>
        <v>0</v>
      </c>
      <c r="AG64" s="748">
        <f t="shared" si="17"/>
        <v>0</v>
      </c>
      <c r="AH64" s="880">
        <f>AK64+AN64+AQ64</f>
        <v>0</v>
      </c>
      <c r="AI64" s="757">
        <f t="shared" si="17"/>
        <v>0</v>
      </c>
      <c r="AJ64" s="988">
        <f t="shared" si="17"/>
        <v>0</v>
      </c>
      <c r="AK64" s="748">
        <f t="shared" si="17"/>
        <v>0</v>
      </c>
      <c r="AL64" s="874">
        <v>0</v>
      </c>
      <c r="AM64" s="743"/>
      <c r="AN64" s="989">
        <f>AL64+AM64</f>
        <v>0</v>
      </c>
      <c r="AO64" s="874">
        <v>0</v>
      </c>
      <c r="AP64" s="743"/>
      <c r="AQ64" s="989">
        <f>AO64+AP64</f>
        <v>0</v>
      </c>
      <c r="AR64" s="657">
        <f>AS64+AT64+AW64+AZ64+BC64+BF64</f>
        <v>1488.35017</v>
      </c>
      <c r="AS64" s="10">
        <f>E64+T64</f>
        <v>0</v>
      </c>
      <c r="AT64" s="10">
        <f>F64+U64</f>
        <v>0</v>
      </c>
      <c r="AU64" s="10">
        <f>G64+V64</f>
        <v>1488.35017</v>
      </c>
      <c r="AV64" s="676">
        <f>H64+W64</f>
        <v>0</v>
      </c>
      <c r="AW64" s="10">
        <f>AU64+AV64</f>
        <v>1488.35017</v>
      </c>
      <c r="AX64" s="11">
        <f>J64+Y64+AI64</f>
        <v>0</v>
      </c>
      <c r="AY64" s="743">
        <f>K64+Z64+AJ64</f>
        <v>0</v>
      </c>
      <c r="AZ64" s="10">
        <f>AX64+AY64</f>
        <v>0</v>
      </c>
      <c r="BA64" s="10">
        <f>M64+AB64</f>
        <v>0</v>
      </c>
      <c r="BB64" s="770">
        <f>N64+AC64</f>
        <v>0</v>
      </c>
      <c r="BC64" s="10">
        <f>BA64+BB64</f>
        <v>0</v>
      </c>
      <c r="BD64" s="10">
        <f>P64+AE64</f>
        <v>0</v>
      </c>
      <c r="BE64" s="770">
        <f>Q64+AF64</f>
        <v>0</v>
      </c>
      <c r="BF64" s="748">
        <f>BD64+BE64</f>
        <v>0</v>
      </c>
      <c r="BG64" s="942"/>
    </row>
    <row r="65" spans="1:59">
      <c r="A65" s="7" t="s">
        <v>306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803"/>
    </row>
    <row r="66" ht="19.5" customHeight="1" spans="1:59">
      <c r="A66" s="7" t="s">
        <v>307</v>
      </c>
      <c r="B66" s="7"/>
      <c r="C66" s="7"/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803"/>
    </row>
    <row r="67" ht="68.25" customHeight="1" spans="1:59">
      <c r="A67" s="15" t="s">
        <v>295</v>
      </c>
      <c r="B67" s="611" t="s">
        <v>123</v>
      </c>
      <c r="C67" s="923" t="s">
        <v>13</v>
      </c>
      <c r="D67" s="674">
        <f>E67+F67+I67+L67+O67+R67</f>
        <v>588.63158</v>
      </c>
      <c r="E67" s="653">
        <v>0</v>
      </c>
      <c r="F67" s="653">
        <v>0</v>
      </c>
      <c r="G67" s="653">
        <v>0</v>
      </c>
      <c r="H67" s="654"/>
      <c r="I67" s="653">
        <v>0</v>
      </c>
      <c r="J67" s="701">
        <v>0</v>
      </c>
      <c r="K67" s="928"/>
      <c r="L67" s="701">
        <v>0</v>
      </c>
      <c r="M67" s="701">
        <f>'35'!O66</f>
        <v>0</v>
      </c>
      <c r="N67" s="928">
        <f>N68+N69+N70+N71</f>
        <v>0</v>
      </c>
      <c r="O67" s="701">
        <f>M67+N67</f>
        <v>0</v>
      </c>
      <c r="P67" s="701">
        <f>'35'!R66</f>
        <v>588.63158</v>
      </c>
      <c r="Q67" s="928">
        <f>Q68+Q69+Q70+Q71</f>
        <v>0</v>
      </c>
      <c r="R67" s="1007">
        <f>P67+Q67</f>
        <v>588.63158</v>
      </c>
      <c r="S67" s="674">
        <f>T67+U67+X67+AA67+AD67+AG67</f>
        <v>22184</v>
      </c>
      <c r="T67" s="653">
        <v>0</v>
      </c>
      <c r="U67" s="653">
        <v>0</v>
      </c>
      <c r="V67" s="653">
        <v>0</v>
      </c>
      <c r="W67" s="654"/>
      <c r="X67" s="404">
        <v>0</v>
      </c>
      <c r="Y67" s="653">
        <v>0</v>
      </c>
      <c r="Z67" s="928">
        <f>Z68+Z69+Z70+Z71</f>
        <v>0</v>
      </c>
      <c r="AA67" s="653">
        <v>0</v>
      </c>
      <c r="AB67" s="653">
        <f>'35'!AD66</f>
        <v>0</v>
      </c>
      <c r="AC67" s="654">
        <f>AC68+AC69+AC70+AC71</f>
        <v>0</v>
      </c>
      <c r="AD67" s="653">
        <f>AB67+AC67</f>
        <v>0</v>
      </c>
      <c r="AE67" s="653">
        <f>'35'!AG66</f>
        <v>22184</v>
      </c>
      <c r="AF67" s="928">
        <f>AF68+AF69+AF70+AF71</f>
        <v>0</v>
      </c>
      <c r="AG67" s="780">
        <f>AE67+AF67</f>
        <v>22184</v>
      </c>
      <c r="AH67" s="746">
        <f>AK67+AN67+AQ67</f>
        <v>0</v>
      </c>
      <c r="AI67" s="762">
        <v>0</v>
      </c>
      <c r="AJ67" s="928">
        <f>AJ68+AJ69+AJ70+AJ71</f>
        <v>0</v>
      </c>
      <c r="AK67" s="780">
        <f>AI67+AJ67</f>
        <v>0</v>
      </c>
      <c r="AL67" s="762">
        <v>0</v>
      </c>
      <c r="AM67" s="928">
        <f>AM68+AM69+AM70+AM71</f>
        <v>0</v>
      </c>
      <c r="AN67" s="780">
        <f>AL67+AM67</f>
        <v>0</v>
      </c>
      <c r="AO67" s="762">
        <v>0</v>
      </c>
      <c r="AP67" s="928">
        <f>AP68+AP69+AP70+AP71</f>
        <v>0</v>
      </c>
      <c r="AQ67" s="780">
        <f>AO67+AP67</f>
        <v>0</v>
      </c>
      <c r="AR67" s="674">
        <f>AS67+AT67+AW67+AZ67+BC67+BF67</f>
        <v>22772.63158</v>
      </c>
      <c r="AS67" s="653">
        <f>E67+T67</f>
        <v>0</v>
      </c>
      <c r="AT67" s="653">
        <f>F67+U67</f>
        <v>0</v>
      </c>
      <c r="AU67" s="653">
        <f>G67+V67</f>
        <v>0</v>
      </c>
      <c r="AV67" s="654">
        <f>H67+W67</f>
        <v>0</v>
      </c>
      <c r="AW67" s="653">
        <f>AU67+AV67</f>
        <v>0</v>
      </c>
      <c r="AX67" s="653">
        <f>J67+Y67+AI67</f>
        <v>0</v>
      </c>
      <c r="AY67" s="654">
        <f>K67+Z67+AJ67</f>
        <v>0</v>
      </c>
      <c r="AZ67" s="653">
        <f>AX67+AY67</f>
        <v>0</v>
      </c>
      <c r="BA67" s="653">
        <f>M67+AB67</f>
        <v>0</v>
      </c>
      <c r="BB67" s="654">
        <f>N67+AC67</f>
        <v>0</v>
      </c>
      <c r="BC67" s="653">
        <f>BA67+BB67</f>
        <v>0</v>
      </c>
      <c r="BD67" s="653">
        <f>P67+AE67</f>
        <v>22772.63158</v>
      </c>
      <c r="BE67" s="654">
        <f>Q67+AF67</f>
        <v>0</v>
      </c>
      <c r="BF67" s="780">
        <f>BD67+BE67</f>
        <v>22772.63158</v>
      </c>
      <c r="BG67" s="1002"/>
    </row>
    <row r="68" ht="27" customHeight="1" spans="1:59">
      <c r="A68" s="15"/>
      <c r="B68" s="918"/>
      <c r="C68" s="607" t="s">
        <v>330</v>
      </c>
      <c r="D68" s="615"/>
      <c r="E68" s="616"/>
      <c r="F68" s="616"/>
      <c r="G68" s="616"/>
      <c r="H68" s="616"/>
      <c r="I68" s="616"/>
      <c r="J68" s="616"/>
      <c r="K68" s="688"/>
      <c r="L68" s="690"/>
      <c r="M68" s="690"/>
      <c r="N68" s="688"/>
      <c r="O68" s="690"/>
      <c r="P68" s="690"/>
      <c r="Q68" s="687"/>
      <c r="R68" s="731"/>
      <c r="S68" s="615"/>
      <c r="T68" s="617"/>
      <c r="U68" s="617"/>
      <c r="V68" s="617"/>
      <c r="W68" s="609"/>
      <c r="X68" s="369"/>
      <c r="Y68" s="617"/>
      <c r="Z68" s="609"/>
      <c r="AA68" s="617"/>
      <c r="AB68" s="617"/>
      <c r="AC68" s="609"/>
      <c r="AD68" s="617"/>
      <c r="AE68" s="616"/>
      <c r="AF68" s="609"/>
      <c r="AG68" s="750"/>
      <c r="AH68" s="747"/>
      <c r="AI68" s="608"/>
      <c r="AJ68" s="609"/>
      <c r="AK68" s="738"/>
      <c r="AL68" s="616"/>
      <c r="AM68" s="609"/>
      <c r="AN68" s="616"/>
      <c r="AO68" s="616"/>
      <c r="AP68" s="609"/>
      <c r="AQ68" s="750"/>
      <c r="AR68" s="615"/>
      <c r="AS68" s="616"/>
      <c r="AT68" s="616"/>
      <c r="AU68" s="616"/>
      <c r="AV68" s="676"/>
      <c r="AW68" s="616"/>
      <c r="AX68" s="616"/>
      <c r="AY68" s="676"/>
      <c r="AZ68" s="616"/>
      <c r="BA68" s="616"/>
      <c r="BB68" s="676"/>
      <c r="BC68" s="616"/>
      <c r="BD68" s="616"/>
      <c r="BE68" s="676"/>
      <c r="BF68" s="750"/>
      <c r="BG68" s="1013"/>
    </row>
    <row r="69" ht="44.25" customHeight="1" spans="1:59">
      <c r="A69" s="15"/>
      <c r="B69" s="918"/>
      <c r="C69" s="607" t="s">
        <v>146</v>
      </c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7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936"/>
    </row>
    <row r="70" hidden="1" customHeight="1" spans="1:59">
      <c r="A70" s="15"/>
      <c r="B70" s="918"/>
      <c r="C70" s="607"/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8"/>
      <c r="O70" s="690"/>
      <c r="P70" s="690"/>
      <c r="Q70" s="688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09"/>
      <c r="AD70" s="617"/>
      <c r="AE70" s="616"/>
      <c r="AF70" s="609"/>
      <c r="AG70" s="750"/>
      <c r="AH70" s="747"/>
      <c r="AI70" s="608"/>
      <c r="AJ70" s="609"/>
      <c r="AK70" s="738"/>
      <c r="AL70" s="616"/>
      <c r="AM70" s="609"/>
      <c r="AN70" s="616"/>
      <c r="AO70" s="616"/>
      <c r="AP70" s="609"/>
      <c r="AQ70" s="750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8"/>
    </row>
    <row r="71" ht="195" customHeight="1" spans="1:59">
      <c r="A71" s="15"/>
      <c r="B71" s="918"/>
      <c r="C71" s="607" t="s">
        <v>39</v>
      </c>
      <c r="D71" s="615"/>
      <c r="E71" s="616"/>
      <c r="F71" s="616"/>
      <c r="G71" s="616"/>
      <c r="H71" s="616"/>
      <c r="I71" s="616"/>
      <c r="J71" s="616"/>
      <c r="K71" s="688"/>
      <c r="L71" s="690"/>
      <c r="M71" s="690"/>
      <c r="N71" s="687"/>
      <c r="O71" s="690"/>
      <c r="P71" s="690"/>
      <c r="Q71" s="688"/>
      <c r="R71" s="731"/>
      <c r="S71" s="615"/>
      <c r="T71" s="617"/>
      <c r="U71" s="617"/>
      <c r="V71" s="617"/>
      <c r="W71" s="609"/>
      <c r="X71" s="369"/>
      <c r="Y71" s="617"/>
      <c r="Z71" s="609"/>
      <c r="AA71" s="617"/>
      <c r="AB71" s="617"/>
      <c r="AC71" s="687"/>
      <c r="AD71" s="617"/>
      <c r="AE71" s="616"/>
      <c r="AF71" s="609"/>
      <c r="AG71" s="750"/>
      <c r="AH71" s="747"/>
      <c r="AI71" s="608"/>
      <c r="AJ71" s="609"/>
      <c r="AK71" s="738"/>
      <c r="AL71" s="10"/>
      <c r="AM71" s="609"/>
      <c r="AN71" s="10"/>
      <c r="AO71" s="10"/>
      <c r="AP71" s="609"/>
      <c r="AQ71" s="748"/>
      <c r="AR71" s="615"/>
      <c r="AS71" s="616"/>
      <c r="AT71" s="616"/>
      <c r="AU71" s="616"/>
      <c r="AV71" s="676"/>
      <c r="AW71" s="616"/>
      <c r="AX71" s="616"/>
      <c r="AY71" s="676"/>
      <c r="AZ71" s="616"/>
      <c r="BA71" s="616"/>
      <c r="BB71" s="676"/>
      <c r="BC71" s="616"/>
      <c r="BD71" s="616"/>
      <c r="BE71" s="676"/>
      <c r="BF71" s="750"/>
      <c r="BG71" s="936"/>
    </row>
    <row r="72" ht="45" hidden="1" customHeight="1" outlineLevel="1" spans="1:59">
      <c r="A72" s="15" t="s">
        <v>125</v>
      </c>
      <c r="B72" s="611" t="s">
        <v>126</v>
      </c>
      <c r="C72" s="607" t="s">
        <v>13</v>
      </c>
      <c r="D72" s="608">
        <f>E72+F72+I72+L72+O72+R72</f>
        <v>0</v>
      </c>
      <c r="E72" s="11">
        <v>0</v>
      </c>
      <c r="F72" s="11">
        <v>0</v>
      </c>
      <c r="G72" s="11">
        <v>0</v>
      </c>
      <c r="H72" s="609"/>
      <c r="I72" s="11">
        <v>0</v>
      </c>
      <c r="J72" s="686">
        <v>0</v>
      </c>
      <c r="K72" s="687"/>
      <c r="L72" s="686">
        <v>0</v>
      </c>
      <c r="M72" s="686">
        <v>0</v>
      </c>
      <c r="N72" s="687"/>
      <c r="O72" s="686">
        <v>0</v>
      </c>
      <c r="P72" s="686">
        <v>0</v>
      </c>
      <c r="Q72" s="687"/>
      <c r="R72" s="860">
        <f>P72+Q72</f>
        <v>0</v>
      </c>
      <c r="S72" s="608">
        <f>T72+U72+X72+AA72+AD72+AG72</f>
        <v>0</v>
      </c>
      <c r="T72" s="11">
        <v>0</v>
      </c>
      <c r="U72" s="11">
        <v>0</v>
      </c>
      <c r="V72" s="11">
        <v>0</v>
      </c>
      <c r="W72" s="609"/>
      <c r="X72" s="358">
        <v>0</v>
      </c>
      <c r="Y72" s="11">
        <v>0</v>
      </c>
      <c r="Z72" s="609"/>
      <c r="AA72" s="11">
        <v>0</v>
      </c>
      <c r="AB72" s="11">
        <v>0</v>
      </c>
      <c r="AC72" s="867"/>
      <c r="AD72" s="11">
        <v>0</v>
      </c>
      <c r="AE72" s="11">
        <v>0</v>
      </c>
      <c r="AF72" s="609"/>
      <c r="AG72" s="745">
        <v>0</v>
      </c>
      <c r="AH72" s="747"/>
      <c r="AI72" s="876"/>
      <c r="AJ72" s="609"/>
      <c r="AK72" s="745"/>
      <c r="AL72" s="878"/>
      <c r="AM72" s="878"/>
      <c r="AN72" s="878"/>
      <c r="AO72" s="878"/>
      <c r="AP72" s="878"/>
      <c r="AQ72" s="885"/>
      <c r="AR72" s="608">
        <f>AS72+AT72+AW72+AZ72+BC72+BF72</f>
        <v>0</v>
      </c>
      <c r="AS72" s="11">
        <f>E72+T72</f>
        <v>0</v>
      </c>
      <c r="AT72" s="11">
        <f>F72+U72</f>
        <v>0</v>
      </c>
      <c r="AU72" s="11">
        <f>G72+V72</f>
        <v>0</v>
      </c>
      <c r="AV72" s="609">
        <f>H72+W72</f>
        <v>0</v>
      </c>
      <c r="AW72" s="11">
        <f>AU72+AV72</f>
        <v>0</v>
      </c>
      <c r="AX72" s="11">
        <f>J72+Y72</f>
        <v>0</v>
      </c>
      <c r="AY72" s="609">
        <f>K72+Z72</f>
        <v>0</v>
      </c>
      <c r="AZ72" s="11">
        <f>AX72+AY72</f>
        <v>0</v>
      </c>
      <c r="BA72" s="11">
        <f>M72+AB72</f>
        <v>0</v>
      </c>
      <c r="BB72" s="609">
        <f>N72+AC72</f>
        <v>0</v>
      </c>
      <c r="BC72" s="11">
        <f>BA72+BB72</f>
        <v>0</v>
      </c>
      <c r="BD72" s="11">
        <f>P72+AE72</f>
        <v>0</v>
      </c>
      <c r="BE72" s="609">
        <f>Q72+AF72</f>
        <v>0</v>
      </c>
      <c r="BF72" s="745">
        <f>BD72+BE72</f>
        <v>0</v>
      </c>
      <c r="BG72" s="938"/>
    </row>
    <row r="73" hidden="1" customHeight="1" outlineLevel="1" spans="1:59">
      <c r="A73" s="825"/>
      <c r="B73" s="839"/>
      <c r="C73" s="607" t="s">
        <v>91</v>
      </c>
      <c r="D73" s="640"/>
      <c r="E73" s="641"/>
      <c r="F73" s="641"/>
      <c r="G73" s="641"/>
      <c r="H73" s="609"/>
      <c r="I73" s="641"/>
      <c r="J73" s="699"/>
      <c r="K73" s="687"/>
      <c r="L73" s="699"/>
      <c r="M73" s="699"/>
      <c r="N73" s="687"/>
      <c r="O73" s="699"/>
      <c r="P73" s="699"/>
      <c r="Q73" s="687"/>
      <c r="R73" s="861"/>
      <c r="S73" s="640"/>
      <c r="T73" s="641"/>
      <c r="U73" s="641"/>
      <c r="V73" s="641"/>
      <c r="W73" s="609"/>
      <c r="X73" s="392"/>
      <c r="Y73" s="641"/>
      <c r="Z73" s="609"/>
      <c r="AA73" s="641"/>
      <c r="AB73" s="641"/>
      <c r="AC73" s="867"/>
      <c r="AD73" s="641"/>
      <c r="AE73" s="760"/>
      <c r="AF73" s="609"/>
      <c r="AG73" s="783"/>
      <c r="AH73" s="759"/>
      <c r="AI73" s="608"/>
      <c r="AJ73" s="609"/>
      <c r="AK73" s="748"/>
      <c r="AL73" s="869"/>
      <c r="AM73" s="869"/>
      <c r="AN73" s="869"/>
      <c r="AO73" s="869"/>
      <c r="AP73" s="869"/>
      <c r="AQ73" s="886"/>
      <c r="AR73" s="640"/>
      <c r="AS73" s="760"/>
      <c r="AT73" s="760"/>
      <c r="AU73" s="760"/>
      <c r="AV73" s="676"/>
      <c r="AW73" s="760"/>
      <c r="AX73" s="760"/>
      <c r="AY73" s="676"/>
      <c r="AZ73" s="760"/>
      <c r="BA73" s="760"/>
      <c r="BB73" s="676"/>
      <c r="BC73" s="760"/>
      <c r="BD73" s="760"/>
      <c r="BE73" s="676"/>
      <c r="BF73" s="783"/>
      <c r="BG73" s="803"/>
    </row>
    <row r="74" ht="33.75" hidden="1" customHeight="1" outlineLevel="1" spans="1:59">
      <c r="A74" s="840"/>
      <c r="B74" s="841"/>
      <c r="C74" s="607" t="s">
        <v>146</v>
      </c>
      <c r="D74" s="766"/>
      <c r="E74" s="842"/>
      <c r="F74" s="842"/>
      <c r="G74" s="842"/>
      <c r="H74" s="609"/>
      <c r="I74" s="842"/>
      <c r="J74" s="854"/>
      <c r="K74" s="687"/>
      <c r="L74" s="854"/>
      <c r="M74" s="854"/>
      <c r="N74" s="687"/>
      <c r="O74" s="854"/>
      <c r="P74" s="854"/>
      <c r="Q74" s="687"/>
      <c r="R74" s="862"/>
      <c r="S74" s="766"/>
      <c r="T74" s="842"/>
      <c r="U74" s="842"/>
      <c r="V74" s="842"/>
      <c r="W74" s="609"/>
      <c r="X74" s="536"/>
      <c r="Y74" s="842"/>
      <c r="Z74" s="609"/>
      <c r="AA74" s="842"/>
      <c r="AB74" s="842"/>
      <c r="AC74" s="867"/>
      <c r="AD74" s="842"/>
      <c r="AE74" s="767"/>
      <c r="AF74" s="609"/>
      <c r="AG74" s="789"/>
      <c r="AH74" s="753"/>
      <c r="AI74" s="608"/>
      <c r="AJ74" s="609"/>
      <c r="AK74" s="748"/>
      <c r="AL74" s="879"/>
      <c r="AM74" s="879"/>
      <c r="AN74" s="879"/>
      <c r="AO74" s="879"/>
      <c r="AP74" s="879"/>
      <c r="AQ74" s="887"/>
      <c r="AR74" s="766"/>
      <c r="AS74" s="767"/>
      <c r="AT74" s="767"/>
      <c r="AU74" s="767"/>
      <c r="AV74" s="676"/>
      <c r="AW74" s="767"/>
      <c r="AX74" s="767"/>
      <c r="AY74" s="676"/>
      <c r="AZ74" s="767"/>
      <c r="BA74" s="767"/>
      <c r="BB74" s="676"/>
      <c r="BC74" s="767"/>
      <c r="BD74" s="767"/>
      <c r="BE74" s="676"/>
      <c r="BF74" s="789"/>
      <c r="BG74" s="803"/>
    </row>
    <row r="75" ht="22.5" hidden="1" outlineLevel="1" spans="1:59">
      <c r="A75" s="840"/>
      <c r="B75" s="841"/>
      <c r="C75" s="607" t="s">
        <v>161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766"/>
      <c r="T75" s="842"/>
      <c r="U75" s="842"/>
      <c r="V75" s="842"/>
      <c r="W75" s="609"/>
      <c r="X75" s="536"/>
      <c r="Y75" s="842"/>
      <c r="Z75" s="609"/>
      <c r="AA75" s="842"/>
      <c r="AB75" s="842"/>
      <c r="AC75" s="609"/>
      <c r="AD75" s="842"/>
      <c r="AE75" s="767"/>
      <c r="AF75" s="609"/>
      <c r="AG75" s="789"/>
      <c r="AH75" s="753"/>
      <c r="AI75" s="608"/>
      <c r="AJ75" s="609"/>
      <c r="AK75" s="748"/>
      <c r="AL75" s="879"/>
      <c r="AM75" s="879"/>
      <c r="AN75" s="879"/>
      <c r="AO75" s="879"/>
      <c r="AP75" s="879"/>
      <c r="AQ75" s="887"/>
      <c r="AR75" s="766"/>
      <c r="AS75" s="767"/>
      <c r="AT75" s="767"/>
      <c r="AU75" s="767"/>
      <c r="AV75" s="676"/>
      <c r="AW75" s="767"/>
      <c r="AX75" s="767"/>
      <c r="AY75" s="676"/>
      <c r="AZ75" s="767"/>
      <c r="BA75" s="767"/>
      <c r="BB75" s="676"/>
      <c r="BC75" s="767"/>
      <c r="BD75" s="767"/>
      <c r="BE75" s="676"/>
      <c r="BF75" s="789"/>
      <c r="BG75" s="803"/>
    </row>
    <row r="76" ht="22.5" hidden="1" outlineLevel="1" spans="1:59">
      <c r="A76" s="836"/>
      <c r="B76" s="843"/>
      <c r="C76" s="607" t="s">
        <v>39</v>
      </c>
      <c r="D76" s="675"/>
      <c r="E76" s="622"/>
      <c r="F76" s="622"/>
      <c r="G76" s="622"/>
      <c r="H76" s="609"/>
      <c r="I76" s="622"/>
      <c r="J76" s="691"/>
      <c r="K76" s="687"/>
      <c r="L76" s="691"/>
      <c r="M76" s="691"/>
      <c r="N76" s="687"/>
      <c r="O76" s="691"/>
      <c r="P76" s="691"/>
      <c r="Q76" s="687"/>
      <c r="R76" s="858"/>
      <c r="S76" s="675"/>
      <c r="T76" s="622"/>
      <c r="U76" s="622"/>
      <c r="V76" s="622"/>
      <c r="W76" s="609"/>
      <c r="X76" s="373"/>
      <c r="Y76" s="622"/>
      <c r="Z76" s="609"/>
      <c r="AA76" s="622"/>
      <c r="AB76" s="622"/>
      <c r="AC76" s="609"/>
      <c r="AD76" s="622"/>
      <c r="AE76" s="770"/>
      <c r="AF76" s="609"/>
      <c r="AG76" s="782"/>
      <c r="AH76" s="757"/>
      <c r="AI76" s="608"/>
      <c r="AJ76" s="609"/>
      <c r="AK76" s="748"/>
      <c r="AL76" s="880"/>
      <c r="AM76" s="880"/>
      <c r="AN76" s="880"/>
      <c r="AO76" s="880"/>
      <c r="AP76" s="880"/>
      <c r="AQ76" s="888"/>
      <c r="AR76" s="675"/>
      <c r="AS76" s="770"/>
      <c r="AT76" s="770"/>
      <c r="AU76" s="770"/>
      <c r="AV76" s="676"/>
      <c r="AW76" s="770"/>
      <c r="AX76" s="770"/>
      <c r="AY76" s="676"/>
      <c r="AZ76" s="770"/>
      <c r="BA76" s="770"/>
      <c r="BB76" s="676"/>
      <c r="BC76" s="770"/>
      <c r="BD76" s="770"/>
      <c r="BE76" s="676"/>
      <c r="BF76" s="782"/>
      <c r="BG76" s="803"/>
    </row>
    <row r="77" ht="74.25" customHeight="1" outlineLevel="1" spans="1:59">
      <c r="A77" s="836" t="s">
        <v>331</v>
      </c>
      <c r="B77" s="843" t="s">
        <v>332</v>
      </c>
      <c r="C77" s="607" t="s">
        <v>13</v>
      </c>
      <c r="D77" s="608">
        <f>E77+F77+I77+L77+O77+R77</f>
        <v>0</v>
      </c>
      <c r="E77" s="11">
        <v>0</v>
      </c>
      <c r="F77" s="11">
        <v>0</v>
      </c>
      <c r="G77" s="11">
        <v>0</v>
      </c>
      <c r="H77" s="609"/>
      <c r="I77" s="11">
        <f>G77+H77</f>
        <v>0</v>
      </c>
      <c r="J77" s="686">
        <v>0</v>
      </c>
      <c r="K77" s="609">
        <f>K78</f>
        <v>0</v>
      </c>
      <c r="L77" s="686">
        <f>J77+K77</f>
        <v>0</v>
      </c>
      <c r="M77" s="686">
        <f>'35'!O76</f>
        <v>0</v>
      </c>
      <c r="N77" s="609">
        <f>N78</f>
        <v>0</v>
      </c>
      <c r="O77" s="686">
        <f>M77+N77</f>
        <v>0</v>
      </c>
      <c r="P77" s="686">
        <v>0</v>
      </c>
      <c r="Q77" s="609">
        <f>Q78</f>
        <v>0</v>
      </c>
      <c r="R77" s="860">
        <f>P77+Q77</f>
        <v>0</v>
      </c>
      <c r="S77" s="608">
        <f>T77+U77+X77+AA77+AD77+AG77</f>
        <v>0</v>
      </c>
      <c r="T77" s="11">
        <v>0</v>
      </c>
      <c r="U77" s="11">
        <v>0</v>
      </c>
      <c r="V77" s="11">
        <v>0</v>
      </c>
      <c r="W77" s="609"/>
      <c r="X77" s="358">
        <f>V77+W77</f>
        <v>0</v>
      </c>
      <c r="Y77" s="11">
        <v>0</v>
      </c>
      <c r="Z77" s="609">
        <f>Z78</f>
        <v>0</v>
      </c>
      <c r="AA77" s="11">
        <f>Y77+Z77</f>
        <v>0</v>
      </c>
      <c r="AB77" s="11">
        <f>'35'!AD76</f>
        <v>0</v>
      </c>
      <c r="AC77" s="609">
        <f>AC78</f>
        <v>0</v>
      </c>
      <c r="AD77" s="11">
        <f>AB77+AC77</f>
        <v>0</v>
      </c>
      <c r="AE77" s="11">
        <v>0</v>
      </c>
      <c r="AF77" s="609">
        <f>AF78</f>
        <v>0</v>
      </c>
      <c r="AG77" s="745">
        <f>AE77+AF77</f>
        <v>0</v>
      </c>
      <c r="AH77" s="759">
        <f>AK77+AN77+AQ77</f>
        <v>0</v>
      </c>
      <c r="AI77" s="876">
        <v>0</v>
      </c>
      <c r="AJ77" s="609">
        <f>AJ78</f>
        <v>0</v>
      </c>
      <c r="AK77" s="745">
        <f>AI77+AJ77</f>
        <v>0</v>
      </c>
      <c r="AL77" s="876">
        <v>0</v>
      </c>
      <c r="AM77" s="609"/>
      <c r="AN77" s="745">
        <f>AL77+AM77</f>
        <v>0</v>
      </c>
      <c r="AO77" s="876">
        <f>'34'!AQ76</f>
        <v>0</v>
      </c>
      <c r="AP77" s="609"/>
      <c r="AQ77" s="745">
        <f>AO77+AP77</f>
        <v>0</v>
      </c>
      <c r="AR77" s="608">
        <f>AS77+AT77+AW77+AZ77+BC77+BF77</f>
        <v>0</v>
      </c>
      <c r="AS77" s="11">
        <f>E77+T77</f>
        <v>0</v>
      </c>
      <c r="AT77" s="11">
        <f>F77+U77</f>
        <v>0</v>
      </c>
      <c r="AU77" s="11">
        <f>G77+V77</f>
        <v>0</v>
      </c>
      <c r="AV77" s="609">
        <f>H77+W77</f>
        <v>0</v>
      </c>
      <c r="AW77" s="11">
        <f>AU77+AV77</f>
        <v>0</v>
      </c>
      <c r="AX77" s="11">
        <f>J77+Y77+AI77</f>
        <v>0</v>
      </c>
      <c r="AY77" s="609">
        <f>K77+Z77+AJ77</f>
        <v>0</v>
      </c>
      <c r="AZ77" s="11">
        <f>AX77+AY77</f>
        <v>0</v>
      </c>
      <c r="BA77" s="11">
        <f>M77+AB77</f>
        <v>0</v>
      </c>
      <c r="BB77" s="676">
        <f>N77+AC77</f>
        <v>0</v>
      </c>
      <c r="BC77" s="11">
        <f>BA77+BB77</f>
        <v>0</v>
      </c>
      <c r="BD77" s="11">
        <f>P77+AE77</f>
        <v>0</v>
      </c>
      <c r="BE77" s="676">
        <f>Q77+AF77</f>
        <v>0</v>
      </c>
      <c r="BF77" s="745">
        <f>BD77+BE77</f>
        <v>0</v>
      </c>
      <c r="BG77" s="936"/>
    </row>
    <row r="78" ht="72.75" customHeight="1" outlineLevel="1" spans="1:59">
      <c r="A78" s="836"/>
      <c r="B78" s="843"/>
      <c r="C78" s="607" t="s">
        <v>39</v>
      </c>
      <c r="D78" s="608"/>
      <c r="E78" s="11"/>
      <c r="F78" s="11"/>
      <c r="G78" s="11"/>
      <c r="H78" s="609"/>
      <c r="I78" s="11"/>
      <c r="J78" s="686"/>
      <c r="K78" s="609"/>
      <c r="L78" s="686"/>
      <c r="M78" s="686"/>
      <c r="N78" s="609"/>
      <c r="O78" s="686"/>
      <c r="P78" s="686"/>
      <c r="Q78" s="609"/>
      <c r="R78" s="860"/>
      <c r="S78" s="608"/>
      <c r="T78" s="11"/>
      <c r="U78" s="11"/>
      <c r="V78" s="11"/>
      <c r="W78" s="609"/>
      <c r="X78" s="358"/>
      <c r="Y78" s="11"/>
      <c r="Z78" s="609"/>
      <c r="AA78" s="11"/>
      <c r="AB78" s="11"/>
      <c r="AC78" s="609"/>
      <c r="AD78" s="11"/>
      <c r="AE78" s="11"/>
      <c r="AF78" s="609"/>
      <c r="AG78" s="745"/>
      <c r="AH78" s="883"/>
      <c r="AI78" s="763"/>
      <c r="AJ78" s="609"/>
      <c r="AK78" s="11"/>
      <c r="AL78" s="11"/>
      <c r="AM78" s="609"/>
      <c r="AN78" s="11"/>
      <c r="AO78" s="11"/>
      <c r="AP78" s="609"/>
      <c r="AQ78" s="745"/>
      <c r="AR78" s="608"/>
      <c r="AS78" s="11"/>
      <c r="AT78" s="11"/>
      <c r="AU78" s="11"/>
      <c r="AV78" s="609"/>
      <c r="AW78" s="11"/>
      <c r="AX78" s="11"/>
      <c r="AY78" s="676"/>
      <c r="AZ78" s="11"/>
      <c r="BA78" s="11"/>
      <c r="BB78" s="676"/>
      <c r="BC78" s="11"/>
      <c r="BD78" s="11"/>
      <c r="BE78" s="676"/>
      <c r="BF78" s="745"/>
      <c r="BG78" s="938"/>
    </row>
    <row r="79" s="27" customFormat="1" ht="75.75" customHeight="1" spans="1:59">
      <c r="A79" s="19"/>
      <c r="B79" s="832" t="s">
        <v>159</v>
      </c>
      <c r="C79" s="923"/>
      <c r="D79" s="608">
        <f>E79+F79+I79+L79+O79+R79</f>
        <v>588.63158</v>
      </c>
      <c r="E79" s="10">
        <f>E72+E67+E77</f>
        <v>0</v>
      </c>
      <c r="F79" s="10">
        <f t="shared" ref="F79:BF79" si="18">F72+F67+F77</f>
        <v>0</v>
      </c>
      <c r="G79" s="10">
        <f t="shared" si="18"/>
        <v>0</v>
      </c>
      <c r="H79" s="10">
        <f t="shared" si="18"/>
        <v>0</v>
      </c>
      <c r="I79" s="10">
        <f t="shared" si="18"/>
        <v>0</v>
      </c>
      <c r="J79" s="10">
        <f t="shared" si="18"/>
        <v>0</v>
      </c>
      <c r="K79" s="676">
        <f t="shared" si="18"/>
        <v>0</v>
      </c>
      <c r="L79" s="10">
        <f t="shared" si="18"/>
        <v>0</v>
      </c>
      <c r="M79" s="10">
        <f t="shared" si="18"/>
        <v>0</v>
      </c>
      <c r="N79" s="676">
        <f t="shared" si="18"/>
        <v>0</v>
      </c>
      <c r="O79" s="10">
        <f t="shared" si="18"/>
        <v>0</v>
      </c>
      <c r="P79" s="10">
        <f t="shared" si="18"/>
        <v>588.63158</v>
      </c>
      <c r="Q79" s="676">
        <f t="shared" si="18"/>
        <v>0</v>
      </c>
      <c r="R79" s="748">
        <f t="shared" si="18"/>
        <v>588.63158</v>
      </c>
      <c r="S79" s="608">
        <f>T79+U79+X79+AA79+AD79+AG79</f>
        <v>22184</v>
      </c>
      <c r="T79" s="10">
        <f t="shared" si="18"/>
        <v>0</v>
      </c>
      <c r="U79" s="10">
        <f t="shared" si="18"/>
        <v>0</v>
      </c>
      <c r="V79" s="10">
        <f t="shared" si="18"/>
        <v>0</v>
      </c>
      <c r="W79" s="10">
        <f t="shared" si="18"/>
        <v>0</v>
      </c>
      <c r="X79" s="10">
        <f t="shared" si="18"/>
        <v>0</v>
      </c>
      <c r="Y79" s="10">
        <f t="shared" si="18"/>
        <v>0</v>
      </c>
      <c r="Z79" s="676">
        <f t="shared" si="18"/>
        <v>0</v>
      </c>
      <c r="AA79" s="10">
        <f t="shared" si="18"/>
        <v>0</v>
      </c>
      <c r="AB79" s="10">
        <f t="shared" si="18"/>
        <v>0</v>
      </c>
      <c r="AC79" s="676">
        <f t="shared" si="18"/>
        <v>0</v>
      </c>
      <c r="AD79" s="10">
        <f t="shared" si="18"/>
        <v>0</v>
      </c>
      <c r="AE79" s="10">
        <f t="shared" si="18"/>
        <v>22184</v>
      </c>
      <c r="AF79" s="676">
        <f t="shared" si="18"/>
        <v>0</v>
      </c>
      <c r="AG79" s="748">
        <f t="shared" si="18"/>
        <v>22184</v>
      </c>
      <c r="AH79" s="747">
        <f>AK79+AN79+AQ79</f>
        <v>0</v>
      </c>
      <c r="AI79" s="10">
        <f t="shared" si="18"/>
        <v>0</v>
      </c>
      <c r="AJ79" s="676">
        <f t="shared" si="18"/>
        <v>0</v>
      </c>
      <c r="AK79" s="10">
        <f t="shared" si="18"/>
        <v>0</v>
      </c>
      <c r="AL79" s="10">
        <f t="shared" si="18"/>
        <v>0</v>
      </c>
      <c r="AM79" s="676">
        <f t="shared" si="18"/>
        <v>0</v>
      </c>
      <c r="AN79" s="10">
        <f t="shared" si="18"/>
        <v>0</v>
      </c>
      <c r="AO79" s="10">
        <f t="shared" si="18"/>
        <v>0</v>
      </c>
      <c r="AP79" s="676">
        <f t="shared" si="18"/>
        <v>0</v>
      </c>
      <c r="AQ79" s="748">
        <f t="shared" si="18"/>
        <v>0</v>
      </c>
      <c r="AR79" s="608">
        <f>AS79+AT79+AW79+AZ79+BC79+BF79</f>
        <v>22772.63158</v>
      </c>
      <c r="AS79" s="10">
        <f t="shared" si="18"/>
        <v>0</v>
      </c>
      <c r="AT79" s="10">
        <f t="shared" si="18"/>
        <v>0</v>
      </c>
      <c r="AU79" s="10">
        <f t="shared" si="18"/>
        <v>0</v>
      </c>
      <c r="AV79" s="10">
        <f t="shared" si="18"/>
        <v>0</v>
      </c>
      <c r="AW79" s="10">
        <f t="shared" si="18"/>
        <v>0</v>
      </c>
      <c r="AX79" s="10">
        <f t="shared" si="18"/>
        <v>0</v>
      </c>
      <c r="AY79" s="676">
        <f t="shared" si="18"/>
        <v>0</v>
      </c>
      <c r="AZ79" s="10">
        <f t="shared" si="18"/>
        <v>0</v>
      </c>
      <c r="BA79" s="10">
        <f t="shared" si="18"/>
        <v>0</v>
      </c>
      <c r="BB79" s="676">
        <f t="shared" si="18"/>
        <v>0</v>
      </c>
      <c r="BC79" s="10">
        <f t="shared" si="18"/>
        <v>0</v>
      </c>
      <c r="BD79" s="10">
        <f t="shared" si="18"/>
        <v>22772.63158</v>
      </c>
      <c r="BE79" s="676">
        <f t="shared" si="18"/>
        <v>0</v>
      </c>
      <c r="BF79" s="748">
        <f t="shared" si="18"/>
        <v>22772.63158</v>
      </c>
      <c r="BG79" s="814"/>
    </row>
    <row r="80" s="27" customFormat="1" ht="73.55" spans="1:59">
      <c r="A80" s="19"/>
      <c r="B80" s="832" t="s">
        <v>162</v>
      </c>
      <c r="C80" s="1004"/>
      <c r="D80" s="784">
        <f>E80+F80+I80+L80+O80+R80</f>
        <v>437482.3411</v>
      </c>
      <c r="E80" s="1005">
        <f t="shared" ref="E80:R80" si="19">E79+E64+E57+E45+E52</f>
        <v>73582.87327</v>
      </c>
      <c r="F80" s="1005">
        <f t="shared" si="19"/>
        <v>68037.99891</v>
      </c>
      <c r="G80" s="1005">
        <f t="shared" si="19"/>
        <v>79606.73556</v>
      </c>
      <c r="H80" s="1006">
        <f t="shared" si="19"/>
        <v>0</v>
      </c>
      <c r="I80" s="1005">
        <f t="shared" si="19"/>
        <v>79606.73556</v>
      </c>
      <c r="J80" s="1005">
        <f t="shared" si="19"/>
        <v>75393.91334</v>
      </c>
      <c r="K80" s="790">
        <f t="shared" si="19"/>
        <v>0</v>
      </c>
      <c r="L80" s="1005">
        <f t="shared" si="19"/>
        <v>75393.91334</v>
      </c>
      <c r="M80" s="1005">
        <f t="shared" si="19"/>
        <v>70266.093</v>
      </c>
      <c r="N80" s="790">
        <f t="shared" si="19"/>
        <v>35.92469</v>
      </c>
      <c r="O80" s="1005">
        <f t="shared" si="19"/>
        <v>70302.01769</v>
      </c>
      <c r="P80" s="1005">
        <f t="shared" si="19"/>
        <v>70558.80233</v>
      </c>
      <c r="Q80" s="790">
        <f t="shared" si="19"/>
        <v>0</v>
      </c>
      <c r="R80" s="1008">
        <f t="shared" si="19"/>
        <v>70558.80233</v>
      </c>
      <c r="S80" s="784">
        <f>T80+U80+X80+AA80+AD80+AG80</f>
        <v>39097.42103</v>
      </c>
      <c r="T80" s="1005">
        <f t="shared" ref="T80:AP80" si="20">T79+T64+T57+T45+T52</f>
        <v>4170.09794</v>
      </c>
      <c r="U80" s="1005">
        <f t="shared" si="20"/>
        <v>0</v>
      </c>
      <c r="V80" s="1005">
        <f t="shared" si="20"/>
        <v>3793.45358</v>
      </c>
      <c r="W80" s="1006">
        <f t="shared" si="20"/>
        <v>0</v>
      </c>
      <c r="X80" s="1005">
        <f t="shared" si="20"/>
        <v>3793.45358</v>
      </c>
      <c r="Y80" s="1005">
        <f t="shared" si="20"/>
        <v>8638.26951</v>
      </c>
      <c r="Z80" s="790">
        <f t="shared" si="20"/>
        <v>0</v>
      </c>
      <c r="AA80" s="1005">
        <f t="shared" si="20"/>
        <v>8638.26951</v>
      </c>
      <c r="AB80" s="1005">
        <f t="shared" si="20"/>
        <v>195.8</v>
      </c>
      <c r="AC80" s="790">
        <f t="shared" si="20"/>
        <v>0</v>
      </c>
      <c r="AD80" s="1005">
        <f t="shared" si="20"/>
        <v>195.8</v>
      </c>
      <c r="AE80" s="1005">
        <f t="shared" si="20"/>
        <v>22299.8</v>
      </c>
      <c r="AF80" s="790">
        <f t="shared" si="20"/>
        <v>0</v>
      </c>
      <c r="AG80" s="1008">
        <f t="shared" si="20"/>
        <v>22299.8</v>
      </c>
      <c r="AH80" s="1009">
        <f>AK80+AN80+AQ80</f>
        <v>1790</v>
      </c>
      <c r="AI80" s="1009">
        <f t="shared" si="20"/>
        <v>820</v>
      </c>
      <c r="AJ80" s="790">
        <f t="shared" si="20"/>
        <v>0</v>
      </c>
      <c r="AK80" s="1008">
        <f t="shared" si="20"/>
        <v>820</v>
      </c>
      <c r="AL80" s="1009">
        <f t="shared" si="20"/>
        <v>485</v>
      </c>
      <c r="AM80" s="790">
        <f t="shared" si="20"/>
        <v>0</v>
      </c>
      <c r="AN80" s="815">
        <f>AL80+AM80</f>
        <v>485</v>
      </c>
      <c r="AO80" s="1009">
        <f t="shared" si="20"/>
        <v>485</v>
      </c>
      <c r="AP80" s="790">
        <f t="shared" si="20"/>
        <v>0</v>
      </c>
      <c r="AQ80" s="815">
        <f>AO80+AP80</f>
        <v>485</v>
      </c>
      <c r="AR80" s="784">
        <f>AS80+AT80+AW80+AZ80+BC80+BF80</f>
        <v>478369.76213</v>
      </c>
      <c r="AS80" s="1005">
        <f>E80+T80</f>
        <v>77752.97121</v>
      </c>
      <c r="AT80" s="1005">
        <f>F80+U80</f>
        <v>68037.99891</v>
      </c>
      <c r="AU80" s="1005">
        <f>G80+V80</f>
        <v>83400.18914</v>
      </c>
      <c r="AV80" s="1006">
        <f>H80+W80</f>
        <v>0</v>
      </c>
      <c r="AW80" s="1005">
        <f>AU80+AV80</f>
        <v>83400.18914</v>
      </c>
      <c r="AX80" s="1005">
        <f>J80+Y80+AI80</f>
        <v>84852.18285</v>
      </c>
      <c r="AY80" s="790">
        <f>K80+Z80+AJ80</f>
        <v>0</v>
      </c>
      <c r="AZ80" s="1005">
        <f>AX80+AY80</f>
        <v>84852.18285</v>
      </c>
      <c r="BA80" s="1005">
        <f>M80+AB80+AL80</f>
        <v>70946.893</v>
      </c>
      <c r="BB80" s="1006">
        <f>N80+AC80+AM80</f>
        <v>35.92469</v>
      </c>
      <c r="BC80" s="1005">
        <f>BA80+BB80</f>
        <v>70982.81769</v>
      </c>
      <c r="BD80" s="1005">
        <f>P80+AE80+AO80</f>
        <v>93343.60233</v>
      </c>
      <c r="BE80" s="1006">
        <f>Q80+AF80+AP80</f>
        <v>0</v>
      </c>
      <c r="BF80" s="1008">
        <f>BD80+BE80</f>
        <v>93343.60233</v>
      </c>
      <c r="BG80" s="814"/>
    </row>
    <row r="81" ht="16.5" customHeight="1" spans="1:59">
      <c r="A81" s="543" t="s">
        <v>86</v>
      </c>
      <c r="B81" s="544"/>
      <c r="C81" s="544"/>
      <c r="D81" s="545"/>
      <c r="E81" s="298"/>
      <c r="F81" s="38"/>
      <c r="I81" s="545"/>
      <c r="K81" s="856"/>
      <c r="N81" s="39"/>
      <c r="Q81" s="41"/>
      <c r="R81" s="856"/>
      <c r="S81" s="298"/>
      <c r="T81" s="299"/>
      <c r="U81" s="545"/>
      <c r="V81" s="298"/>
      <c r="W81" s="557"/>
      <c r="X81" s="298"/>
      <c r="Y81" s="298"/>
      <c r="Z81" s="298"/>
      <c r="AA81" s="298"/>
      <c r="AB81" s="543"/>
      <c r="AC81" s="38"/>
      <c r="AD81" s="543" t="s">
        <v>325</v>
      </c>
      <c r="AE81" s="868"/>
      <c r="AF81" s="543"/>
      <c r="AG81" s="868"/>
      <c r="AH81" s="884"/>
      <c r="AI81" s="868"/>
      <c r="AJ81" s="868"/>
      <c r="AK81" s="868"/>
      <c r="AL81" s="868"/>
      <c r="AM81" s="868"/>
      <c r="AN81" s="868"/>
      <c r="AO81" s="868"/>
      <c r="AP81" s="868"/>
      <c r="AQ81" s="868"/>
      <c r="AR81" s="868"/>
      <c r="AS81" s="868"/>
      <c r="AT81" s="868"/>
      <c r="AU81" s="868"/>
      <c r="AW81" s="868"/>
      <c r="AX81" s="868"/>
      <c r="AY81" s="868"/>
      <c r="AZ81" s="868"/>
      <c r="BA81" s="868"/>
      <c r="BB81" s="868"/>
      <c r="BC81" s="868"/>
      <c r="BD81" s="868"/>
      <c r="BE81" s="868"/>
      <c r="BF81" s="868"/>
      <c r="BG81" s="894"/>
    </row>
    <row r="82" ht="24" customHeight="1"/>
    <row r="83" s="32" customFormat="1" ht="36" customHeight="1" spans="1:59">
      <c r="A83" s="33"/>
      <c r="B83" s="34"/>
      <c r="C83" s="34"/>
      <c r="D83" s="35"/>
      <c r="E83" s="36"/>
      <c r="F83" s="37"/>
      <c r="G83" s="38"/>
      <c r="H83" s="37"/>
      <c r="I83" s="38"/>
      <c r="J83" s="39"/>
      <c r="K83" s="40"/>
      <c r="L83" s="39"/>
      <c r="M83" s="41"/>
      <c r="N83" s="42"/>
      <c r="O83" s="41"/>
      <c r="P83" s="41"/>
      <c r="Q83" s="40"/>
      <c r="R83" s="41"/>
      <c r="S83" s="43"/>
      <c r="T83" s="44"/>
      <c r="U83" s="45"/>
      <c r="V83" s="46"/>
      <c r="W83" s="37"/>
      <c r="X83" s="47"/>
      <c r="Y83" s="46"/>
      <c r="Z83" s="36"/>
      <c r="AA83" s="46"/>
      <c r="AB83" s="48"/>
      <c r="AC83" s="37"/>
      <c r="AD83" s="48"/>
      <c r="AF83" s="49"/>
      <c r="AH83" s="50"/>
      <c r="AR83" s="1010"/>
      <c r="AV83" s="52"/>
      <c r="AY83" s="52"/>
      <c r="BB83" s="52"/>
      <c r="BE83" s="52"/>
      <c r="BF83" s="53"/>
      <c r="BG83" s="54"/>
    </row>
  </sheetData>
  <mergeCells count="166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M9:O9"/>
    <mergeCell ref="P9:R9"/>
    <mergeCell ref="AB9:AD9"/>
    <mergeCell ref="AE9:AG9"/>
    <mergeCell ref="AL9:AN9"/>
    <mergeCell ref="AO9:AQ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6:BF46"/>
    <mergeCell ref="A53:BF53"/>
    <mergeCell ref="A54:BF54"/>
    <mergeCell ref="A58:BF58"/>
    <mergeCell ref="A59:BF59"/>
    <mergeCell ref="A65:BF65"/>
    <mergeCell ref="A66:BF66"/>
    <mergeCell ref="A8:A10"/>
    <mergeCell ref="A13:A18"/>
    <mergeCell ref="A19:A21"/>
    <mergeCell ref="A22:A24"/>
    <mergeCell ref="A26:A29"/>
    <mergeCell ref="A30:A41"/>
    <mergeCell ref="A60:A63"/>
    <mergeCell ref="A68:A71"/>
    <mergeCell ref="A73:A76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8:B71"/>
    <mergeCell ref="B73:B76"/>
    <mergeCell ref="C8:C10"/>
    <mergeCell ref="D9:D10"/>
    <mergeCell ref="D61:D63"/>
    <mergeCell ref="D73:D76"/>
    <mergeCell ref="E9:E10"/>
    <mergeCell ref="E61:E63"/>
    <mergeCell ref="E73:E76"/>
    <mergeCell ref="F9:F10"/>
    <mergeCell ref="F61:F63"/>
    <mergeCell ref="F73:F76"/>
    <mergeCell ref="G73:G76"/>
    <mergeCell ref="I9:I10"/>
    <mergeCell ref="I61:I63"/>
    <mergeCell ref="I73:I76"/>
    <mergeCell ref="J9:J10"/>
    <mergeCell ref="J61:J63"/>
    <mergeCell ref="J73:J76"/>
    <mergeCell ref="K9:K10"/>
    <mergeCell ref="L9:L10"/>
    <mergeCell ref="L61:L63"/>
    <mergeCell ref="L73:L76"/>
    <mergeCell ref="M61:M63"/>
    <mergeCell ref="M73:M76"/>
    <mergeCell ref="O61:O63"/>
    <mergeCell ref="O73:O76"/>
    <mergeCell ref="P73:P76"/>
    <mergeCell ref="Q61:Q63"/>
    <mergeCell ref="R61:R63"/>
    <mergeCell ref="R73:R76"/>
    <mergeCell ref="S9:S10"/>
    <mergeCell ref="S61:S63"/>
    <mergeCell ref="S73:S76"/>
    <mergeCell ref="T9:T10"/>
    <mergeCell ref="T61:T63"/>
    <mergeCell ref="T73:T76"/>
    <mergeCell ref="U9:U10"/>
    <mergeCell ref="U61:U63"/>
    <mergeCell ref="U73:U76"/>
    <mergeCell ref="V9:V10"/>
    <mergeCell ref="V61:V63"/>
    <mergeCell ref="V73:V76"/>
    <mergeCell ref="W9:W10"/>
    <mergeCell ref="X9:X10"/>
    <mergeCell ref="X61:X63"/>
    <mergeCell ref="X73:X76"/>
    <mergeCell ref="Y9:Y10"/>
    <mergeCell ref="Y61:Y63"/>
    <mergeCell ref="Y73:Y76"/>
    <mergeCell ref="Z9:Z10"/>
    <mergeCell ref="AA9:AA10"/>
    <mergeCell ref="AA61:AA63"/>
    <mergeCell ref="AA73:AA76"/>
    <mergeCell ref="AB61:AB63"/>
    <mergeCell ref="AB73:AB76"/>
    <mergeCell ref="AD61:AD63"/>
    <mergeCell ref="AD73:AD76"/>
    <mergeCell ref="AE61:AE63"/>
    <mergeCell ref="AE73:AE76"/>
    <mergeCell ref="AG61:AG63"/>
    <mergeCell ref="AG73:AG76"/>
    <mergeCell ref="AH9:AH10"/>
    <mergeCell ref="AI9:AI10"/>
    <mergeCell ref="AJ9:AJ10"/>
    <mergeCell ref="AK9:AK10"/>
    <mergeCell ref="AK61:AK63"/>
    <mergeCell ref="AR9:AR10"/>
    <mergeCell ref="AR61:AR63"/>
    <mergeCell ref="AR73:AR76"/>
    <mergeCell ref="AS9:AS10"/>
    <mergeCell ref="AS61:AS63"/>
    <mergeCell ref="AS73:AS76"/>
    <mergeCell ref="AT9:AT10"/>
    <mergeCell ref="AT61:AT63"/>
    <mergeCell ref="AT73:AT76"/>
    <mergeCell ref="AU9:AU10"/>
    <mergeCell ref="AU61:AU63"/>
    <mergeCell ref="AU73:AU76"/>
    <mergeCell ref="AV9:AV10"/>
    <mergeCell ref="AW9:AW10"/>
    <mergeCell ref="AW61:AW63"/>
    <mergeCell ref="AW73:AW76"/>
    <mergeCell ref="AX9:AX10"/>
    <mergeCell ref="AX61:AX63"/>
    <mergeCell ref="AX73:AX76"/>
    <mergeCell ref="AY9:AY10"/>
    <mergeCell ref="AZ9:AZ10"/>
    <mergeCell ref="AZ61:AZ63"/>
    <mergeCell ref="AZ73:AZ76"/>
    <mergeCell ref="BA61:BA63"/>
    <mergeCell ref="BA73:BA76"/>
    <mergeCell ref="BC61:BC63"/>
    <mergeCell ref="BC73:BC76"/>
    <mergeCell ref="BD61:BD63"/>
    <mergeCell ref="BD73:BD76"/>
    <mergeCell ref="BF61:BF63"/>
    <mergeCell ref="BF73:BF76"/>
    <mergeCell ref="BG8:BG10"/>
    <mergeCell ref="BG26:BG29"/>
    <mergeCell ref="BG30:BG31"/>
    <mergeCell ref="BG36:BG37"/>
    <mergeCell ref="BG43:BG44"/>
    <mergeCell ref="BG60:BG64"/>
    <mergeCell ref="BG69:BG70"/>
    <mergeCell ref="BG71:BG72"/>
    <mergeCell ref="BG77:BG78"/>
  </mergeCells>
  <pageMargins left="0.708661417322835" right="0.708661417322835" top="0.748031496062992" bottom="0.748031496062992" header="0.31496062992126" footer="0.31496062992126"/>
  <pageSetup paperSize="9" scale="63" fitToHeight="0" orientation="landscape" horizontalDpi="600" verticalDpi="600"/>
  <headerFooter/>
  <rowBreaks count="5" manualBreakCount="5">
    <brk id="21" max="58" man="1"/>
    <brk id="35" max="58" man="1"/>
    <brk id="44" max="58" man="1"/>
    <brk id="56" max="58" man="1"/>
    <brk id="70" max="58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3"/>
  <sheetViews>
    <sheetView view="pageBreakPreview" zoomScaleNormal="100" workbookViewId="0">
      <selection activeCell="A7" sqref="A7:BG7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hidden="1" customWidth="1"/>
    <col min="36" max="36" width="4" style="32" hidden="1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hidden="1" customWidth="1" outlineLevel="1"/>
    <col min="51" max="51" width="3.71428571428571" style="52" hidden="1" customWidth="1" outlineLevel="1"/>
    <col min="52" max="52" width="3.71428571428571" style="32" customWidth="1" collapsed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68.25" customHeight="1" spans="1:59">
      <c r="A3" s="943" t="s">
        <v>368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/>
      <c r="BC3" s="944"/>
      <c r="BD3" s="944"/>
      <c r="BE3" s="944"/>
      <c r="BF3" s="944"/>
      <c r="BG3" s="992"/>
    </row>
    <row r="4" s="27" customFormat="1" ht="171" customHeight="1" spans="1:59">
      <c r="A4" s="899" t="s">
        <v>369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44.25" hidden="1" customHeight="1" spans="1:59">
      <c r="A5" s="896" t="s">
        <v>370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98.45" customHeight="1" spans="1:59">
      <c r="A6" s="896" t="s">
        <v>371</v>
      </c>
      <c r="B6" s="896"/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</row>
    <row r="7" ht="45" customHeight="1" spans="1:59">
      <c r="A7" s="63" t="s">
        <v>372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7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49" t="s">
        <v>362</v>
      </c>
      <c r="K9" s="949" t="s">
        <v>363</v>
      </c>
      <c r="L9" s="949">
        <v>2019</v>
      </c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949" t="s">
        <v>362</v>
      </c>
      <c r="Z9" s="949" t="s">
        <v>363</v>
      </c>
      <c r="AA9" s="949">
        <v>2019</v>
      </c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949" t="s">
        <v>362</v>
      </c>
      <c r="AJ9" s="949" t="s">
        <v>363</v>
      </c>
      <c r="AK9" s="949">
        <v>2019</v>
      </c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949" t="s">
        <v>362</v>
      </c>
      <c r="AY9" s="949" t="s">
        <v>363</v>
      </c>
      <c r="AZ9" s="949">
        <v>2019</v>
      </c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49"/>
      <c r="K10" s="949"/>
      <c r="L10" s="949"/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49"/>
      <c r="Z10" s="949"/>
      <c r="AA10" s="949"/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49"/>
      <c r="AJ10" s="949"/>
      <c r="AK10" s="949"/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49"/>
      <c r="AY10" s="949"/>
      <c r="AZ10" s="949"/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9.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13389.79693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'36'!O13</f>
        <v>2858</v>
      </c>
      <c r="N13" s="687">
        <f>N14+N15+N16+N17</f>
        <v>-34.14668</v>
      </c>
      <c r="O13" s="686">
        <f>M13+N13</f>
        <v>2823.85332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'35'!AA13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13389.79693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2827.9187</v>
      </c>
      <c r="AY13" s="609">
        <f>K13+Z13+AJ13</f>
        <v>0</v>
      </c>
      <c r="AZ13" s="11">
        <f>AX13+AY13</f>
        <v>2827.9187</v>
      </c>
      <c r="BA13" s="11">
        <f>M13+AB13</f>
        <v>2858</v>
      </c>
      <c r="BB13" s="609">
        <f>N13+AC13</f>
        <v>-34.14668</v>
      </c>
      <c r="BC13" s="11">
        <f>BA13+BB13</f>
        <v>2823.85332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42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378"/>
    </row>
    <row r="15" ht="60.6" customHeight="1" outlineLevel="1" spans="1:5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>
        <v>-34.14668</v>
      </c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378" t="s">
        <v>373</v>
      </c>
    </row>
    <row r="16" ht="39.6" customHeight="1" outlineLevel="1" spans="1:5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378"/>
    </row>
    <row r="17" ht="45" customHeight="1" spans="1:59">
      <c r="A17" s="6"/>
      <c r="B17" s="606"/>
      <c r="C17" s="607" t="s">
        <v>374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46.5" customHeight="1" spans="1:59">
      <c r="A21" s="6"/>
      <c r="B21" s="606"/>
      <c r="C21" s="607" t="s">
        <v>375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45" spans="1:59">
      <c r="A24" s="15"/>
      <c r="B24" s="606"/>
      <c r="C24" s="607" t="s">
        <v>375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'35'!L26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3.9" customHeight="1" spans="1:59">
      <c r="A30" s="629" t="s">
        <v>104</v>
      </c>
      <c r="B30" s="606" t="s">
        <v>30</v>
      </c>
      <c r="C30" s="607" t="s">
        <v>13</v>
      </c>
      <c r="D30" s="608">
        <f>E30+F30+I30+L30+O30+R30</f>
        <v>335839.33732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'35'!L30</f>
        <v>55740.17778</v>
      </c>
      <c r="K30" s="687">
        <f t="shared" ref="K30:R30" si="1">K31+K36+K38</f>
        <v>0</v>
      </c>
      <c r="L30" s="686">
        <f t="shared" si="1"/>
        <v>55740.17778</v>
      </c>
      <c r="M30" s="686">
        <f t="shared" si="1"/>
        <v>50769.01724</v>
      </c>
      <c r="N30" s="687">
        <f t="shared" si="1"/>
        <v>-35.92469</v>
      </c>
      <c r="O30" s="686">
        <f t="shared" si="1"/>
        <v>50733.09255</v>
      </c>
      <c r="P30" s="686">
        <f t="shared" si="1"/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15490.91695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'35'!AA30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0</v>
      </c>
      <c r="AC30" s="609">
        <f t="shared" si="2"/>
        <v>1950</v>
      </c>
      <c r="AD30" s="11">
        <f>AB30+AC30</f>
        <v>1950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351330.25427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62232.7472</v>
      </c>
      <c r="AY30" s="609">
        <f>K30+Z30+AJ30</f>
        <v>0</v>
      </c>
      <c r="AZ30" s="11">
        <f t="shared" ref="AZ30:BF30" si="4">AZ31+AZ36+AZ38</f>
        <v>62232.7472</v>
      </c>
      <c r="BA30" s="11">
        <f t="shared" si="4"/>
        <v>50769.01724</v>
      </c>
      <c r="BB30" s="609">
        <f t="shared" si="4"/>
        <v>1914.07531</v>
      </c>
      <c r="BC30" s="11">
        <f t="shared" si="4"/>
        <v>52683.09255</v>
      </c>
      <c r="BD30" s="11">
        <f t="shared" si="4"/>
        <v>52883.58652</v>
      </c>
      <c r="BE30" s="609">
        <f t="shared" si="4"/>
        <v>0</v>
      </c>
      <c r="BF30" s="745">
        <f t="shared" si="4"/>
        <v>52883.58652</v>
      </c>
      <c r="BG30" s="802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233518.98284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'36'!O31</f>
        <v>33617.37647</v>
      </c>
      <c r="N31" s="687">
        <f>N32+N34</f>
        <v>0</v>
      </c>
      <c r="O31" s="686">
        <f>M31+N31</f>
        <v>33617.37647</v>
      </c>
      <c r="P31" s="686">
        <f>'36'!R31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6603.8597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'35'!AA31</f>
        <v>1066.4</v>
      </c>
      <c r="Z31" s="609">
        <f>Z32+Z34</f>
        <v>0</v>
      </c>
      <c r="AA31" s="11">
        <f>Y31+Z31</f>
        <v>1066.4</v>
      </c>
      <c r="AB31" s="11">
        <f>AB32+AB37+AB39</f>
        <v>0</v>
      </c>
      <c r="AC31" s="609">
        <f>AC32+AC33+AC34</f>
        <v>1300</v>
      </c>
      <c r="AD31" s="11">
        <f>AB31+AC31</f>
        <v>1300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240122.84254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37997.0898</v>
      </c>
      <c r="AY31" s="609">
        <f>K31+Z31+AJ31</f>
        <v>0</v>
      </c>
      <c r="AZ31" s="11">
        <f>AX31+AY31</f>
        <v>37997.0898</v>
      </c>
      <c r="BA31" s="11">
        <f>M31+AB31</f>
        <v>33617.37647</v>
      </c>
      <c r="BB31" s="609">
        <f>N31+AC31</f>
        <v>1300</v>
      </c>
      <c r="BC31" s="11">
        <f>BA31+BB31</f>
        <v>34917.37647</v>
      </c>
      <c r="BD31" s="11">
        <f>P31+AE31</f>
        <v>34521.57036</v>
      </c>
      <c r="BE31" s="609">
        <f>Q31+AF31</f>
        <v>0</v>
      </c>
      <c r="BF31" s="787">
        <f>BD31+BE31</f>
        <v>34521.57036</v>
      </c>
      <c r="BG31" s="907" t="s">
        <v>376</v>
      </c>
    </row>
    <row r="32" ht="64.5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6"/>
      <c r="AC32" s="609">
        <v>650</v>
      </c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1017"/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09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1017"/>
    </row>
    <row r="34" ht="62.25" customHeight="1" spans="1:59">
      <c r="A34" s="629"/>
      <c r="B34" s="606"/>
      <c r="C34" s="607" t="s">
        <v>375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5"/>
      <c r="AC34" s="609">
        <v>650</v>
      </c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908"/>
    </row>
    <row r="35" ht="0.75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16"/>
    </row>
    <row r="36" ht="81" customHeight="1" spans="1:59">
      <c r="A36" s="629"/>
      <c r="B36" s="606" t="s">
        <v>111</v>
      </c>
      <c r="C36" s="607" t="s">
        <v>13</v>
      </c>
      <c r="D36" s="608">
        <f>E36+F36+I36+L36+O36+R36</f>
        <v>100321.14578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'36'!O36</f>
        <v>17115.71608</v>
      </c>
      <c r="N36" s="687">
        <f>N37</f>
        <v>0</v>
      </c>
      <c r="O36" s="686">
        <f>M36+N36</f>
        <v>17115.71608</v>
      </c>
      <c r="P36" s="686">
        <f>'36'!R36</f>
        <v>18362.01616</v>
      </c>
      <c r="Q36" s="687">
        <f>Q37</f>
        <v>0</v>
      </c>
      <c r="R36" s="717">
        <f>P36+Q36</f>
        <v>18362.01616</v>
      </c>
      <c r="S36" s="608">
        <f>T36+U36+X36+AA36+AD36+AG36</f>
        <v>4155.88783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'35'!AA36</f>
        <v>695</v>
      </c>
      <c r="Z36" s="609">
        <f>Z37</f>
        <v>0</v>
      </c>
      <c r="AA36" s="11">
        <f>Y36+Z36</f>
        <v>695</v>
      </c>
      <c r="AB36" s="11">
        <v>0</v>
      </c>
      <c r="AC36" s="609">
        <f>AC37</f>
        <v>650</v>
      </c>
      <c r="AD36" s="11">
        <f>AB36+AC36</f>
        <v>650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104477.03361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19504.48798</v>
      </c>
      <c r="AY36" s="609">
        <f>K36+Z36+AJ36</f>
        <v>0</v>
      </c>
      <c r="AZ36" s="11">
        <f>AX36+AY36</f>
        <v>19504.48798</v>
      </c>
      <c r="BA36" s="11">
        <f>M36+AB36</f>
        <v>17115.71608</v>
      </c>
      <c r="BB36" s="609">
        <f>N36+AC36</f>
        <v>650</v>
      </c>
      <c r="BC36" s="11">
        <f>BA36+BB36</f>
        <v>17765.71608</v>
      </c>
      <c r="BD36" s="11">
        <f>P36+AE36</f>
        <v>18362.01616</v>
      </c>
      <c r="BE36" s="609">
        <f>Q36+AF36</f>
        <v>0</v>
      </c>
      <c r="BF36" s="745">
        <f>BD36+BE36</f>
        <v>18362.01616</v>
      </c>
      <c r="BG36" s="909" t="s">
        <v>377</v>
      </c>
    </row>
    <row r="37" ht="66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>
        <v>650</v>
      </c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910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'36'!O38</f>
        <v>35.92469</v>
      </c>
      <c r="N38" s="687">
        <f>N39+N40+N41+N42</f>
        <v>-35.92469</v>
      </c>
      <c r="O38" s="686">
        <f>M38+N38</f>
        <v>0</v>
      </c>
      <c r="P38" s="686">
        <f>'36'!R38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'35'!AA38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35.92469</v>
      </c>
      <c r="BB38" s="609">
        <f>N38+AC38</f>
        <v>-35.92469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45" customHeight="1" spans="1:59">
      <c r="A40" s="629"/>
      <c r="B40" s="634"/>
      <c r="C40" s="607" t="s">
        <v>375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130.5" customHeight="1" spans="1:59">
      <c r="A42" s="629"/>
      <c r="B42" s="636" t="s">
        <v>364</v>
      </c>
      <c r="C42" s="607" t="s">
        <v>137</v>
      </c>
      <c r="D42" s="608">
        <f>E42+F42+I42+L42+O42+R42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'36'!O42</f>
        <v>35.92469</v>
      </c>
      <c r="N42" s="698">
        <v>-35.92469</v>
      </c>
      <c r="O42" s="697">
        <f>M42+N42</f>
        <v>0</v>
      </c>
      <c r="P42" s="686">
        <f>'36'!R42</f>
        <v>0</v>
      </c>
      <c r="Q42" s="698">
        <v>0</v>
      </c>
      <c r="R42" s="721">
        <f>P42+Q42</f>
        <v>0</v>
      </c>
      <c r="S42" s="608">
        <f>T42+U42+X42+AA42+AD42+AG42</f>
        <v>0</v>
      </c>
      <c r="T42" s="11">
        <v>0</v>
      </c>
      <c r="U42" s="11">
        <v>0</v>
      </c>
      <c r="V42" s="11"/>
      <c r="W42" s="609"/>
      <c r="X42" s="358">
        <v>0</v>
      </c>
      <c r="Y42" s="11"/>
      <c r="Z42" s="696"/>
      <c r="AA42" s="11">
        <v>0</v>
      </c>
      <c r="AB42" s="11">
        <v>0</v>
      </c>
      <c r="AC42" s="609">
        <v>0</v>
      </c>
      <c r="AD42" s="11">
        <f>AB42+AC42</f>
        <v>0</v>
      </c>
      <c r="AE42" s="11">
        <v>0</v>
      </c>
      <c r="AF42" s="609">
        <v>0</v>
      </c>
      <c r="AG42" s="745">
        <f>AE42+AF42</f>
        <v>0</v>
      </c>
      <c r="AH42" s="765">
        <f>AK42+AN42+AQ42</f>
        <v>0</v>
      </c>
      <c r="AI42" s="11"/>
      <c r="AJ42" s="609"/>
      <c r="AK42" s="11">
        <v>0</v>
      </c>
      <c r="AL42" s="11">
        <v>0</v>
      </c>
      <c r="AM42" s="609">
        <v>0</v>
      </c>
      <c r="AN42" s="11">
        <f>AL42+AM42</f>
        <v>0</v>
      </c>
      <c r="AO42" s="11">
        <v>0</v>
      </c>
      <c r="AP42" s="609">
        <v>0</v>
      </c>
      <c r="AQ42" s="11">
        <f>AO42+AP42</f>
        <v>0</v>
      </c>
      <c r="AR42" s="657">
        <f>AS42+AT42+AW42+AZ42+BC42+BF42</f>
        <v>0</v>
      </c>
      <c r="AS42" s="11">
        <f t="shared" ref="AS42:AV43" si="6">E42+T42</f>
        <v>0</v>
      </c>
      <c r="AT42" s="11">
        <f t="shared" si="6"/>
        <v>0</v>
      </c>
      <c r="AU42" s="11">
        <f t="shared" si="6"/>
        <v>0</v>
      </c>
      <c r="AV42" s="609">
        <f t="shared" si="6"/>
        <v>0</v>
      </c>
      <c r="AW42" s="11">
        <f>AU42+AV42</f>
        <v>0</v>
      </c>
      <c r="AX42" s="11">
        <f>J42+Y42+AI42</f>
        <v>0</v>
      </c>
      <c r="AY42" s="609">
        <f>K42+Z42+AJ42</f>
        <v>0</v>
      </c>
      <c r="AZ42" s="11">
        <f>AX42+AY42</f>
        <v>0</v>
      </c>
      <c r="BA42" s="11">
        <f>M42+AB42</f>
        <v>35.92469</v>
      </c>
      <c r="BB42" s="609">
        <f>N42+AC42</f>
        <v>-35.92469</v>
      </c>
      <c r="BC42" s="11">
        <f>BA42+BB42</f>
        <v>0</v>
      </c>
      <c r="BD42" s="11">
        <f>P42+AE42</f>
        <v>0</v>
      </c>
      <c r="BE42" s="609">
        <f>Q42+AF42</f>
        <v>0</v>
      </c>
      <c r="BF42" s="745">
        <f>BD42+BE42</f>
        <v>0</v>
      </c>
      <c r="BG42" s="824" t="s">
        <v>378</v>
      </c>
    </row>
    <row r="43" ht="91.5" customHeight="1" spans="1:59">
      <c r="A43" s="16" t="s">
        <v>105</v>
      </c>
      <c r="B43" s="606" t="s">
        <v>188</v>
      </c>
      <c r="C43" s="607" t="s">
        <v>13</v>
      </c>
      <c r="D43" s="608">
        <f>E43+F43+I43+L43+O43+R43</f>
        <v>38101.7323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'36'!O43</f>
        <v>10505.43344</v>
      </c>
      <c r="N43" s="687">
        <f>N44</f>
        <v>-12.92972</v>
      </c>
      <c r="O43" s="686">
        <f>M43+N43</f>
        <v>10492.50372</v>
      </c>
      <c r="P43" s="686">
        <f>'36'!R43</f>
        <v>10322.06244</v>
      </c>
      <c r="Q43" s="687">
        <f>Q44</f>
        <v>0</v>
      </c>
      <c r="R43" s="717">
        <f>P43+Q43</f>
        <v>10322.06244</v>
      </c>
      <c r="S43" s="608">
        <f>T43+U43+X43+AA43+AD43+AG43</f>
        <v>3435.46214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f>'35'!AA42</f>
        <v>1965.70009</v>
      </c>
      <c r="Z43" s="609">
        <f>Z44</f>
        <v>0</v>
      </c>
      <c r="AA43" s="11">
        <f>Y43+Z43</f>
        <v>1965.70009</v>
      </c>
      <c r="AB43" s="11">
        <v>0</v>
      </c>
      <c r="AC43" s="609">
        <f>AC44</f>
        <v>650</v>
      </c>
      <c r="AD43" s="11">
        <f>AB43+AC43</f>
        <v>650</v>
      </c>
      <c r="AE43" s="11">
        <v>0</v>
      </c>
      <c r="AF43" s="609">
        <f>AF44</f>
        <v>0</v>
      </c>
      <c r="AG43" s="745">
        <v>0</v>
      </c>
      <c r="AH43" s="765">
        <f>AK43+AN43+AQ43</f>
        <v>0</v>
      </c>
      <c r="AI43" s="11">
        <v>0</v>
      </c>
      <c r="AJ43" s="687">
        <f>AJ44</f>
        <v>0</v>
      </c>
      <c r="AK43" s="11">
        <f>AI43+AJ43</f>
        <v>0</v>
      </c>
      <c r="AL43" s="11">
        <v>0</v>
      </c>
      <c r="AM43" s="609">
        <f>AM44</f>
        <v>0</v>
      </c>
      <c r="AN43" s="11">
        <f>AL43+AM43</f>
        <v>0</v>
      </c>
      <c r="AO43" s="11">
        <v>0</v>
      </c>
      <c r="AP43" s="609">
        <f>AP44</f>
        <v>0</v>
      </c>
      <c r="AQ43" s="686">
        <f>AO43+AP43</f>
        <v>0</v>
      </c>
      <c r="AR43" s="657">
        <f>AS43+AT43+AW43+AZ43+BC43+BF43</f>
        <v>41537.19444</v>
      </c>
      <c r="AS43" s="11">
        <f t="shared" si="6"/>
        <v>0</v>
      </c>
      <c r="AT43" s="11">
        <f t="shared" si="6"/>
        <v>0</v>
      </c>
      <c r="AU43" s="11">
        <f t="shared" si="6"/>
        <v>7732.51086</v>
      </c>
      <c r="AV43" s="609">
        <f t="shared" si="6"/>
        <v>0</v>
      </c>
      <c r="AW43" s="11">
        <f>AU43+AV43</f>
        <v>7732.51086</v>
      </c>
      <c r="AX43" s="11">
        <f>J43+Y43+AI43</f>
        <v>12340.11742</v>
      </c>
      <c r="AY43" s="609">
        <f>K43+Z43+AJ43</f>
        <v>0</v>
      </c>
      <c r="AZ43" s="11">
        <f>AX43+AY43</f>
        <v>12340.11742</v>
      </c>
      <c r="BA43" s="11">
        <f>M43+AB43</f>
        <v>10505.43344</v>
      </c>
      <c r="BB43" s="609">
        <f>N43+AC43</f>
        <v>637.07028</v>
      </c>
      <c r="BC43" s="11">
        <f>BA43+BB43</f>
        <v>11142.50372</v>
      </c>
      <c r="BD43" s="11">
        <f>P43+AE43</f>
        <v>10322.06244</v>
      </c>
      <c r="BE43" s="609">
        <f>Q43+AF43</f>
        <v>0</v>
      </c>
      <c r="BF43" s="787">
        <f>BD43+BE43</f>
        <v>10322.06244</v>
      </c>
      <c r="BG43" s="909" t="s">
        <v>379</v>
      </c>
    </row>
    <row r="44" ht="60" customHeight="1" spans="1:5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>
        <v>-12.92972</v>
      </c>
      <c r="O44" s="686"/>
      <c r="P44" s="686"/>
      <c r="Q44" s="687"/>
      <c r="R44" s="717"/>
      <c r="S44" s="608"/>
      <c r="T44" s="11"/>
      <c r="U44" s="11"/>
      <c r="V44" s="11"/>
      <c r="W44" s="609"/>
      <c r="X44" s="358"/>
      <c r="Y44" s="11"/>
      <c r="Z44" s="696"/>
      <c r="AA44" s="11"/>
      <c r="AB44" s="11"/>
      <c r="AC44" s="609">
        <v>650</v>
      </c>
      <c r="AD44" s="11"/>
      <c r="AE44" s="11"/>
      <c r="AF44" s="609"/>
      <c r="AG44" s="745"/>
      <c r="AH44" s="765"/>
      <c r="AI44" s="10"/>
      <c r="AJ44" s="609"/>
      <c r="AK44" s="10"/>
      <c r="AL44" s="10"/>
      <c r="AM44" s="609"/>
      <c r="AN44" s="10"/>
      <c r="AO44" s="10"/>
      <c r="AP44" s="609"/>
      <c r="AQ44" s="10"/>
      <c r="AR44" s="657"/>
      <c r="AS44" s="11"/>
      <c r="AT44" s="11"/>
      <c r="AU44" s="11"/>
      <c r="AV44" s="609"/>
      <c r="AW44" s="11"/>
      <c r="AX44" s="11"/>
      <c r="AY44" s="609"/>
      <c r="AZ44" s="11"/>
      <c r="BA44" s="11"/>
      <c r="BB44" s="609"/>
      <c r="BC44" s="11"/>
      <c r="BD44" s="11"/>
      <c r="BE44" s="609"/>
      <c r="BF44" s="787"/>
      <c r="BG44" s="910"/>
    </row>
    <row r="45" s="27" customFormat="1" ht="76.9" customHeight="1" spans="1:59">
      <c r="A45" s="19"/>
      <c r="B45" s="832" t="s">
        <v>189</v>
      </c>
      <c r="C45" s="958"/>
      <c r="D45" s="608">
        <f>E45+F45+I45+L45+O45+R45</f>
        <v>399244.32905</v>
      </c>
      <c r="E45" s="10">
        <f t="shared" ref="E45:R45" si="7">E43+E30+E26+E25+E22+E19+E13</f>
        <v>68854.353</v>
      </c>
      <c r="F45" s="10">
        <f t="shared" si="7"/>
        <v>62669.96004</v>
      </c>
      <c r="G45" s="10">
        <f t="shared" si="7"/>
        <v>71522.40365</v>
      </c>
      <c r="H45" s="676">
        <f t="shared" si="7"/>
        <v>0</v>
      </c>
      <c r="I45" s="10">
        <f t="shared" si="7"/>
        <v>71522.40365</v>
      </c>
      <c r="J45" s="689">
        <f t="shared" si="7"/>
        <v>68942.51381</v>
      </c>
      <c r="K45" s="689">
        <f t="shared" si="7"/>
        <v>0</v>
      </c>
      <c r="L45" s="689">
        <f t="shared" si="7"/>
        <v>68942.51381</v>
      </c>
      <c r="M45" s="689">
        <f t="shared" si="7"/>
        <v>64132.45068</v>
      </c>
      <c r="N45" s="689">
        <f t="shared" si="7"/>
        <v>-83.00109</v>
      </c>
      <c r="O45" s="689">
        <f t="shared" si="7"/>
        <v>64049.44959</v>
      </c>
      <c r="P45" s="689">
        <f t="shared" si="7"/>
        <v>63205.64896</v>
      </c>
      <c r="Q45" s="689">
        <f t="shared" si="7"/>
        <v>0</v>
      </c>
      <c r="R45" s="704">
        <f t="shared" si="7"/>
        <v>63205.64896</v>
      </c>
      <c r="S45" s="608">
        <f>T45+U45+X45+AA45+AD45+AG45</f>
        <v>18926.37909</v>
      </c>
      <c r="T45" s="10">
        <f t="shared" ref="T45:AG45" si="8">T43+T30+T26+T25+T22+T19+T13</f>
        <v>4170.09794</v>
      </c>
      <c r="U45" s="10">
        <f t="shared" si="8"/>
        <v>0</v>
      </c>
      <c r="V45" s="10">
        <f t="shared" si="8"/>
        <v>3698.01164</v>
      </c>
      <c r="W45" s="676">
        <f t="shared" si="8"/>
        <v>0</v>
      </c>
      <c r="X45" s="361">
        <f t="shared" si="8"/>
        <v>3698.01164</v>
      </c>
      <c r="Y45" s="10">
        <f t="shared" si="8"/>
        <v>8458.26951</v>
      </c>
      <c r="Z45" s="10">
        <f t="shared" si="8"/>
        <v>0</v>
      </c>
      <c r="AA45" s="10">
        <f t="shared" si="8"/>
        <v>8458.26951</v>
      </c>
      <c r="AB45" s="10">
        <f t="shared" si="8"/>
        <v>0</v>
      </c>
      <c r="AC45" s="10">
        <f t="shared" si="8"/>
        <v>2600</v>
      </c>
      <c r="AD45" s="10">
        <f t="shared" si="8"/>
        <v>2600</v>
      </c>
      <c r="AE45" s="10">
        <f t="shared" si="8"/>
        <v>0</v>
      </c>
      <c r="AF45" s="10">
        <f t="shared" si="8"/>
        <v>0</v>
      </c>
      <c r="AG45" s="748">
        <f t="shared" si="8"/>
        <v>0</v>
      </c>
      <c r="AH45" s="765">
        <f>AK45+AN45+AQ45</f>
        <v>0</v>
      </c>
      <c r="AI45" s="11">
        <f t="shared" ref="AI45:AQ45" si="9">AI43+AI30+AI26+AI25+AI22+AI19+AI13</f>
        <v>0</v>
      </c>
      <c r="AJ45" s="11">
        <f t="shared" si="9"/>
        <v>0</v>
      </c>
      <c r="AK45" s="11">
        <f t="shared" si="9"/>
        <v>0</v>
      </c>
      <c r="AL45" s="11">
        <f t="shared" si="9"/>
        <v>0</v>
      </c>
      <c r="AM45" s="11">
        <f t="shared" si="9"/>
        <v>0</v>
      </c>
      <c r="AN45" s="11">
        <f t="shared" si="9"/>
        <v>0</v>
      </c>
      <c r="AO45" s="11">
        <f t="shared" si="9"/>
        <v>0</v>
      </c>
      <c r="AP45" s="11">
        <f t="shared" si="9"/>
        <v>0</v>
      </c>
      <c r="AQ45" s="11">
        <f t="shared" si="9"/>
        <v>0</v>
      </c>
      <c r="AR45" s="657">
        <f>AS45+AT45+AW45+AZ45+BC45+BF45</f>
        <v>418170.70814</v>
      </c>
      <c r="AS45" s="11">
        <f>E45+T45</f>
        <v>73024.45094</v>
      </c>
      <c r="AT45" s="11">
        <f>F45+U45</f>
        <v>62669.96004</v>
      </c>
      <c r="AU45" s="11">
        <f>G45+V45</f>
        <v>75220.41529</v>
      </c>
      <c r="AV45" s="11">
        <f>H45+W45</f>
        <v>0</v>
      </c>
      <c r="AW45" s="11">
        <f>AU45+AV45</f>
        <v>75220.41529</v>
      </c>
      <c r="AX45" s="11">
        <f>J45+Y45+AI45</f>
        <v>77400.78332</v>
      </c>
      <c r="AY45" s="11">
        <f>K45+Z45+AJ45</f>
        <v>0</v>
      </c>
      <c r="AZ45" s="11">
        <f>AX45+AY45</f>
        <v>77400.78332</v>
      </c>
      <c r="BA45" s="11">
        <f>M45+AB45</f>
        <v>64132.45068</v>
      </c>
      <c r="BB45" s="11">
        <f>N45+AC45</f>
        <v>2516.99891</v>
      </c>
      <c r="BC45" s="11">
        <f>BA45+BB45</f>
        <v>66649.44959</v>
      </c>
      <c r="BD45" s="11">
        <f>P45+AE45</f>
        <v>63205.64896</v>
      </c>
      <c r="BE45" s="11">
        <f>Q45+AF45</f>
        <v>0</v>
      </c>
      <c r="BF45" s="745">
        <f>BD45+BE45</f>
        <v>63205.64896</v>
      </c>
      <c r="BG45" s="814"/>
    </row>
    <row r="46" s="27" customFormat="1" ht="27" customHeight="1" spans="1:59">
      <c r="A46" s="7" t="s">
        <v>286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814"/>
    </row>
    <row r="47" s="27" customFormat="1" ht="92.25" customHeight="1" spans="1:59">
      <c r="A47" s="15" t="s">
        <v>44</v>
      </c>
      <c r="B47" s="606" t="s">
        <v>287</v>
      </c>
      <c r="C47" s="607" t="s">
        <v>13</v>
      </c>
      <c r="D47" s="608">
        <f>E47+F47+I47+L47+O47+R47</f>
        <v>105.26358</v>
      </c>
      <c r="E47" s="11">
        <v>0</v>
      </c>
      <c r="F47" s="11">
        <v>0</v>
      </c>
      <c r="G47" s="11">
        <v>0</v>
      </c>
      <c r="H47" s="609"/>
      <c r="I47" s="11">
        <f>G47+H47</f>
        <v>0</v>
      </c>
      <c r="J47" s="686">
        <f>'35'!L46</f>
        <v>52.632</v>
      </c>
      <c r="K47" s="609">
        <f>K48+K49+K50</f>
        <v>0</v>
      </c>
      <c r="L47" s="686">
        <f>J47+K47</f>
        <v>52.632</v>
      </c>
      <c r="M47" s="686">
        <f>'36'!O47</f>
        <v>26.31579</v>
      </c>
      <c r="N47" s="609">
        <f>N48+N49+N50</f>
        <v>0</v>
      </c>
      <c r="O47" s="686">
        <f>M47+N47</f>
        <v>26.31579</v>
      </c>
      <c r="P47" s="686">
        <f>'36'!R47</f>
        <v>26.31579</v>
      </c>
      <c r="Q47" s="609">
        <f>Q48+Q49+Q50</f>
        <v>0</v>
      </c>
      <c r="R47" s="717">
        <f>P47+Q47</f>
        <v>26.31579</v>
      </c>
      <c r="S47" s="608">
        <f>T47+U47+X47+AA47+AD47+AG47</f>
        <v>285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'35'!AA46</f>
        <v>180</v>
      </c>
      <c r="Z47" s="609">
        <f>Z48+Z49+Z50</f>
        <v>0</v>
      </c>
      <c r="AA47" s="11">
        <f>Y47+Z47</f>
        <v>180</v>
      </c>
      <c r="AB47" s="11">
        <f>'36'!AD47</f>
        <v>15</v>
      </c>
      <c r="AC47" s="609">
        <f>AC48+AC49+AC50</f>
        <v>75</v>
      </c>
      <c r="AD47" s="11">
        <f>AB47+AC47</f>
        <v>90</v>
      </c>
      <c r="AE47" s="11">
        <f>'36'!AG47</f>
        <v>15</v>
      </c>
      <c r="AF47" s="609">
        <f>AF48+AF49+AF50</f>
        <v>0</v>
      </c>
      <c r="AG47" s="745">
        <f>AE47+AF47</f>
        <v>15</v>
      </c>
      <c r="AH47" s="869">
        <f>AK47+AN47+AQ47</f>
        <v>1715</v>
      </c>
      <c r="AI47" s="876">
        <f>'34'!AK46</f>
        <v>820</v>
      </c>
      <c r="AJ47" s="609">
        <f>AJ48+AJ49+AJ50</f>
        <v>0</v>
      </c>
      <c r="AK47" s="745">
        <f>AI47+AJ47</f>
        <v>820</v>
      </c>
      <c r="AL47" s="876">
        <f>'36'!AN47</f>
        <v>485</v>
      </c>
      <c r="AM47" s="609">
        <f>AM48+AM49+AM50</f>
        <v>-75</v>
      </c>
      <c r="AN47" s="745">
        <f>AL47+AM47</f>
        <v>410</v>
      </c>
      <c r="AO47" s="876">
        <f>'36'!AQ47</f>
        <v>485</v>
      </c>
      <c r="AP47" s="609">
        <f>AP48+AP49+AP50</f>
        <v>0</v>
      </c>
      <c r="AQ47" s="745">
        <f>AO47+AP47</f>
        <v>485</v>
      </c>
      <c r="AR47" s="657">
        <f>AS47+AT47+AW47+AZ47+BC47+BF47</f>
        <v>2105.26358</v>
      </c>
      <c r="AS47" s="11">
        <f>E47+T47</f>
        <v>0</v>
      </c>
      <c r="AT47" s="11">
        <f>F47+U47</f>
        <v>0</v>
      </c>
      <c r="AU47" s="11">
        <f>G47+V47</f>
        <v>0</v>
      </c>
      <c r="AV47" s="609">
        <f>H47+W47</f>
        <v>0</v>
      </c>
      <c r="AW47" s="11">
        <f>AU47+AV47</f>
        <v>0</v>
      </c>
      <c r="AX47" s="11">
        <f>J47+Y47+AI47</f>
        <v>1052.632</v>
      </c>
      <c r="AY47" s="609">
        <f>K47+Z47+AJ47</f>
        <v>0</v>
      </c>
      <c r="AZ47" s="11">
        <f>AX47+AY47</f>
        <v>1052.632</v>
      </c>
      <c r="BA47" s="11">
        <f>M47+AB47+AL47</f>
        <v>526.31579</v>
      </c>
      <c r="BB47" s="676">
        <f>N47+AC47+AM47</f>
        <v>0</v>
      </c>
      <c r="BC47" s="11">
        <f>BA47+BB47</f>
        <v>526.31579</v>
      </c>
      <c r="BD47" s="11">
        <f>P47+AE47+AO47</f>
        <v>526.31579</v>
      </c>
      <c r="BE47" s="676">
        <f>Q47+AF47+AP47</f>
        <v>0</v>
      </c>
      <c r="BF47" s="745">
        <f>BD47+BE47</f>
        <v>526.31579</v>
      </c>
      <c r="BG47" s="1003"/>
    </row>
    <row r="48" s="27" customFormat="1" ht="74.25" customHeight="1" spans="1:59">
      <c r="A48" s="15"/>
      <c r="B48" s="606"/>
      <c r="C48" s="607" t="s">
        <v>46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>
        <v>-26.31579</v>
      </c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>
        <v>-15</v>
      </c>
      <c r="AD48" s="11"/>
      <c r="AE48" s="11"/>
      <c r="AF48" s="609"/>
      <c r="AG48" s="745"/>
      <c r="AH48" s="883"/>
      <c r="AI48" s="763"/>
      <c r="AJ48" s="609"/>
      <c r="AK48" s="11"/>
      <c r="AL48" s="11"/>
      <c r="AM48" s="609">
        <v>-485</v>
      </c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236" t="s">
        <v>380</v>
      </c>
    </row>
    <row r="49" s="27" customFormat="1" ht="77.25" customHeight="1" spans="1:59">
      <c r="A49" s="1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>
        <v>17.83384</v>
      </c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>
        <f>60.99174</f>
        <v>60.99174</v>
      </c>
      <c r="AD49" s="11"/>
      <c r="AE49" s="11"/>
      <c r="AF49" s="609"/>
      <c r="AG49" s="745"/>
      <c r="AH49" s="985"/>
      <c r="AI49" s="763"/>
      <c r="AJ49" s="609"/>
      <c r="AK49" s="11"/>
      <c r="AL49" s="11"/>
      <c r="AM49" s="609">
        <v>277.85124</v>
      </c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75.75" customHeight="1" spans="1:59">
      <c r="A50" s="1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>
        <v>8.48195</v>
      </c>
      <c r="O50" s="686"/>
      <c r="P50" s="686"/>
      <c r="Q50" s="609"/>
      <c r="R50" s="717"/>
      <c r="S50" s="608"/>
      <c r="T50" s="11"/>
      <c r="U50" s="11"/>
      <c r="V50" s="11"/>
      <c r="W50" s="609"/>
      <c r="X50" s="358"/>
      <c r="Y50" s="11"/>
      <c r="Z50" s="609"/>
      <c r="AA50" s="11"/>
      <c r="AB50" s="11"/>
      <c r="AC50" s="609">
        <f>29.00826</f>
        <v>29.00826</v>
      </c>
      <c r="AD50" s="11"/>
      <c r="AE50" s="11"/>
      <c r="AF50" s="609"/>
      <c r="AG50" s="745"/>
      <c r="AH50" s="986"/>
      <c r="AI50" s="763"/>
      <c r="AJ50" s="609"/>
      <c r="AK50" s="11"/>
      <c r="AL50" s="11"/>
      <c r="AM50" s="609">
        <v>132.14876</v>
      </c>
      <c r="AN50" s="11"/>
      <c r="AO50" s="11"/>
      <c r="AP50" s="609"/>
      <c r="AQ50" s="11"/>
      <c r="AR50" s="10"/>
      <c r="AS50" s="11"/>
      <c r="AT50" s="11"/>
      <c r="AU50" s="11"/>
      <c r="AV50" s="609"/>
      <c r="AW50" s="11"/>
      <c r="AX50" s="11"/>
      <c r="AY50" s="609"/>
      <c r="AZ50" s="11"/>
      <c r="BA50" s="11"/>
      <c r="BB50" s="676"/>
      <c r="BC50" s="11"/>
      <c r="BD50" s="11"/>
      <c r="BE50" s="676"/>
      <c r="BF50" s="787"/>
      <c r="BG50" s="236"/>
    </row>
    <row r="51" s="27" customFormat="1" ht="70.5" customHeight="1" spans="1:59">
      <c r="A51" s="15" t="s">
        <v>289</v>
      </c>
      <c r="B51" s="606" t="s">
        <v>290</v>
      </c>
      <c r="C51" s="607" t="s">
        <v>13</v>
      </c>
      <c r="D51" s="608">
        <f>E51+F51+I51+L51+O51+R51</f>
        <v>0</v>
      </c>
      <c r="E51" s="11">
        <v>0</v>
      </c>
      <c r="F51" s="11">
        <v>0</v>
      </c>
      <c r="G51" s="11">
        <f>'27'!I71</f>
        <v>0</v>
      </c>
      <c r="H51" s="609"/>
      <c r="I51" s="11">
        <f>G51+H51</f>
        <v>0</v>
      </c>
      <c r="J51" s="686">
        <f>'35'!L50</f>
        <v>0</v>
      </c>
      <c r="K51" s="609">
        <v>0</v>
      </c>
      <c r="L51" s="686">
        <f>J51+K51</f>
        <v>0</v>
      </c>
      <c r="M51" s="686">
        <f>'36'!O51</f>
        <v>0</v>
      </c>
      <c r="N51" s="609">
        <v>0</v>
      </c>
      <c r="O51" s="686">
        <f>M51+N51</f>
        <v>0</v>
      </c>
      <c r="P51" s="686">
        <f>'36'!R51</f>
        <v>0</v>
      </c>
      <c r="Q51" s="609">
        <v>0</v>
      </c>
      <c r="R51" s="717">
        <f>P51+Q51</f>
        <v>0</v>
      </c>
      <c r="S51" s="608">
        <f>T51+U51+X51+AA51+AD51+AG51</f>
        <v>0</v>
      </c>
      <c r="T51" s="11">
        <v>0</v>
      </c>
      <c r="U51" s="11">
        <v>0</v>
      </c>
      <c r="V51" s="11">
        <v>0</v>
      </c>
      <c r="W51" s="609"/>
      <c r="X51" s="358">
        <f>V51+W51</f>
        <v>0</v>
      </c>
      <c r="Y51" s="11">
        <f>'35'!AA50</f>
        <v>0</v>
      </c>
      <c r="Z51" s="609">
        <v>0</v>
      </c>
      <c r="AA51" s="11">
        <v>0</v>
      </c>
      <c r="AB51" s="11">
        <f>'36'!AD51</f>
        <v>0</v>
      </c>
      <c r="AC51" s="609">
        <v>0</v>
      </c>
      <c r="AD51" s="11">
        <f>AB51+AC51</f>
        <v>0</v>
      </c>
      <c r="AE51" s="11">
        <f>'36'!AG51</f>
        <v>0</v>
      </c>
      <c r="AF51" s="609">
        <v>0</v>
      </c>
      <c r="AG51" s="745">
        <v>0</v>
      </c>
      <c r="AH51" s="880">
        <f>AK51+AN51+AQ51</f>
        <v>0</v>
      </c>
      <c r="AI51" s="876">
        <f>'33'!AK50</f>
        <v>0</v>
      </c>
      <c r="AJ51" s="609">
        <v>0</v>
      </c>
      <c r="AK51" s="745">
        <f>AI51+AJ51</f>
        <v>0</v>
      </c>
      <c r="AL51" s="876">
        <f>'36'!AN51</f>
        <v>0</v>
      </c>
      <c r="AM51" s="609">
        <v>0</v>
      </c>
      <c r="AN51" s="745">
        <f>AL51+AM51</f>
        <v>0</v>
      </c>
      <c r="AO51" s="876">
        <f>'36'!AQ51</f>
        <v>0</v>
      </c>
      <c r="AP51" s="609">
        <v>0</v>
      </c>
      <c r="AQ51" s="745">
        <f>AO51+AP51</f>
        <v>0</v>
      </c>
      <c r="AR51" s="657">
        <f>AS51+AT51+AW51+AZ51+BC51+BF51</f>
        <v>0</v>
      </c>
      <c r="AS51" s="11">
        <f>E51+T51</f>
        <v>0</v>
      </c>
      <c r="AT51" s="11">
        <f>F51+U51</f>
        <v>0</v>
      </c>
      <c r="AU51" s="11">
        <f>G51+V51</f>
        <v>0</v>
      </c>
      <c r="AV51" s="609">
        <f>H51+W51</f>
        <v>0</v>
      </c>
      <c r="AW51" s="11">
        <f>AU51+AV51</f>
        <v>0</v>
      </c>
      <c r="AX51" s="11">
        <f>J51+Y51+AI51</f>
        <v>0</v>
      </c>
      <c r="AY51" s="609">
        <f>K51+Z51+AJ51</f>
        <v>0</v>
      </c>
      <c r="AZ51" s="11">
        <f>AX51+AY51</f>
        <v>0</v>
      </c>
      <c r="BA51" s="11">
        <f>M51+AB51+AL51</f>
        <v>0</v>
      </c>
      <c r="BB51" s="676">
        <f>N51+AC51+AM51</f>
        <v>0</v>
      </c>
      <c r="BC51" s="11">
        <f>BA51+BB51</f>
        <v>0</v>
      </c>
      <c r="BD51" s="11">
        <f>P51+AE51</f>
        <v>0</v>
      </c>
      <c r="BE51" s="676">
        <f>Q51+AF51+AP51</f>
        <v>0</v>
      </c>
      <c r="BF51" s="745">
        <f>BD51+BE51</f>
        <v>0</v>
      </c>
      <c r="BG51" s="905"/>
    </row>
    <row r="52" s="27" customFormat="1" ht="63.75" customHeight="1" spans="1:59">
      <c r="A52" s="19"/>
      <c r="B52" s="832" t="s">
        <v>189</v>
      </c>
      <c r="C52" s="958"/>
      <c r="D52" s="608">
        <f>E52+F52+I52+L52+O52+R52</f>
        <v>105.26358</v>
      </c>
      <c r="E52" s="10">
        <f t="shared" ref="E52:R52" si="10">E51+E47</f>
        <v>0</v>
      </c>
      <c r="F52" s="10">
        <f t="shared" si="10"/>
        <v>0</v>
      </c>
      <c r="G52" s="10">
        <f t="shared" si="10"/>
        <v>0</v>
      </c>
      <c r="H52" s="676">
        <f t="shared" si="10"/>
        <v>0</v>
      </c>
      <c r="I52" s="10">
        <f t="shared" si="10"/>
        <v>0</v>
      </c>
      <c r="J52" s="689">
        <f t="shared" si="10"/>
        <v>52.632</v>
      </c>
      <c r="K52" s="609">
        <f t="shared" si="10"/>
        <v>0</v>
      </c>
      <c r="L52" s="689">
        <f t="shared" si="10"/>
        <v>52.632</v>
      </c>
      <c r="M52" s="689">
        <f t="shared" si="10"/>
        <v>26.31579</v>
      </c>
      <c r="N52" s="609">
        <f t="shared" si="10"/>
        <v>0</v>
      </c>
      <c r="O52" s="689">
        <f t="shared" si="10"/>
        <v>26.31579</v>
      </c>
      <c r="P52" s="689">
        <f t="shared" si="10"/>
        <v>26.31579</v>
      </c>
      <c r="Q52" s="609">
        <f t="shared" si="10"/>
        <v>0</v>
      </c>
      <c r="R52" s="704">
        <f t="shared" si="10"/>
        <v>26.31579</v>
      </c>
      <c r="S52" s="608">
        <f>T52+U52+X52+AA52+AD52+AG52</f>
        <v>285</v>
      </c>
      <c r="T52" s="10">
        <f t="shared" ref="T52:AP52" si="11">T51+T47</f>
        <v>0</v>
      </c>
      <c r="U52" s="10">
        <f t="shared" si="11"/>
        <v>0</v>
      </c>
      <c r="V52" s="10">
        <f t="shared" si="11"/>
        <v>0</v>
      </c>
      <c r="W52" s="676">
        <f t="shared" si="11"/>
        <v>0</v>
      </c>
      <c r="X52" s="361">
        <f t="shared" si="11"/>
        <v>0</v>
      </c>
      <c r="Y52" s="10">
        <f t="shared" si="11"/>
        <v>180</v>
      </c>
      <c r="Z52" s="609">
        <f t="shared" si="11"/>
        <v>0</v>
      </c>
      <c r="AA52" s="10">
        <f t="shared" si="11"/>
        <v>180</v>
      </c>
      <c r="AB52" s="10">
        <f t="shared" si="11"/>
        <v>15</v>
      </c>
      <c r="AC52" s="609">
        <f t="shared" si="11"/>
        <v>75</v>
      </c>
      <c r="AD52" s="10">
        <f t="shared" si="11"/>
        <v>90</v>
      </c>
      <c r="AE52" s="10">
        <f t="shared" si="11"/>
        <v>15</v>
      </c>
      <c r="AF52" s="609">
        <f t="shared" si="11"/>
        <v>0</v>
      </c>
      <c r="AG52" s="748">
        <f t="shared" si="11"/>
        <v>15</v>
      </c>
      <c r="AH52" s="765">
        <f>AK52+AN52+AQ52</f>
        <v>1715</v>
      </c>
      <c r="AI52" s="608">
        <f t="shared" si="11"/>
        <v>820</v>
      </c>
      <c r="AJ52" s="609">
        <f t="shared" si="11"/>
        <v>0</v>
      </c>
      <c r="AK52" s="748">
        <f t="shared" si="11"/>
        <v>820</v>
      </c>
      <c r="AL52" s="10">
        <f t="shared" si="11"/>
        <v>485</v>
      </c>
      <c r="AM52" s="609">
        <f t="shared" si="11"/>
        <v>-75</v>
      </c>
      <c r="AN52" s="745">
        <f>AL52+AM52</f>
        <v>410</v>
      </c>
      <c r="AO52" s="10">
        <f t="shared" si="11"/>
        <v>485</v>
      </c>
      <c r="AP52" s="609">
        <f t="shared" si="11"/>
        <v>0</v>
      </c>
      <c r="AQ52" s="745">
        <f>AO52+AP52</f>
        <v>485</v>
      </c>
      <c r="AR52" s="657">
        <f>AS52+AT52+AW52+AZ52+BC52+BF52</f>
        <v>2105.26358</v>
      </c>
      <c r="AS52" s="11">
        <f>AS51+AS47</f>
        <v>0</v>
      </c>
      <c r="AT52" s="11">
        <f>AT51+AT47</f>
        <v>0</v>
      </c>
      <c r="AU52" s="11">
        <f>AU51+AU47</f>
        <v>0</v>
      </c>
      <c r="AV52" s="609">
        <f>AV51+AV47</f>
        <v>0</v>
      </c>
      <c r="AW52" s="11">
        <f>AW51+AW47</f>
        <v>0</v>
      </c>
      <c r="AX52" s="11">
        <f>J52+Y52+AI52</f>
        <v>1052.632</v>
      </c>
      <c r="AY52" s="609">
        <f>K52+Z52+AJ52</f>
        <v>0</v>
      </c>
      <c r="AZ52" s="11">
        <f t="shared" ref="AZ52:BF52" si="12">AZ51+AZ47</f>
        <v>1052.632</v>
      </c>
      <c r="BA52" s="11">
        <f t="shared" si="12"/>
        <v>526.31579</v>
      </c>
      <c r="BB52" s="676">
        <f t="shared" si="12"/>
        <v>0</v>
      </c>
      <c r="BC52" s="11">
        <f t="shared" si="12"/>
        <v>526.31579</v>
      </c>
      <c r="BD52" s="11">
        <f t="shared" si="12"/>
        <v>526.31579</v>
      </c>
      <c r="BE52" s="676">
        <f t="shared" si="12"/>
        <v>0</v>
      </c>
      <c r="BF52" s="11">
        <f t="shared" si="12"/>
        <v>526.31579</v>
      </c>
      <c r="BG52" s="818"/>
    </row>
    <row r="53" s="27" customFormat="1" spans="1:59">
      <c r="A53" s="7" t="s">
        <v>302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7"/>
      <c r="T53" s="977"/>
      <c r="U53" s="977"/>
      <c r="V53" s="977"/>
      <c r="W53" s="977"/>
      <c r="X53" s="977"/>
      <c r="Y53" s="977"/>
      <c r="Z53" s="977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  <c r="AN53" s="977"/>
      <c r="AO53" s="977"/>
      <c r="AP53" s="977"/>
      <c r="AQ53" s="97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spans="1:59">
      <c r="A54" s="7" t="s">
        <v>303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978"/>
      <c r="T54" s="978"/>
      <c r="U54" s="978"/>
      <c r="V54" s="978"/>
      <c r="W54" s="978"/>
      <c r="X54" s="978"/>
      <c r="Y54" s="978"/>
      <c r="Z54" s="978"/>
      <c r="AA54" s="978"/>
      <c r="AB54" s="978"/>
      <c r="AC54" s="978"/>
      <c r="AD54" s="978"/>
      <c r="AE54" s="978"/>
      <c r="AF54" s="978"/>
      <c r="AG54" s="978"/>
      <c r="AH54" s="978"/>
      <c r="AI54" s="978"/>
      <c r="AJ54" s="978"/>
      <c r="AK54" s="978"/>
      <c r="AL54" s="978"/>
      <c r="AM54" s="978"/>
      <c r="AN54" s="978"/>
      <c r="AO54" s="978"/>
      <c r="AP54" s="978"/>
      <c r="AQ54" s="978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814"/>
    </row>
    <row r="55" s="27" customFormat="1" ht="70.5" customHeight="1" spans="1:59">
      <c r="A55" s="15" t="s">
        <v>118</v>
      </c>
      <c r="B55" s="606" t="s">
        <v>354</v>
      </c>
      <c r="C55" s="607" t="s">
        <v>13</v>
      </c>
      <c r="D55" s="608">
        <f>E55+F55+I55+L55+O55+R55</f>
        <v>35972.71718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'36'!O55</f>
        <v>6143.25122</v>
      </c>
      <c r="N55" s="609">
        <v>-0.04845</v>
      </c>
      <c r="O55" s="686">
        <f>M55+N55</f>
        <v>6143.20277</v>
      </c>
      <c r="P55" s="686">
        <f>'36'!R55</f>
        <v>6738.206</v>
      </c>
      <c r="Q55" s="609">
        <v>0</v>
      </c>
      <c r="R55" s="717">
        <f>P55+Q55</f>
        <v>6738.206</v>
      </c>
      <c r="S55" s="608">
        <f>T55+U55+X55+AA55+AD55+AG55</f>
        <v>377.04194</v>
      </c>
      <c r="T55" s="11">
        <v>0</v>
      </c>
      <c r="U55" s="11">
        <v>0</v>
      </c>
      <c r="V55" s="11">
        <f>'27'!X48</f>
        <v>95.44194</v>
      </c>
      <c r="W55" s="609"/>
      <c r="X55" s="358">
        <f>V55+W55</f>
        <v>95.44194</v>
      </c>
      <c r="Y55" s="11">
        <v>0</v>
      </c>
      <c r="Z55" s="609">
        <v>0</v>
      </c>
      <c r="AA55" s="11">
        <v>0</v>
      </c>
      <c r="AB55" s="11">
        <f>AB56</f>
        <v>180.8</v>
      </c>
      <c r="AC55" s="609">
        <v>0</v>
      </c>
      <c r="AD55" s="11">
        <f>AD56</f>
        <v>180.8</v>
      </c>
      <c r="AE55" s="11">
        <f>AE56</f>
        <v>100.8</v>
      </c>
      <c r="AF55" s="609">
        <v>0</v>
      </c>
      <c r="AG55" s="745">
        <f>AG56</f>
        <v>100.8</v>
      </c>
      <c r="AH55" s="765">
        <f>AK55+AN55+AQ55</f>
        <v>0</v>
      </c>
      <c r="AI55" s="876">
        <v>0</v>
      </c>
      <c r="AJ55" s="609">
        <v>0</v>
      </c>
      <c r="AK55" s="745">
        <f>AI55+AJ55</f>
        <v>0</v>
      </c>
      <c r="AL55" s="876">
        <v>0</v>
      </c>
      <c r="AM55" s="609">
        <v>0</v>
      </c>
      <c r="AN55" s="745">
        <f>AL55+AM55</f>
        <v>0</v>
      </c>
      <c r="AO55" s="876">
        <v>0</v>
      </c>
      <c r="AP55" s="609">
        <v>0</v>
      </c>
      <c r="AQ55" s="745">
        <f>AO55+AP55</f>
        <v>0</v>
      </c>
      <c r="AR55" s="657">
        <f>AS55+AT55+AW55+AZ55+BC55+BF55</f>
        <v>36349.75912</v>
      </c>
      <c r="AS55" s="11">
        <f t="shared" ref="AS55:AV56" si="13">E55+T55</f>
        <v>4728.52027</v>
      </c>
      <c r="AT55" s="11">
        <f t="shared" si="13"/>
        <v>5368.03887</v>
      </c>
      <c r="AU55" s="11">
        <f t="shared" si="13"/>
        <v>6691.42368</v>
      </c>
      <c r="AV55" s="609">
        <f t="shared" si="13"/>
        <v>0</v>
      </c>
      <c r="AW55" s="11">
        <f>AU55+AV55</f>
        <v>6691.42368</v>
      </c>
      <c r="AX55" s="11">
        <f>J55+Y55+AI55</f>
        <v>6398.76753</v>
      </c>
      <c r="AY55" s="609">
        <f>K55+Z55+AJ55</f>
        <v>0</v>
      </c>
      <c r="AZ55" s="11">
        <f>AX55+AY55</f>
        <v>6398.76753</v>
      </c>
      <c r="BA55" s="11">
        <f>M55+AB55</f>
        <v>6324.05122</v>
      </c>
      <c r="BB55" s="642">
        <f>N55+AC55</f>
        <v>-0.04845</v>
      </c>
      <c r="BC55" s="11">
        <f>BA55+BB55</f>
        <v>6324.00277</v>
      </c>
      <c r="BD55" s="11">
        <f>P55+AE55</f>
        <v>6839.006</v>
      </c>
      <c r="BE55" s="642">
        <f>Q55+AF55</f>
        <v>0</v>
      </c>
      <c r="BF55" s="787">
        <f>BD55+BE55</f>
        <v>6839.006</v>
      </c>
      <c r="BG55" s="824" t="s">
        <v>381</v>
      </c>
    </row>
    <row r="56" s="27" customFormat="1" ht="105.75" customHeight="1" spans="1:59">
      <c r="A56" s="15" t="s">
        <v>356</v>
      </c>
      <c r="B56" s="606" t="s">
        <v>329</v>
      </c>
      <c r="C56" s="607" t="s">
        <v>46</v>
      </c>
      <c r="D56" s="608">
        <f>E56+F56+I56+L56+O56+R56</f>
        <v>0</v>
      </c>
      <c r="E56" s="11">
        <v>0</v>
      </c>
      <c r="F56" s="11">
        <v>0</v>
      </c>
      <c r="G56" s="11"/>
      <c r="H56" s="609"/>
      <c r="I56" s="11">
        <v>0</v>
      </c>
      <c r="J56" s="686">
        <v>0</v>
      </c>
      <c r="K56" s="609">
        <v>0</v>
      </c>
      <c r="L56" s="686">
        <v>0</v>
      </c>
      <c r="M56" s="686">
        <v>0</v>
      </c>
      <c r="N56" s="609">
        <v>0</v>
      </c>
      <c r="O56" s="686">
        <v>0</v>
      </c>
      <c r="P56" s="686">
        <v>0</v>
      </c>
      <c r="Q56" s="609">
        <v>0</v>
      </c>
      <c r="R56" s="717">
        <v>0</v>
      </c>
      <c r="S56" s="608">
        <f>T56+U56+X56+AA56+AD56+AG56</f>
        <v>281.6</v>
      </c>
      <c r="T56" s="11">
        <v>0</v>
      </c>
      <c r="U56" s="11">
        <v>0</v>
      </c>
      <c r="V56" s="11"/>
      <c r="W56" s="609"/>
      <c r="X56" s="358">
        <v>0</v>
      </c>
      <c r="Y56" s="11">
        <v>0</v>
      </c>
      <c r="Z56" s="609">
        <v>0</v>
      </c>
      <c r="AA56" s="11">
        <v>0</v>
      </c>
      <c r="AB56" s="11">
        <f>'36'!AD56</f>
        <v>180.8</v>
      </c>
      <c r="AC56" s="609">
        <v>0</v>
      </c>
      <c r="AD56" s="11">
        <f>AB56+AC56</f>
        <v>180.8</v>
      </c>
      <c r="AE56" s="11">
        <f>'36'!AG56</f>
        <v>100.8</v>
      </c>
      <c r="AF56" s="609">
        <v>0</v>
      </c>
      <c r="AG56" s="745">
        <f>AE56+AF56</f>
        <v>100.8</v>
      </c>
      <c r="AH56" s="765">
        <f>AK56+AN56+AQ56</f>
        <v>0</v>
      </c>
      <c r="AI56" s="877">
        <v>0</v>
      </c>
      <c r="AJ56" s="987">
        <v>0</v>
      </c>
      <c r="AK56" s="745">
        <v>0</v>
      </c>
      <c r="AL56" s="876">
        <v>0</v>
      </c>
      <c r="AM56" s="609">
        <v>0</v>
      </c>
      <c r="AN56" s="745">
        <v>0</v>
      </c>
      <c r="AO56" s="876">
        <v>0</v>
      </c>
      <c r="AP56" s="609">
        <v>0</v>
      </c>
      <c r="AQ56" s="745">
        <v>0</v>
      </c>
      <c r="AR56" s="657">
        <f>AS56+AT56+AW56+AZ56+BC56+BF56</f>
        <v>281.6</v>
      </c>
      <c r="AS56" s="11">
        <f t="shared" si="13"/>
        <v>0</v>
      </c>
      <c r="AT56" s="11">
        <f t="shared" si="13"/>
        <v>0</v>
      </c>
      <c r="AU56" s="11">
        <f t="shared" si="13"/>
        <v>0</v>
      </c>
      <c r="AV56" s="609">
        <f t="shared" si="13"/>
        <v>0</v>
      </c>
      <c r="AW56" s="11">
        <f>AU56+AV56</f>
        <v>0</v>
      </c>
      <c r="AX56" s="11">
        <f>J56+Y56+AI56</f>
        <v>0</v>
      </c>
      <c r="AY56" s="609">
        <f>K56+Z56+AJ56</f>
        <v>0</v>
      </c>
      <c r="AZ56" s="11">
        <f>AX56+AY56</f>
        <v>0</v>
      </c>
      <c r="BA56" s="11">
        <f>M56+AB56</f>
        <v>180.8</v>
      </c>
      <c r="BB56" s="642">
        <f>N56+AC56</f>
        <v>0</v>
      </c>
      <c r="BC56" s="11">
        <f>BA56+BB56</f>
        <v>180.8</v>
      </c>
      <c r="BD56" s="11">
        <f>P56+AE56</f>
        <v>100.8</v>
      </c>
      <c r="BE56" s="642">
        <f>Q56+AF56</f>
        <v>0</v>
      </c>
      <c r="BF56" s="787">
        <f>BD56+BE56</f>
        <v>100.8</v>
      </c>
      <c r="BG56" s="824"/>
    </row>
    <row r="57" s="27" customFormat="1" ht="81.75" customHeight="1" spans="1:59">
      <c r="A57" s="19"/>
      <c r="B57" s="832" t="s">
        <v>159</v>
      </c>
      <c r="C57" s="959"/>
      <c r="D57" s="608">
        <f>E57+F57+I57+L57+O57+R57</f>
        <v>35972.71718</v>
      </c>
      <c r="E57" s="10">
        <f>E55+E56</f>
        <v>4728.52027</v>
      </c>
      <c r="F57" s="10">
        <f t="shared" ref="F57:R57" si="14">F55+F56</f>
        <v>5368.03887</v>
      </c>
      <c r="G57" s="10">
        <f t="shared" si="14"/>
        <v>6595.98174</v>
      </c>
      <c r="H57" s="10">
        <f t="shared" si="14"/>
        <v>0</v>
      </c>
      <c r="I57" s="10">
        <f t="shared" si="14"/>
        <v>6595.98174</v>
      </c>
      <c r="J57" s="10">
        <f t="shared" si="14"/>
        <v>6398.76753</v>
      </c>
      <c r="K57" s="10">
        <f t="shared" si="14"/>
        <v>0</v>
      </c>
      <c r="L57" s="10">
        <f t="shared" si="14"/>
        <v>6398.76753</v>
      </c>
      <c r="M57" s="10">
        <f t="shared" si="14"/>
        <v>6143.25122</v>
      </c>
      <c r="N57" s="10">
        <f t="shared" si="14"/>
        <v>-0.04845</v>
      </c>
      <c r="O57" s="10">
        <f t="shared" si="14"/>
        <v>6143.20277</v>
      </c>
      <c r="P57" s="10">
        <f t="shared" si="14"/>
        <v>6738.206</v>
      </c>
      <c r="Q57" s="10">
        <f t="shared" si="14"/>
        <v>0</v>
      </c>
      <c r="R57" s="10">
        <f t="shared" si="14"/>
        <v>6738.206</v>
      </c>
      <c r="S57" s="10">
        <f>S55</f>
        <v>377.04194</v>
      </c>
      <c r="T57" s="10">
        <f t="shared" ref="T57:AR57" si="15">T55</f>
        <v>0</v>
      </c>
      <c r="U57" s="10">
        <f t="shared" si="15"/>
        <v>0</v>
      </c>
      <c r="V57" s="10">
        <f t="shared" si="15"/>
        <v>95.44194</v>
      </c>
      <c r="W57" s="10">
        <f t="shared" si="15"/>
        <v>0</v>
      </c>
      <c r="X57" s="10">
        <f t="shared" si="15"/>
        <v>95.44194</v>
      </c>
      <c r="Y57" s="10">
        <f t="shared" si="15"/>
        <v>0</v>
      </c>
      <c r="Z57" s="10">
        <f t="shared" si="15"/>
        <v>0</v>
      </c>
      <c r="AA57" s="10">
        <f t="shared" si="15"/>
        <v>0</v>
      </c>
      <c r="AB57" s="10">
        <f t="shared" si="15"/>
        <v>180.8</v>
      </c>
      <c r="AC57" s="10">
        <f t="shared" si="15"/>
        <v>0</v>
      </c>
      <c r="AD57" s="10">
        <f t="shared" si="15"/>
        <v>180.8</v>
      </c>
      <c r="AE57" s="10">
        <f t="shared" si="15"/>
        <v>100.8</v>
      </c>
      <c r="AF57" s="10">
        <f t="shared" si="15"/>
        <v>0</v>
      </c>
      <c r="AG57" s="10">
        <f t="shared" si="15"/>
        <v>100.8</v>
      </c>
      <c r="AH57" s="10">
        <f t="shared" si="15"/>
        <v>0</v>
      </c>
      <c r="AI57" s="10">
        <f t="shared" si="15"/>
        <v>0</v>
      </c>
      <c r="AJ57" s="10">
        <f t="shared" si="15"/>
        <v>0</v>
      </c>
      <c r="AK57" s="10">
        <f t="shared" si="15"/>
        <v>0</v>
      </c>
      <c r="AL57" s="10">
        <f t="shared" si="15"/>
        <v>0</v>
      </c>
      <c r="AM57" s="10">
        <f t="shared" si="15"/>
        <v>0</v>
      </c>
      <c r="AN57" s="10">
        <f t="shared" si="15"/>
        <v>0</v>
      </c>
      <c r="AO57" s="10">
        <f t="shared" si="15"/>
        <v>0</v>
      </c>
      <c r="AP57" s="10">
        <f t="shared" si="15"/>
        <v>0</v>
      </c>
      <c r="AQ57" s="10">
        <f t="shared" si="15"/>
        <v>0</v>
      </c>
      <c r="AR57" s="10">
        <f t="shared" si="15"/>
        <v>36349.75912</v>
      </c>
      <c r="AS57" s="10">
        <f t="shared" ref="AS57:BF57" si="16">AS55</f>
        <v>4728.52027</v>
      </c>
      <c r="AT57" s="10">
        <f t="shared" si="16"/>
        <v>5368.03887</v>
      </c>
      <c r="AU57" s="10">
        <f t="shared" si="16"/>
        <v>6691.42368</v>
      </c>
      <c r="AV57" s="10">
        <f t="shared" si="16"/>
        <v>0</v>
      </c>
      <c r="AW57" s="10">
        <f t="shared" si="16"/>
        <v>6691.42368</v>
      </c>
      <c r="AX57" s="10">
        <f t="shared" si="16"/>
        <v>6398.76753</v>
      </c>
      <c r="AY57" s="10">
        <f t="shared" si="16"/>
        <v>0</v>
      </c>
      <c r="AZ57" s="10">
        <f t="shared" si="16"/>
        <v>6398.76753</v>
      </c>
      <c r="BA57" s="10">
        <f t="shared" si="16"/>
        <v>6324.05122</v>
      </c>
      <c r="BB57" s="10">
        <f t="shared" si="16"/>
        <v>-0.04845</v>
      </c>
      <c r="BC57" s="10">
        <f t="shared" si="16"/>
        <v>6324.00277</v>
      </c>
      <c r="BD57" s="10">
        <f t="shared" si="16"/>
        <v>6839.006</v>
      </c>
      <c r="BE57" s="10">
        <f t="shared" si="16"/>
        <v>0</v>
      </c>
      <c r="BF57" s="10">
        <f t="shared" si="16"/>
        <v>6839.006</v>
      </c>
      <c r="BG57" s="824"/>
    </row>
    <row r="58" s="27" customFormat="1" ht="21" customHeight="1" spans="1:59">
      <c r="A58" s="7" t="s">
        <v>304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7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  <c r="AN58" s="977"/>
      <c r="AO58" s="977"/>
      <c r="AP58" s="977"/>
      <c r="AQ58" s="97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s="27" customFormat="1" ht="22.5" customHeight="1" spans="1:59">
      <c r="A59" s="7" t="s">
        <v>305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978"/>
      <c r="T59" s="978"/>
      <c r="U59" s="978"/>
      <c r="V59" s="978"/>
      <c r="W59" s="978"/>
      <c r="X59" s="978"/>
      <c r="Y59" s="978"/>
      <c r="Z59" s="978"/>
      <c r="AA59" s="978"/>
      <c r="AB59" s="978"/>
      <c r="AC59" s="978"/>
      <c r="AD59" s="978"/>
      <c r="AE59" s="978"/>
      <c r="AF59" s="978"/>
      <c r="AG59" s="978"/>
      <c r="AH59" s="978"/>
      <c r="AI59" s="978"/>
      <c r="AJ59" s="978"/>
      <c r="AK59" s="978"/>
      <c r="AL59" s="978"/>
      <c r="AM59" s="978"/>
      <c r="AN59" s="978"/>
      <c r="AO59" s="978"/>
      <c r="AP59" s="978"/>
      <c r="AQ59" s="978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814"/>
    </row>
    <row r="60" ht="75" customHeight="1" spans="1:59">
      <c r="A60" s="15" t="s">
        <v>122</v>
      </c>
      <c r="B60" s="606" t="s">
        <v>160</v>
      </c>
      <c r="C60" s="607" t="s">
        <v>13</v>
      </c>
      <c r="D60" s="608">
        <f>E60+F60+I60+L60+O60+R60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/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f>'35'!AA58</f>
        <v>0</v>
      </c>
      <c r="Z60" s="642"/>
      <c r="AA60" s="11">
        <v>0</v>
      </c>
      <c r="AB60" s="11">
        <f>'36'!AD60</f>
        <v>0</v>
      </c>
      <c r="AC60" s="642"/>
      <c r="AD60" s="11">
        <v>0</v>
      </c>
      <c r="AE60" s="11">
        <f>'36'!AG60</f>
        <v>0</v>
      </c>
      <c r="AF60" s="642"/>
      <c r="AG60" s="745">
        <v>0</v>
      </c>
      <c r="AH60" s="869">
        <f>AK60+AN60+AQ60</f>
        <v>0</v>
      </c>
      <c r="AI60" s="764">
        <v>0</v>
      </c>
      <c r="AJ60" s="642"/>
      <c r="AK60" s="745">
        <f>AI60+AJ60</f>
        <v>0</v>
      </c>
      <c r="AL60" s="764">
        <v>0</v>
      </c>
      <c r="AM60" s="642"/>
      <c r="AN60" s="758">
        <f>AL60+AM60</f>
        <v>0</v>
      </c>
      <c r="AO60" s="764">
        <v>0</v>
      </c>
      <c r="AP60" s="642"/>
      <c r="AQ60" s="758">
        <f>AO60+AP60</f>
        <v>0</v>
      </c>
      <c r="AR60" s="657">
        <f>AS60+AT60+AW60+AZ60+BC60+BF60</f>
        <v>1488.35017</v>
      </c>
      <c r="AS60" s="11">
        <f>E60+T60</f>
        <v>0</v>
      </c>
      <c r="AT60" s="11">
        <f>F60+U60</f>
        <v>0</v>
      </c>
      <c r="AU60" s="11">
        <f>G60+V60</f>
        <v>1488.35017</v>
      </c>
      <c r="AV60" s="609">
        <f>H60+W60</f>
        <v>0</v>
      </c>
      <c r="AW60" s="11">
        <f>AU60+AV60</f>
        <v>1488.35017</v>
      </c>
      <c r="AX60" s="11">
        <f>J60+Y60+AI60</f>
        <v>0</v>
      </c>
      <c r="AY60" s="642">
        <f>K60+Z60+AJ60</f>
        <v>0</v>
      </c>
      <c r="AZ60" s="11">
        <f>AX60+AY60</f>
        <v>0</v>
      </c>
      <c r="BA60" s="11">
        <f>M60+AB60</f>
        <v>0</v>
      </c>
      <c r="BB60" s="642">
        <f>N60+AC60</f>
        <v>0</v>
      </c>
      <c r="BC60" s="11">
        <f>BA60+BB60</f>
        <v>0</v>
      </c>
      <c r="BD60" s="11">
        <f>P60+AE60</f>
        <v>0</v>
      </c>
      <c r="BE60" s="642">
        <f>Q60+AF60</f>
        <v>0</v>
      </c>
      <c r="BF60" s="745">
        <f>BD60+BE60</f>
        <v>0</v>
      </c>
      <c r="BG60" s="939"/>
    </row>
    <row r="61" spans="1:59">
      <c r="A61" s="15"/>
      <c r="B61" s="606"/>
      <c r="C61" s="607" t="s">
        <v>91</v>
      </c>
      <c r="D61" s="608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608"/>
      <c r="T61" s="10"/>
      <c r="U61" s="10"/>
      <c r="V61" s="10"/>
      <c r="W61" s="676"/>
      <c r="X61" s="361"/>
      <c r="Y61" s="738"/>
      <c r="Z61" s="739"/>
      <c r="AA61" s="657"/>
      <c r="AB61" s="738"/>
      <c r="AC61" s="739"/>
      <c r="AD61" s="657"/>
      <c r="AE61" s="738"/>
      <c r="AF61" s="739"/>
      <c r="AG61" s="765"/>
      <c r="AH61" s="760"/>
      <c r="AI61" s="760"/>
      <c r="AJ61" s="642"/>
      <c r="AK61" s="765"/>
      <c r="AL61" s="760"/>
      <c r="AM61" s="642"/>
      <c r="AN61" s="760"/>
      <c r="AO61" s="760"/>
      <c r="AP61" s="642"/>
      <c r="AQ61" s="760"/>
      <c r="AR61" s="657"/>
      <c r="AS61" s="10"/>
      <c r="AT61" s="10"/>
      <c r="AU61" s="10"/>
      <c r="AV61" s="676"/>
      <c r="AW61" s="10"/>
      <c r="AX61" s="738"/>
      <c r="AY61" s="739"/>
      <c r="AZ61" s="657"/>
      <c r="BA61" s="738"/>
      <c r="BB61" s="739"/>
      <c r="BC61" s="657"/>
      <c r="BD61" s="738"/>
      <c r="BE61" s="739"/>
      <c r="BF61" s="940"/>
      <c r="BG61" s="941"/>
    </row>
    <row r="62" ht="45" spans="1:59">
      <c r="A62" s="15"/>
      <c r="B62" s="606"/>
      <c r="C62" s="607" t="s">
        <v>375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608"/>
      <c r="T62" s="10"/>
      <c r="U62" s="10"/>
      <c r="V62" s="10"/>
      <c r="W62" s="676"/>
      <c r="X62" s="361"/>
      <c r="Y62" s="738"/>
      <c r="Z62" s="740"/>
      <c r="AA62" s="657"/>
      <c r="AB62" s="738"/>
      <c r="AC62" s="740"/>
      <c r="AD62" s="657"/>
      <c r="AE62" s="738"/>
      <c r="AF62" s="740"/>
      <c r="AG62" s="765"/>
      <c r="AH62" s="767"/>
      <c r="AI62" s="767"/>
      <c r="AJ62" s="768"/>
      <c r="AK62" s="765"/>
      <c r="AL62" s="767"/>
      <c r="AM62" s="768"/>
      <c r="AN62" s="767"/>
      <c r="AO62" s="767"/>
      <c r="AP62" s="768"/>
      <c r="AQ62" s="767"/>
      <c r="AR62" s="657"/>
      <c r="AS62" s="10"/>
      <c r="AT62" s="10"/>
      <c r="AU62" s="10"/>
      <c r="AV62" s="676"/>
      <c r="AW62" s="10"/>
      <c r="AX62" s="738"/>
      <c r="AY62" s="740"/>
      <c r="AZ62" s="657"/>
      <c r="BA62" s="738"/>
      <c r="BB62" s="740"/>
      <c r="BC62" s="657"/>
      <c r="BD62" s="738"/>
      <c r="BE62" s="740"/>
      <c r="BF62" s="940"/>
      <c r="BG62" s="941"/>
    </row>
    <row r="63" ht="22.5" spans="1:59">
      <c r="A63" s="15"/>
      <c r="B63" s="606"/>
      <c r="C63" s="607" t="s">
        <v>39</v>
      </c>
      <c r="D63" s="608"/>
      <c r="E63" s="10"/>
      <c r="F63" s="10"/>
      <c r="G63" s="10"/>
      <c r="H63" s="676"/>
      <c r="I63" s="10"/>
      <c r="J63" s="704"/>
      <c r="K63" s="720"/>
      <c r="L63" s="706"/>
      <c r="M63" s="704"/>
      <c r="N63" s="720"/>
      <c r="O63" s="707"/>
      <c r="P63" s="968"/>
      <c r="Q63" s="979"/>
      <c r="R63" s="704"/>
      <c r="S63" s="608"/>
      <c r="T63" s="10"/>
      <c r="U63" s="10"/>
      <c r="V63" s="10"/>
      <c r="W63" s="676"/>
      <c r="X63" s="361"/>
      <c r="Y63" s="738"/>
      <c r="Z63" s="754"/>
      <c r="AA63" s="657"/>
      <c r="AB63" s="738"/>
      <c r="AC63" s="754"/>
      <c r="AD63" s="657"/>
      <c r="AE63" s="738"/>
      <c r="AF63" s="754"/>
      <c r="AG63" s="765"/>
      <c r="AH63" s="770"/>
      <c r="AI63" s="770"/>
      <c r="AJ63" s="743"/>
      <c r="AK63" s="765"/>
      <c r="AL63" s="770"/>
      <c r="AM63" s="743"/>
      <c r="AN63" s="770"/>
      <c r="AO63" s="770"/>
      <c r="AP63" s="743"/>
      <c r="AQ63" s="770"/>
      <c r="AR63" s="657"/>
      <c r="AS63" s="10"/>
      <c r="AT63" s="10"/>
      <c r="AU63" s="10"/>
      <c r="AV63" s="676"/>
      <c r="AW63" s="10"/>
      <c r="AX63" s="738"/>
      <c r="AY63" s="754"/>
      <c r="AZ63" s="657"/>
      <c r="BA63" s="738"/>
      <c r="BB63" s="754"/>
      <c r="BC63" s="657"/>
      <c r="BD63" s="738"/>
      <c r="BE63" s="754"/>
      <c r="BF63" s="940"/>
      <c r="BG63" s="941"/>
    </row>
    <row r="64" s="30" customFormat="1" ht="69.6" customHeight="1" spans="1:59">
      <c r="A64" s="19"/>
      <c r="B64" s="832" t="s">
        <v>159</v>
      </c>
      <c r="C64" s="959"/>
      <c r="D64" s="608">
        <f>D60</f>
        <v>1488.35017</v>
      </c>
      <c r="E64" s="10">
        <f>E60</f>
        <v>0</v>
      </c>
      <c r="F64" s="10">
        <f t="shared" ref="F64:AK64" si="17">F60</f>
        <v>0</v>
      </c>
      <c r="G64" s="10">
        <f t="shared" si="17"/>
        <v>1488.35017</v>
      </c>
      <c r="H64" s="676">
        <f t="shared" si="17"/>
        <v>0</v>
      </c>
      <c r="I64" s="10">
        <f t="shared" si="17"/>
        <v>1488.35017</v>
      </c>
      <c r="J64" s="689">
        <f t="shared" si="17"/>
        <v>0</v>
      </c>
      <c r="K64" s="968">
        <f t="shared" si="17"/>
        <v>0</v>
      </c>
      <c r="L64" s="689">
        <f t="shared" si="17"/>
        <v>0</v>
      </c>
      <c r="M64" s="689">
        <f t="shared" si="17"/>
        <v>0</v>
      </c>
      <c r="N64" s="968">
        <f t="shared" si="17"/>
        <v>0</v>
      </c>
      <c r="O64" s="689">
        <f t="shared" si="17"/>
        <v>0</v>
      </c>
      <c r="P64" s="968">
        <f t="shared" si="17"/>
        <v>0</v>
      </c>
      <c r="Q64" s="689">
        <f t="shared" si="17"/>
        <v>0</v>
      </c>
      <c r="R64" s="704">
        <f t="shared" si="17"/>
        <v>0</v>
      </c>
      <c r="S64" s="608">
        <f t="shared" si="17"/>
        <v>0</v>
      </c>
      <c r="T64" s="10">
        <f t="shared" si="17"/>
        <v>0</v>
      </c>
      <c r="U64" s="10">
        <f t="shared" si="17"/>
        <v>0</v>
      </c>
      <c r="V64" s="10">
        <f t="shared" si="17"/>
        <v>0</v>
      </c>
      <c r="W64" s="676">
        <f t="shared" si="17"/>
        <v>0</v>
      </c>
      <c r="X64" s="361">
        <f t="shared" si="17"/>
        <v>0</v>
      </c>
      <c r="Y64" s="10">
        <f t="shared" si="17"/>
        <v>0</v>
      </c>
      <c r="Z64" s="770">
        <f t="shared" si="17"/>
        <v>0</v>
      </c>
      <c r="AA64" s="10">
        <f t="shared" si="17"/>
        <v>0</v>
      </c>
      <c r="AB64" s="10">
        <f t="shared" si="17"/>
        <v>0</v>
      </c>
      <c r="AC64" s="770">
        <f t="shared" si="17"/>
        <v>0</v>
      </c>
      <c r="AD64" s="10">
        <f t="shared" si="17"/>
        <v>0</v>
      </c>
      <c r="AE64" s="10">
        <f t="shared" si="17"/>
        <v>0</v>
      </c>
      <c r="AF64" s="770">
        <f t="shared" si="17"/>
        <v>0</v>
      </c>
      <c r="AG64" s="748">
        <f t="shared" si="17"/>
        <v>0</v>
      </c>
      <c r="AH64" s="880">
        <f>AK64+AN64+AQ64</f>
        <v>0</v>
      </c>
      <c r="AI64" s="757">
        <f t="shared" si="17"/>
        <v>0</v>
      </c>
      <c r="AJ64" s="988">
        <f t="shared" si="17"/>
        <v>0</v>
      </c>
      <c r="AK64" s="748">
        <f t="shared" si="17"/>
        <v>0</v>
      </c>
      <c r="AL64" s="874">
        <v>0</v>
      </c>
      <c r="AM64" s="743"/>
      <c r="AN64" s="989">
        <f>AL64+AM64</f>
        <v>0</v>
      </c>
      <c r="AO64" s="874">
        <v>0</v>
      </c>
      <c r="AP64" s="743"/>
      <c r="AQ64" s="989">
        <f>AO64+AP64</f>
        <v>0</v>
      </c>
      <c r="AR64" s="657">
        <f>AS64+AT64+AW64+AZ64+BC64+BF64</f>
        <v>1488.35017</v>
      </c>
      <c r="AS64" s="10">
        <f>E64+T64</f>
        <v>0</v>
      </c>
      <c r="AT64" s="10">
        <f>F64+U64</f>
        <v>0</v>
      </c>
      <c r="AU64" s="10">
        <f>G64+V64</f>
        <v>1488.35017</v>
      </c>
      <c r="AV64" s="676">
        <f>H64+W64</f>
        <v>0</v>
      </c>
      <c r="AW64" s="10">
        <f>AU64+AV64</f>
        <v>1488.35017</v>
      </c>
      <c r="AX64" s="11">
        <f>J64+Y64+AI64</f>
        <v>0</v>
      </c>
      <c r="AY64" s="743">
        <f>K64+Z64+AJ64</f>
        <v>0</v>
      </c>
      <c r="AZ64" s="10">
        <f>AX64+AY64</f>
        <v>0</v>
      </c>
      <c r="BA64" s="10">
        <f>M64+AB64</f>
        <v>0</v>
      </c>
      <c r="BB64" s="770">
        <f>N64+AC64</f>
        <v>0</v>
      </c>
      <c r="BC64" s="10">
        <f>BA64+BB64</f>
        <v>0</v>
      </c>
      <c r="BD64" s="10">
        <f>P64+AE64</f>
        <v>0</v>
      </c>
      <c r="BE64" s="770">
        <f>Q64+AF64</f>
        <v>0</v>
      </c>
      <c r="BF64" s="748">
        <f>BD64+BE64</f>
        <v>0</v>
      </c>
      <c r="BG64" s="942"/>
    </row>
    <row r="65" spans="1:59">
      <c r="A65" s="7" t="s">
        <v>306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803"/>
    </row>
    <row r="66" ht="19.5" customHeight="1" spans="1:59">
      <c r="A66" s="7" t="s">
        <v>307</v>
      </c>
      <c r="B66" s="7"/>
      <c r="C66" s="7"/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803"/>
    </row>
    <row r="67" ht="75.6" customHeight="1" spans="1:59">
      <c r="A67" s="15" t="s">
        <v>295</v>
      </c>
      <c r="B67" s="611" t="s">
        <v>123</v>
      </c>
      <c r="C67" s="923" t="s">
        <v>13</v>
      </c>
      <c r="D67" s="674">
        <f>E67+F67+I67+L67+O67+R67</f>
        <v>588.63158</v>
      </c>
      <c r="E67" s="653">
        <v>0</v>
      </c>
      <c r="F67" s="653">
        <v>0</v>
      </c>
      <c r="G67" s="653">
        <v>0</v>
      </c>
      <c r="H67" s="654"/>
      <c r="I67" s="653">
        <v>0</v>
      </c>
      <c r="J67" s="701">
        <v>0</v>
      </c>
      <c r="K67" s="928"/>
      <c r="L67" s="701">
        <v>0</v>
      </c>
      <c r="M67" s="701">
        <f>'36'!O67</f>
        <v>0</v>
      </c>
      <c r="N67" s="928">
        <f>N68+N69+N70+N71</f>
        <v>0</v>
      </c>
      <c r="O67" s="701">
        <f>M67+N67</f>
        <v>0</v>
      </c>
      <c r="P67" s="701">
        <f>'36'!R67</f>
        <v>588.63158</v>
      </c>
      <c r="Q67" s="928">
        <f>Q68+Q69+Q70+Q71</f>
        <v>0</v>
      </c>
      <c r="R67" s="1007">
        <f>P67+Q67</f>
        <v>588.63158</v>
      </c>
      <c r="S67" s="674">
        <f>T67+U67+X67+AA67+AD67+AG67</f>
        <v>22184</v>
      </c>
      <c r="T67" s="653">
        <v>0</v>
      </c>
      <c r="U67" s="653">
        <v>0</v>
      </c>
      <c r="V67" s="653">
        <v>0</v>
      </c>
      <c r="W67" s="654"/>
      <c r="X67" s="404">
        <v>0</v>
      </c>
      <c r="Y67" s="653">
        <v>0</v>
      </c>
      <c r="Z67" s="928">
        <f>Z68+Z69+Z70+Z71</f>
        <v>0</v>
      </c>
      <c r="AA67" s="653">
        <v>0</v>
      </c>
      <c r="AB67" s="653">
        <f>'36'!AD67</f>
        <v>0</v>
      </c>
      <c r="AC67" s="654">
        <f>AC68+AC69+AC70+AC71</f>
        <v>0</v>
      </c>
      <c r="AD67" s="653">
        <f>AB67+AC67</f>
        <v>0</v>
      </c>
      <c r="AE67" s="653">
        <f>'36'!AG67</f>
        <v>22184</v>
      </c>
      <c r="AF67" s="928">
        <f>AF68+AF69+AF70+AF71</f>
        <v>0</v>
      </c>
      <c r="AG67" s="780">
        <f>AE67+AF67</f>
        <v>22184</v>
      </c>
      <c r="AH67" s="746">
        <f>AK67+AN67+AQ67</f>
        <v>0</v>
      </c>
      <c r="AI67" s="762">
        <v>0</v>
      </c>
      <c r="AJ67" s="928">
        <f>AJ68+AJ69+AJ70+AJ71</f>
        <v>0</v>
      </c>
      <c r="AK67" s="780">
        <f>AI67+AJ67</f>
        <v>0</v>
      </c>
      <c r="AL67" s="762">
        <v>0</v>
      </c>
      <c r="AM67" s="928">
        <f>AM68+AM69+AM70+AM71</f>
        <v>0</v>
      </c>
      <c r="AN67" s="780">
        <f>AL67+AM67</f>
        <v>0</v>
      </c>
      <c r="AO67" s="762">
        <v>0</v>
      </c>
      <c r="AP67" s="928">
        <f>AP68+AP69+AP70+AP71</f>
        <v>0</v>
      </c>
      <c r="AQ67" s="780">
        <f>AO67+AP67</f>
        <v>0</v>
      </c>
      <c r="AR67" s="674">
        <f>AS67+AT67+AW67+AZ67+BC67+BF67</f>
        <v>22772.63158</v>
      </c>
      <c r="AS67" s="653">
        <f>E67+T67</f>
        <v>0</v>
      </c>
      <c r="AT67" s="653">
        <f>F67+U67</f>
        <v>0</v>
      </c>
      <c r="AU67" s="653">
        <f>G67+V67</f>
        <v>0</v>
      </c>
      <c r="AV67" s="654">
        <f>H67+W67</f>
        <v>0</v>
      </c>
      <c r="AW67" s="653">
        <f>AU67+AV67</f>
        <v>0</v>
      </c>
      <c r="AX67" s="653">
        <f>J67+Y67+AI67</f>
        <v>0</v>
      </c>
      <c r="AY67" s="654">
        <f>K67+Z67+AJ67</f>
        <v>0</v>
      </c>
      <c r="AZ67" s="653">
        <f>AX67+AY67</f>
        <v>0</v>
      </c>
      <c r="BA67" s="653">
        <f>M67+AB67</f>
        <v>0</v>
      </c>
      <c r="BB67" s="654">
        <f>N67+AC67</f>
        <v>0</v>
      </c>
      <c r="BC67" s="653">
        <f>BA67+BB67</f>
        <v>0</v>
      </c>
      <c r="BD67" s="653">
        <f>P67+AE67</f>
        <v>22772.63158</v>
      </c>
      <c r="BE67" s="654">
        <f>Q67+AF67</f>
        <v>0</v>
      </c>
      <c r="BF67" s="780">
        <f>BD67+BE67</f>
        <v>22772.63158</v>
      </c>
      <c r="BG67" s="1002"/>
    </row>
    <row r="68" ht="27" customHeight="1" spans="1:59">
      <c r="A68" s="15"/>
      <c r="B68" s="918"/>
      <c r="C68" s="607" t="s">
        <v>330</v>
      </c>
      <c r="D68" s="615"/>
      <c r="E68" s="616"/>
      <c r="F68" s="616"/>
      <c r="G68" s="616"/>
      <c r="H68" s="616"/>
      <c r="I68" s="616"/>
      <c r="J68" s="616"/>
      <c r="K68" s="688"/>
      <c r="L68" s="690"/>
      <c r="M68" s="690"/>
      <c r="N68" s="688"/>
      <c r="O68" s="690"/>
      <c r="P68" s="690"/>
      <c r="Q68" s="687"/>
      <c r="R68" s="731"/>
      <c r="S68" s="615"/>
      <c r="T68" s="617"/>
      <c r="U68" s="617"/>
      <c r="V68" s="617"/>
      <c r="W68" s="609"/>
      <c r="X68" s="369"/>
      <c r="Y68" s="617"/>
      <c r="Z68" s="609"/>
      <c r="AA68" s="617"/>
      <c r="AB68" s="617"/>
      <c r="AC68" s="609"/>
      <c r="AD68" s="617"/>
      <c r="AE68" s="616"/>
      <c r="AF68" s="609"/>
      <c r="AG68" s="750"/>
      <c r="AH68" s="747"/>
      <c r="AI68" s="608"/>
      <c r="AJ68" s="609"/>
      <c r="AK68" s="738"/>
      <c r="AL68" s="616"/>
      <c r="AM68" s="609"/>
      <c r="AN68" s="616"/>
      <c r="AO68" s="616"/>
      <c r="AP68" s="609"/>
      <c r="AQ68" s="750"/>
      <c r="AR68" s="615"/>
      <c r="AS68" s="616"/>
      <c r="AT68" s="616"/>
      <c r="AU68" s="616"/>
      <c r="AV68" s="676"/>
      <c r="AW68" s="616"/>
      <c r="AX68" s="616"/>
      <c r="AY68" s="676"/>
      <c r="AZ68" s="616"/>
      <c r="BA68" s="616"/>
      <c r="BB68" s="676"/>
      <c r="BC68" s="616"/>
      <c r="BD68" s="616"/>
      <c r="BE68" s="676"/>
      <c r="BF68" s="750"/>
      <c r="BG68" s="1013"/>
    </row>
    <row r="69" ht="44.25" customHeight="1" spans="1:59">
      <c r="A69" s="15"/>
      <c r="B69" s="918"/>
      <c r="C69" s="607" t="s">
        <v>375</v>
      </c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7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936"/>
    </row>
    <row r="70" hidden="1" customHeight="1" spans="1:59">
      <c r="A70" s="15"/>
      <c r="B70" s="918"/>
      <c r="C70" s="607"/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8"/>
      <c r="O70" s="690"/>
      <c r="P70" s="690"/>
      <c r="Q70" s="688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09"/>
      <c r="AD70" s="617"/>
      <c r="AE70" s="616"/>
      <c r="AF70" s="609"/>
      <c r="AG70" s="750"/>
      <c r="AH70" s="747"/>
      <c r="AI70" s="608"/>
      <c r="AJ70" s="609"/>
      <c r="AK70" s="738"/>
      <c r="AL70" s="616"/>
      <c r="AM70" s="609"/>
      <c r="AN70" s="616"/>
      <c r="AO70" s="616"/>
      <c r="AP70" s="609"/>
      <c r="AQ70" s="750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8"/>
    </row>
    <row r="71" ht="34.15" customHeight="1" spans="1:59">
      <c r="A71" s="15"/>
      <c r="B71" s="918"/>
      <c r="C71" s="607" t="s">
        <v>39</v>
      </c>
      <c r="D71" s="615"/>
      <c r="E71" s="616"/>
      <c r="F71" s="616"/>
      <c r="G71" s="616"/>
      <c r="H71" s="616"/>
      <c r="I71" s="616"/>
      <c r="J71" s="616"/>
      <c r="K71" s="688"/>
      <c r="L71" s="690"/>
      <c r="M71" s="690"/>
      <c r="N71" s="687"/>
      <c r="O71" s="690"/>
      <c r="P71" s="690"/>
      <c r="Q71" s="688"/>
      <c r="R71" s="731"/>
      <c r="S71" s="615"/>
      <c r="T71" s="617"/>
      <c r="U71" s="617"/>
      <c r="V71" s="617"/>
      <c r="W71" s="609"/>
      <c r="X71" s="369"/>
      <c r="Y71" s="617"/>
      <c r="Z71" s="609"/>
      <c r="AA71" s="617"/>
      <c r="AB71" s="617"/>
      <c r="AC71" s="687"/>
      <c r="AD71" s="617"/>
      <c r="AE71" s="616"/>
      <c r="AF71" s="609"/>
      <c r="AG71" s="750"/>
      <c r="AH71" s="747"/>
      <c r="AI71" s="608"/>
      <c r="AJ71" s="609"/>
      <c r="AK71" s="738"/>
      <c r="AL71" s="10"/>
      <c r="AM71" s="609"/>
      <c r="AN71" s="10"/>
      <c r="AO71" s="10"/>
      <c r="AP71" s="609"/>
      <c r="AQ71" s="748"/>
      <c r="AR71" s="615"/>
      <c r="AS71" s="616"/>
      <c r="AT71" s="616"/>
      <c r="AU71" s="616"/>
      <c r="AV71" s="676"/>
      <c r="AW71" s="616"/>
      <c r="AX71" s="616"/>
      <c r="AY71" s="676"/>
      <c r="AZ71" s="616"/>
      <c r="BA71" s="616"/>
      <c r="BB71" s="676"/>
      <c r="BC71" s="616"/>
      <c r="BD71" s="616"/>
      <c r="BE71" s="676"/>
      <c r="BF71" s="750"/>
      <c r="BG71" s="936"/>
    </row>
    <row r="72" ht="45" hidden="1" customHeight="1" outlineLevel="1" spans="1:59">
      <c r="A72" s="15" t="s">
        <v>125</v>
      </c>
      <c r="B72" s="611" t="s">
        <v>126</v>
      </c>
      <c r="C72" s="607" t="s">
        <v>13</v>
      </c>
      <c r="D72" s="608">
        <f>E72+F72+I72+L72+O72+R72</f>
        <v>0</v>
      </c>
      <c r="E72" s="11">
        <v>0</v>
      </c>
      <c r="F72" s="11">
        <v>0</v>
      </c>
      <c r="G72" s="11">
        <v>0</v>
      </c>
      <c r="H72" s="609"/>
      <c r="I72" s="11">
        <v>0</v>
      </c>
      <c r="J72" s="686">
        <v>0</v>
      </c>
      <c r="K72" s="687"/>
      <c r="L72" s="686">
        <v>0</v>
      </c>
      <c r="M72" s="686">
        <v>0</v>
      </c>
      <c r="N72" s="687"/>
      <c r="O72" s="686">
        <v>0</v>
      </c>
      <c r="P72" s="686">
        <v>0</v>
      </c>
      <c r="Q72" s="687"/>
      <c r="R72" s="860">
        <f>P72+Q72</f>
        <v>0</v>
      </c>
      <c r="S72" s="608">
        <f>T72+U72+X72+AA72+AD72+AG72</f>
        <v>0</v>
      </c>
      <c r="T72" s="11">
        <v>0</v>
      </c>
      <c r="U72" s="11">
        <v>0</v>
      </c>
      <c r="V72" s="11">
        <v>0</v>
      </c>
      <c r="W72" s="609"/>
      <c r="X72" s="358">
        <v>0</v>
      </c>
      <c r="Y72" s="11">
        <v>0</v>
      </c>
      <c r="Z72" s="609"/>
      <c r="AA72" s="11">
        <v>0</v>
      </c>
      <c r="AB72" s="11">
        <v>0</v>
      </c>
      <c r="AC72" s="867"/>
      <c r="AD72" s="11">
        <v>0</v>
      </c>
      <c r="AE72" s="11">
        <v>0</v>
      </c>
      <c r="AF72" s="609"/>
      <c r="AG72" s="745">
        <v>0</v>
      </c>
      <c r="AH72" s="747"/>
      <c r="AI72" s="876"/>
      <c r="AJ72" s="609"/>
      <c r="AK72" s="745"/>
      <c r="AL72" s="878"/>
      <c r="AM72" s="878"/>
      <c r="AN72" s="878"/>
      <c r="AO72" s="878"/>
      <c r="AP72" s="878"/>
      <c r="AQ72" s="885"/>
      <c r="AR72" s="608">
        <f>AS72+AT72+AW72+AZ72+BC72+BF72</f>
        <v>0</v>
      </c>
      <c r="AS72" s="11">
        <f>E72+T72</f>
        <v>0</v>
      </c>
      <c r="AT72" s="11">
        <f>F72+U72</f>
        <v>0</v>
      </c>
      <c r="AU72" s="11">
        <f>G72+V72</f>
        <v>0</v>
      </c>
      <c r="AV72" s="609">
        <f>H72+W72</f>
        <v>0</v>
      </c>
      <c r="AW72" s="11">
        <f>AU72+AV72</f>
        <v>0</v>
      </c>
      <c r="AX72" s="11">
        <f>J72+Y72</f>
        <v>0</v>
      </c>
      <c r="AY72" s="609">
        <f>K72+Z72</f>
        <v>0</v>
      </c>
      <c r="AZ72" s="11">
        <f>AX72+AY72</f>
        <v>0</v>
      </c>
      <c r="BA72" s="11">
        <f>M72+AB72</f>
        <v>0</v>
      </c>
      <c r="BB72" s="609">
        <f>N72+AC72</f>
        <v>0</v>
      </c>
      <c r="BC72" s="11">
        <f>BA72+BB72</f>
        <v>0</v>
      </c>
      <c r="BD72" s="11">
        <f>P72+AE72</f>
        <v>0</v>
      </c>
      <c r="BE72" s="609">
        <f>Q72+AF72</f>
        <v>0</v>
      </c>
      <c r="BF72" s="745">
        <f>BD72+BE72</f>
        <v>0</v>
      </c>
      <c r="BG72" s="938"/>
    </row>
    <row r="73" hidden="1" customHeight="1" outlineLevel="1" spans="1:59">
      <c r="A73" s="825"/>
      <c r="B73" s="839"/>
      <c r="C73" s="607" t="s">
        <v>91</v>
      </c>
      <c r="D73" s="640"/>
      <c r="E73" s="641"/>
      <c r="F73" s="641"/>
      <c r="G73" s="641"/>
      <c r="H73" s="609"/>
      <c r="I73" s="641"/>
      <c r="J73" s="699"/>
      <c r="K73" s="687"/>
      <c r="L73" s="699"/>
      <c r="M73" s="699"/>
      <c r="N73" s="687"/>
      <c r="O73" s="699"/>
      <c r="P73" s="699"/>
      <c r="Q73" s="687"/>
      <c r="R73" s="861"/>
      <c r="S73" s="640"/>
      <c r="T73" s="641"/>
      <c r="U73" s="641"/>
      <c r="V73" s="641"/>
      <c r="W73" s="609"/>
      <c r="X73" s="392"/>
      <c r="Y73" s="641"/>
      <c r="Z73" s="609"/>
      <c r="AA73" s="641"/>
      <c r="AB73" s="641"/>
      <c r="AC73" s="867"/>
      <c r="AD73" s="641"/>
      <c r="AE73" s="760"/>
      <c r="AF73" s="609"/>
      <c r="AG73" s="783"/>
      <c r="AH73" s="759"/>
      <c r="AI73" s="608"/>
      <c r="AJ73" s="609"/>
      <c r="AK73" s="748"/>
      <c r="AL73" s="869"/>
      <c r="AM73" s="869"/>
      <c r="AN73" s="869"/>
      <c r="AO73" s="869"/>
      <c r="AP73" s="869"/>
      <c r="AQ73" s="886"/>
      <c r="AR73" s="640"/>
      <c r="AS73" s="760"/>
      <c r="AT73" s="760"/>
      <c r="AU73" s="760"/>
      <c r="AV73" s="676"/>
      <c r="AW73" s="760"/>
      <c r="AX73" s="760"/>
      <c r="AY73" s="676"/>
      <c r="AZ73" s="760"/>
      <c r="BA73" s="760"/>
      <c r="BB73" s="676"/>
      <c r="BC73" s="760"/>
      <c r="BD73" s="760"/>
      <c r="BE73" s="676"/>
      <c r="BF73" s="783"/>
      <c r="BG73" s="803"/>
    </row>
    <row r="74" ht="33.75" hidden="1" customHeight="1" outlineLevel="1" spans="1:59">
      <c r="A74" s="840"/>
      <c r="B74" s="841"/>
      <c r="C74" s="607" t="s">
        <v>146</v>
      </c>
      <c r="D74" s="766"/>
      <c r="E74" s="842"/>
      <c r="F74" s="842"/>
      <c r="G74" s="842"/>
      <c r="H74" s="609"/>
      <c r="I74" s="842"/>
      <c r="J74" s="854"/>
      <c r="K74" s="687"/>
      <c r="L74" s="854"/>
      <c r="M74" s="854"/>
      <c r="N74" s="687"/>
      <c r="O74" s="854"/>
      <c r="P74" s="854"/>
      <c r="Q74" s="687"/>
      <c r="R74" s="862"/>
      <c r="S74" s="766"/>
      <c r="T74" s="842"/>
      <c r="U74" s="842"/>
      <c r="V74" s="842"/>
      <c r="W74" s="609"/>
      <c r="X74" s="536"/>
      <c r="Y74" s="842"/>
      <c r="Z74" s="609"/>
      <c r="AA74" s="842"/>
      <c r="AB74" s="842"/>
      <c r="AC74" s="867"/>
      <c r="AD74" s="842"/>
      <c r="AE74" s="767"/>
      <c r="AF74" s="609"/>
      <c r="AG74" s="789"/>
      <c r="AH74" s="753"/>
      <c r="AI74" s="608"/>
      <c r="AJ74" s="609"/>
      <c r="AK74" s="748"/>
      <c r="AL74" s="879"/>
      <c r="AM74" s="879"/>
      <c r="AN74" s="879"/>
      <c r="AO74" s="879"/>
      <c r="AP74" s="879"/>
      <c r="AQ74" s="887"/>
      <c r="AR74" s="766"/>
      <c r="AS74" s="767"/>
      <c r="AT74" s="767"/>
      <c r="AU74" s="767"/>
      <c r="AV74" s="676"/>
      <c r="AW74" s="767"/>
      <c r="AX74" s="767"/>
      <c r="AY74" s="676"/>
      <c r="AZ74" s="767"/>
      <c r="BA74" s="767"/>
      <c r="BB74" s="676"/>
      <c r="BC74" s="767"/>
      <c r="BD74" s="767"/>
      <c r="BE74" s="676"/>
      <c r="BF74" s="789"/>
      <c r="BG74" s="803"/>
    </row>
    <row r="75" ht="22.5" hidden="1" outlineLevel="1" spans="1:59">
      <c r="A75" s="840"/>
      <c r="B75" s="841"/>
      <c r="C75" s="607" t="s">
        <v>161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766"/>
      <c r="T75" s="842"/>
      <c r="U75" s="842"/>
      <c r="V75" s="842"/>
      <c r="W75" s="609"/>
      <c r="X75" s="536"/>
      <c r="Y75" s="842"/>
      <c r="Z75" s="609"/>
      <c r="AA75" s="842"/>
      <c r="AB75" s="842"/>
      <c r="AC75" s="609"/>
      <c r="AD75" s="842"/>
      <c r="AE75" s="767"/>
      <c r="AF75" s="609"/>
      <c r="AG75" s="789"/>
      <c r="AH75" s="753"/>
      <c r="AI75" s="608"/>
      <c r="AJ75" s="609"/>
      <c r="AK75" s="748"/>
      <c r="AL75" s="879"/>
      <c r="AM75" s="879"/>
      <c r="AN75" s="879"/>
      <c r="AO75" s="879"/>
      <c r="AP75" s="879"/>
      <c r="AQ75" s="887"/>
      <c r="AR75" s="766"/>
      <c r="AS75" s="767"/>
      <c r="AT75" s="767"/>
      <c r="AU75" s="767"/>
      <c r="AV75" s="676"/>
      <c r="AW75" s="767"/>
      <c r="AX75" s="767"/>
      <c r="AY75" s="676"/>
      <c r="AZ75" s="767"/>
      <c r="BA75" s="767"/>
      <c r="BB75" s="676"/>
      <c r="BC75" s="767"/>
      <c r="BD75" s="767"/>
      <c r="BE75" s="676"/>
      <c r="BF75" s="789"/>
      <c r="BG75" s="803"/>
    </row>
    <row r="76" ht="23.25" hidden="1" outlineLevel="1" spans="1:59">
      <c r="A76" s="836"/>
      <c r="B76" s="843"/>
      <c r="C76" s="607" t="s">
        <v>39</v>
      </c>
      <c r="D76" s="675"/>
      <c r="E76" s="622"/>
      <c r="F76" s="622"/>
      <c r="G76" s="622"/>
      <c r="H76" s="609"/>
      <c r="I76" s="622"/>
      <c r="J76" s="691"/>
      <c r="K76" s="687"/>
      <c r="L76" s="691"/>
      <c r="M76" s="691"/>
      <c r="N76" s="687"/>
      <c r="O76" s="691"/>
      <c r="P76" s="691"/>
      <c r="Q76" s="687"/>
      <c r="R76" s="858"/>
      <c r="S76" s="675"/>
      <c r="T76" s="622"/>
      <c r="U76" s="622"/>
      <c r="V76" s="622"/>
      <c r="W76" s="609"/>
      <c r="X76" s="373"/>
      <c r="Y76" s="622"/>
      <c r="Z76" s="609"/>
      <c r="AA76" s="622"/>
      <c r="AB76" s="622"/>
      <c r="AC76" s="609"/>
      <c r="AD76" s="622"/>
      <c r="AE76" s="770"/>
      <c r="AF76" s="609"/>
      <c r="AG76" s="782"/>
      <c r="AH76" s="757"/>
      <c r="AI76" s="608"/>
      <c r="AJ76" s="609"/>
      <c r="AK76" s="748"/>
      <c r="AL76" s="880"/>
      <c r="AM76" s="880"/>
      <c r="AN76" s="880"/>
      <c r="AO76" s="880"/>
      <c r="AP76" s="880"/>
      <c r="AQ76" s="888"/>
      <c r="AR76" s="675"/>
      <c r="AS76" s="770"/>
      <c r="AT76" s="770"/>
      <c r="AU76" s="770"/>
      <c r="AV76" s="676"/>
      <c r="AW76" s="770"/>
      <c r="AX76" s="770"/>
      <c r="AY76" s="676"/>
      <c r="AZ76" s="770"/>
      <c r="BA76" s="770"/>
      <c r="BB76" s="676"/>
      <c r="BC76" s="770"/>
      <c r="BD76" s="770"/>
      <c r="BE76" s="676"/>
      <c r="BF76" s="782"/>
      <c r="BG76" s="803"/>
    </row>
    <row r="77" ht="74.25" customHeight="1" outlineLevel="1" spans="1:59">
      <c r="A77" s="836" t="s">
        <v>331</v>
      </c>
      <c r="B77" s="843" t="s">
        <v>332</v>
      </c>
      <c r="C77" s="607" t="s">
        <v>13</v>
      </c>
      <c r="D77" s="608">
        <f>E77+F77+I77+L77+O77+R77</f>
        <v>0</v>
      </c>
      <c r="E77" s="11">
        <v>0</v>
      </c>
      <c r="F77" s="11">
        <v>0</v>
      </c>
      <c r="G77" s="11">
        <v>0</v>
      </c>
      <c r="H77" s="609"/>
      <c r="I77" s="11">
        <f>G77+H77</f>
        <v>0</v>
      </c>
      <c r="J77" s="686">
        <v>0</v>
      </c>
      <c r="K77" s="609">
        <f>K78</f>
        <v>0</v>
      </c>
      <c r="L77" s="686">
        <f>J77+K77</f>
        <v>0</v>
      </c>
      <c r="M77" s="686">
        <f>'36'!O77</f>
        <v>0</v>
      </c>
      <c r="N77" s="609">
        <f>N78</f>
        <v>0</v>
      </c>
      <c r="O77" s="686">
        <f>M77+N77</f>
        <v>0</v>
      </c>
      <c r="P77" s="701">
        <f>'36'!R77</f>
        <v>0</v>
      </c>
      <c r="Q77" s="609">
        <f>Q78</f>
        <v>0</v>
      </c>
      <c r="R77" s="860">
        <f>P77+Q77</f>
        <v>0</v>
      </c>
      <c r="S77" s="608">
        <f>T77+U77+X77+AA77+AD77+AG77</f>
        <v>0</v>
      </c>
      <c r="T77" s="11">
        <v>0</v>
      </c>
      <c r="U77" s="11">
        <v>0</v>
      </c>
      <c r="V77" s="11">
        <v>0</v>
      </c>
      <c r="W77" s="609"/>
      <c r="X77" s="358">
        <f>V77+W77</f>
        <v>0</v>
      </c>
      <c r="Y77" s="11">
        <v>0</v>
      </c>
      <c r="Z77" s="609">
        <f>Z78</f>
        <v>0</v>
      </c>
      <c r="AA77" s="11">
        <f>Y77+Z77</f>
        <v>0</v>
      </c>
      <c r="AB77" s="11">
        <f>'36'!AD77</f>
        <v>0</v>
      </c>
      <c r="AC77" s="609">
        <f>AC78</f>
        <v>0</v>
      </c>
      <c r="AD77" s="11">
        <f>AB77+AC77</f>
        <v>0</v>
      </c>
      <c r="AE77" s="653">
        <f>'36'!AG77</f>
        <v>0</v>
      </c>
      <c r="AF77" s="609">
        <f>AF78</f>
        <v>0</v>
      </c>
      <c r="AG77" s="745">
        <f>AE77+AF77</f>
        <v>0</v>
      </c>
      <c r="AH77" s="759">
        <f>AK77+AN77+AQ77</f>
        <v>0</v>
      </c>
      <c r="AI77" s="876">
        <v>0</v>
      </c>
      <c r="AJ77" s="609">
        <f>AJ78</f>
        <v>0</v>
      </c>
      <c r="AK77" s="745">
        <f>AI77+AJ77</f>
        <v>0</v>
      </c>
      <c r="AL77" s="876">
        <v>0</v>
      </c>
      <c r="AM77" s="609"/>
      <c r="AN77" s="745">
        <f>AL77+AM77</f>
        <v>0</v>
      </c>
      <c r="AO77" s="876">
        <f>'36'!AQ77</f>
        <v>0</v>
      </c>
      <c r="AP77" s="609"/>
      <c r="AQ77" s="745">
        <f>AO77+AP77</f>
        <v>0</v>
      </c>
      <c r="AR77" s="608">
        <f>AS77+AT77+AW77+AZ77+BC77+BF77</f>
        <v>0</v>
      </c>
      <c r="AS77" s="11">
        <f>E77+T77</f>
        <v>0</v>
      </c>
      <c r="AT77" s="11">
        <f>F77+U77</f>
        <v>0</v>
      </c>
      <c r="AU77" s="11">
        <f>G77+V77</f>
        <v>0</v>
      </c>
      <c r="AV77" s="609">
        <f>H77+W77</f>
        <v>0</v>
      </c>
      <c r="AW77" s="11">
        <f>AU77+AV77</f>
        <v>0</v>
      </c>
      <c r="AX77" s="11">
        <f>J77+Y77+AI77</f>
        <v>0</v>
      </c>
      <c r="AY77" s="609">
        <f>K77+Z77+AJ77</f>
        <v>0</v>
      </c>
      <c r="AZ77" s="11">
        <f>AX77+AY77</f>
        <v>0</v>
      </c>
      <c r="BA77" s="11">
        <f>M77+AB77</f>
        <v>0</v>
      </c>
      <c r="BB77" s="676">
        <f>N77+AC77</f>
        <v>0</v>
      </c>
      <c r="BC77" s="11">
        <f>BA77+BB77</f>
        <v>0</v>
      </c>
      <c r="BD77" s="11">
        <f>P77+AE77</f>
        <v>0</v>
      </c>
      <c r="BE77" s="676">
        <f>Q77+AF77</f>
        <v>0</v>
      </c>
      <c r="BF77" s="745">
        <f>BD77+BE77</f>
        <v>0</v>
      </c>
      <c r="BG77" s="936"/>
    </row>
    <row r="78" ht="72.75" customHeight="1" outlineLevel="1" spans="1:59">
      <c r="A78" s="836"/>
      <c r="B78" s="843"/>
      <c r="C78" s="607" t="s">
        <v>39</v>
      </c>
      <c r="D78" s="608"/>
      <c r="E78" s="11"/>
      <c r="F78" s="11"/>
      <c r="G78" s="11"/>
      <c r="H78" s="609"/>
      <c r="I78" s="11"/>
      <c r="J78" s="686"/>
      <c r="K78" s="609"/>
      <c r="L78" s="686"/>
      <c r="M78" s="686"/>
      <c r="N78" s="609"/>
      <c r="O78" s="686"/>
      <c r="P78" s="686"/>
      <c r="Q78" s="609"/>
      <c r="R78" s="860"/>
      <c r="S78" s="608"/>
      <c r="T78" s="11"/>
      <c r="U78" s="11"/>
      <c r="V78" s="11"/>
      <c r="W78" s="609"/>
      <c r="X78" s="358"/>
      <c r="Y78" s="11"/>
      <c r="Z78" s="609"/>
      <c r="AA78" s="11"/>
      <c r="AB78" s="11"/>
      <c r="AC78" s="609"/>
      <c r="AD78" s="11"/>
      <c r="AE78" s="11"/>
      <c r="AF78" s="609"/>
      <c r="AG78" s="745"/>
      <c r="AH78" s="883"/>
      <c r="AI78" s="763"/>
      <c r="AJ78" s="609"/>
      <c r="AK78" s="11"/>
      <c r="AL78" s="11"/>
      <c r="AM78" s="609"/>
      <c r="AN78" s="11"/>
      <c r="AO78" s="11"/>
      <c r="AP78" s="609"/>
      <c r="AQ78" s="745"/>
      <c r="AR78" s="608"/>
      <c r="AS78" s="11"/>
      <c r="AT78" s="11"/>
      <c r="AU78" s="11"/>
      <c r="AV78" s="609"/>
      <c r="AW78" s="11"/>
      <c r="AX78" s="11"/>
      <c r="AY78" s="676"/>
      <c r="AZ78" s="11"/>
      <c r="BA78" s="11"/>
      <c r="BB78" s="676"/>
      <c r="BC78" s="11"/>
      <c r="BD78" s="11"/>
      <c r="BE78" s="676"/>
      <c r="BF78" s="745"/>
      <c r="BG78" s="938"/>
    </row>
    <row r="79" s="27" customFormat="1" ht="75.75" customHeight="1" spans="1:59">
      <c r="A79" s="19"/>
      <c r="B79" s="832" t="s">
        <v>159</v>
      </c>
      <c r="C79" s="923"/>
      <c r="D79" s="608">
        <f>E79+F79+I79+L79+O79+R79</f>
        <v>588.63158</v>
      </c>
      <c r="E79" s="10">
        <f>E72+E67+E77</f>
        <v>0</v>
      </c>
      <c r="F79" s="10">
        <f t="shared" ref="F79:BF79" si="18">F72+F67+F77</f>
        <v>0</v>
      </c>
      <c r="G79" s="10">
        <f t="shared" si="18"/>
        <v>0</v>
      </c>
      <c r="H79" s="10">
        <f t="shared" si="18"/>
        <v>0</v>
      </c>
      <c r="I79" s="10">
        <f t="shared" si="18"/>
        <v>0</v>
      </c>
      <c r="J79" s="10">
        <f t="shared" si="18"/>
        <v>0</v>
      </c>
      <c r="K79" s="676">
        <f t="shared" si="18"/>
        <v>0</v>
      </c>
      <c r="L79" s="10">
        <f t="shared" si="18"/>
        <v>0</v>
      </c>
      <c r="M79" s="10">
        <f t="shared" si="18"/>
        <v>0</v>
      </c>
      <c r="N79" s="676">
        <f t="shared" si="18"/>
        <v>0</v>
      </c>
      <c r="O79" s="10">
        <f t="shared" si="18"/>
        <v>0</v>
      </c>
      <c r="P79" s="10">
        <f t="shared" si="18"/>
        <v>588.63158</v>
      </c>
      <c r="Q79" s="676">
        <f t="shared" si="18"/>
        <v>0</v>
      </c>
      <c r="R79" s="748">
        <f t="shared" si="18"/>
        <v>588.63158</v>
      </c>
      <c r="S79" s="608">
        <f>T79+U79+X79+AA79+AD79+AG79</f>
        <v>22184</v>
      </c>
      <c r="T79" s="10">
        <f t="shared" si="18"/>
        <v>0</v>
      </c>
      <c r="U79" s="10">
        <f t="shared" si="18"/>
        <v>0</v>
      </c>
      <c r="V79" s="10">
        <f t="shared" si="18"/>
        <v>0</v>
      </c>
      <c r="W79" s="10">
        <f t="shared" si="18"/>
        <v>0</v>
      </c>
      <c r="X79" s="10">
        <f t="shared" si="18"/>
        <v>0</v>
      </c>
      <c r="Y79" s="10">
        <f t="shared" si="18"/>
        <v>0</v>
      </c>
      <c r="Z79" s="676">
        <f t="shared" si="18"/>
        <v>0</v>
      </c>
      <c r="AA79" s="10">
        <f t="shared" si="18"/>
        <v>0</v>
      </c>
      <c r="AB79" s="10">
        <f t="shared" si="18"/>
        <v>0</v>
      </c>
      <c r="AC79" s="676">
        <f t="shared" si="18"/>
        <v>0</v>
      </c>
      <c r="AD79" s="10">
        <f t="shared" si="18"/>
        <v>0</v>
      </c>
      <c r="AE79" s="10">
        <f t="shared" si="18"/>
        <v>22184</v>
      </c>
      <c r="AF79" s="676">
        <f t="shared" si="18"/>
        <v>0</v>
      </c>
      <c r="AG79" s="748">
        <f t="shared" si="18"/>
        <v>22184</v>
      </c>
      <c r="AH79" s="747">
        <f>AK79+AN79+AQ79</f>
        <v>0</v>
      </c>
      <c r="AI79" s="10">
        <f t="shared" si="18"/>
        <v>0</v>
      </c>
      <c r="AJ79" s="676">
        <f t="shared" si="18"/>
        <v>0</v>
      </c>
      <c r="AK79" s="10">
        <f t="shared" si="18"/>
        <v>0</v>
      </c>
      <c r="AL79" s="10">
        <f t="shared" si="18"/>
        <v>0</v>
      </c>
      <c r="AM79" s="676">
        <f t="shared" si="18"/>
        <v>0</v>
      </c>
      <c r="AN79" s="10">
        <f t="shared" si="18"/>
        <v>0</v>
      </c>
      <c r="AO79" s="10">
        <f t="shared" si="18"/>
        <v>0</v>
      </c>
      <c r="AP79" s="676">
        <f t="shared" si="18"/>
        <v>0</v>
      </c>
      <c r="AQ79" s="748">
        <f t="shared" si="18"/>
        <v>0</v>
      </c>
      <c r="AR79" s="608">
        <f>AS79+AT79+AW79+AZ79+BC79+BF79</f>
        <v>22772.63158</v>
      </c>
      <c r="AS79" s="10">
        <f t="shared" si="18"/>
        <v>0</v>
      </c>
      <c r="AT79" s="10">
        <f t="shared" si="18"/>
        <v>0</v>
      </c>
      <c r="AU79" s="10">
        <f t="shared" si="18"/>
        <v>0</v>
      </c>
      <c r="AV79" s="10">
        <f t="shared" si="18"/>
        <v>0</v>
      </c>
      <c r="AW79" s="10">
        <f t="shared" si="18"/>
        <v>0</v>
      </c>
      <c r="AX79" s="10">
        <f t="shared" si="18"/>
        <v>0</v>
      </c>
      <c r="AY79" s="676">
        <f t="shared" si="18"/>
        <v>0</v>
      </c>
      <c r="AZ79" s="10">
        <f t="shared" si="18"/>
        <v>0</v>
      </c>
      <c r="BA79" s="10">
        <f t="shared" si="18"/>
        <v>0</v>
      </c>
      <c r="BB79" s="676">
        <f t="shared" si="18"/>
        <v>0</v>
      </c>
      <c r="BC79" s="10">
        <f t="shared" si="18"/>
        <v>0</v>
      </c>
      <c r="BD79" s="10">
        <f t="shared" si="18"/>
        <v>22772.63158</v>
      </c>
      <c r="BE79" s="676">
        <f t="shared" si="18"/>
        <v>0</v>
      </c>
      <c r="BF79" s="748">
        <f t="shared" si="18"/>
        <v>22772.63158</v>
      </c>
      <c r="BG79" s="814"/>
    </row>
    <row r="80" s="27" customFormat="1" ht="76.9" customHeight="1" spans="1:59">
      <c r="A80" s="19"/>
      <c r="B80" s="832" t="s">
        <v>162</v>
      </c>
      <c r="C80" s="1004"/>
      <c r="D80" s="784">
        <f>E80+F80+I80+L80+O80+R80</f>
        <v>437399.29156</v>
      </c>
      <c r="E80" s="1005">
        <f t="shared" ref="E80:R80" si="19">E79+E64+E57+E45+E52</f>
        <v>73582.87327</v>
      </c>
      <c r="F80" s="1005">
        <f t="shared" si="19"/>
        <v>68037.99891</v>
      </c>
      <c r="G80" s="1005">
        <f t="shared" si="19"/>
        <v>79606.73556</v>
      </c>
      <c r="H80" s="1006">
        <f t="shared" si="19"/>
        <v>0</v>
      </c>
      <c r="I80" s="1005">
        <f t="shared" si="19"/>
        <v>79606.73556</v>
      </c>
      <c r="J80" s="1005">
        <f t="shared" si="19"/>
        <v>75393.91334</v>
      </c>
      <c r="K80" s="790">
        <f t="shared" si="19"/>
        <v>0</v>
      </c>
      <c r="L80" s="1005">
        <f t="shared" si="19"/>
        <v>75393.91334</v>
      </c>
      <c r="M80" s="1005">
        <f t="shared" si="19"/>
        <v>70302.01769</v>
      </c>
      <c r="N80" s="790">
        <f t="shared" si="19"/>
        <v>-83.04954</v>
      </c>
      <c r="O80" s="1005">
        <f t="shared" si="19"/>
        <v>70218.96815</v>
      </c>
      <c r="P80" s="1005">
        <f t="shared" si="19"/>
        <v>70558.80233</v>
      </c>
      <c r="Q80" s="790">
        <f t="shared" si="19"/>
        <v>0</v>
      </c>
      <c r="R80" s="1008">
        <f t="shared" si="19"/>
        <v>70558.80233</v>
      </c>
      <c r="S80" s="784">
        <f>T80+U80+X80+AA80+AD80+AG80</f>
        <v>41772.42103</v>
      </c>
      <c r="T80" s="1005">
        <f t="shared" ref="T80:AP80" si="20">T79+T64+T57+T45+T52</f>
        <v>4170.09794</v>
      </c>
      <c r="U80" s="1005">
        <f t="shared" si="20"/>
        <v>0</v>
      </c>
      <c r="V80" s="1005">
        <f t="shared" si="20"/>
        <v>3793.45358</v>
      </c>
      <c r="W80" s="1006">
        <f t="shared" si="20"/>
        <v>0</v>
      </c>
      <c r="X80" s="1005">
        <f t="shared" si="20"/>
        <v>3793.45358</v>
      </c>
      <c r="Y80" s="1005">
        <f t="shared" si="20"/>
        <v>8638.26951</v>
      </c>
      <c r="Z80" s="790">
        <f t="shared" si="20"/>
        <v>0</v>
      </c>
      <c r="AA80" s="1005">
        <f t="shared" si="20"/>
        <v>8638.26951</v>
      </c>
      <c r="AB80" s="1005">
        <f t="shared" si="20"/>
        <v>195.8</v>
      </c>
      <c r="AC80" s="790">
        <f t="shared" si="20"/>
        <v>2675</v>
      </c>
      <c r="AD80" s="1005">
        <f t="shared" si="20"/>
        <v>2870.8</v>
      </c>
      <c r="AE80" s="1005">
        <f t="shared" si="20"/>
        <v>22299.8</v>
      </c>
      <c r="AF80" s="790">
        <f t="shared" si="20"/>
        <v>0</v>
      </c>
      <c r="AG80" s="1008">
        <f t="shared" si="20"/>
        <v>22299.8</v>
      </c>
      <c r="AH80" s="1009">
        <f>AK80+AN80+AQ80</f>
        <v>1715</v>
      </c>
      <c r="AI80" s="1009">
        <f t="shared" si="20"/>
        <v>820</v>
      </c>
      <c r="AJ80" s="790">
        <f t="shared" si="20"/>
        <v>0</v>
      </c>
      <c r="AK80" s="1008">
        <f t="shared" si="20"/>
        <v>820</v>
      </c>
      <c r="AL80" s="1009">
        <f t="shared" si="20"/>
        <v>485</v>
      </c>
      <c r="AM80" s="790">
        <f t="shared" si="20"/>
        <v>-75</v>
      </c>
      <c r="AN80" s="815">
        <f>AL80+AM80</f>
        <v>410</v>
      </c>
      <c r="AO80" s="1009">
        <f t="shared" si="20"/>
        <v>485</v>
      </c>
      <c r="AP80" s="790">
        <f t="shared" si="20"/>
        <v>0</v>
      </c>
      <c r="AQ80" s="815">
        <f>AO80+AP80</f>
        <v>485</v>
      </c>
      <c r="AR80" s="784">
        <f>AS80+AT80+AW80+AZ80+BC80+BF80</f>
        <v>480886.71259</v>
      </c>
      <c r="AS80" s="1005">
        <f>E80+T80</f>
        <v>77752.97121</v>
      </c>
      <c r="AT80" s="1005">
        <f>F80+U80</f>
        <v>68037.99891</v>
      </c>
      <c r="AU80" s="1005">
        <f>G80+V80</f>
        <v>83400.18914</v>
      </c>
      <c r="AV80" s="1006">
        <f>H80+W80</f>
        <v>0</v>
      </c>
      <c r="AW80" s="1005">
        <f>AU80+AV80</f>
        <v>83400.18914</v>
      </c>
      <c r="AX80" s="1005">
        <f>J80+Y80+AI80</f>
        <v>84852.18285</v>
      </c>
      <c r="AY80" s="790">
        <f>K80+Z80+AJ80</f>
        <v>0</v>
      </c>
      <c r="AZ80" s="1005">
        <f>AX80+AY80</f>
        <v>84852.18285</v>
      </c>
      <c r="BA80" s="1005">
        <f>M80+AB80+AL80</f>
        <v>70982.81769</v>
      </c>
      <c r="BB80" s="1006">
        <f>N80+AC80+AM80</f>
        <v>2516.95046</v>
      </c>
      <c r="BC80" s="1005">
        <f>BA80+BB80</f>
        <v>73499.76815</v>
      </c>
      <c r="BD80" s="1005">
        <f>P80+AE80+AO80</f>
        <v>93343.60233</v>
      </c>
      <c r="BE80" s="1006">
        <f>Q80+AF80+AP80</f>
        <v>0</v>
      </c>
      <c r="BF80" s="1008">
        <f>BD80+BE80</f>
        <v>93343.60233</v>
      </c>
      <c r="BG80" s="814"/>
    </row>
    <row r="81" ht="16.5" customHeight="1" spans="1:59">
      <c r="A81" s="543" t="s">
        <v>86</v>
      </c>
      <c r="B81" s="544"/>
      <c r="C81" s="544"/>
      <c r="D81" s="545"/>
      <c r="E81" s="298"/>
      <c r="F81" s="38"/>
      <c r="I81" s="545"/>
      <c r="K81" s="856"/>
      <c r="N81" s="39"/>
      <c r="Q81" s="41"/>
      <c r="R81" s="856"/>
      <c r="S81" s="298"/>
      <c r="T81" s="299"/>
      <c r="U81" s="545"/>
      <c r="V81" s="298"/>
      <c r="W81" s="557"/>
      <c r="X81" s="298"/>
      <c r="Y81" s="298"/>
      <c r="Z81" s="298"/>
      <c r="AA81" s="298"/>
      <c r="AB81" s="543"/>
      <c r="AC81" s="38"/>
      <c r="AD81" s="543" t="s">
        <v>325</v>
      </c>
      <c r="AE81" s="868"/>
      <c r="AF81" s="543"/>
      <c r="AG81" s="868"/>
      <c r="AH81" s="884"/>
      <c r="AI81" s="868"/>
      <c r="AJ81" s="868"/>
      <c r="AK81" s="868"/>
      <c r="AL81" s="868"/>
      <c r="AM81" s="868"/>
      <c r="AN81" s="868"/>
      <c r="AO81" s="868"/>
      <c r="AP81" s="868"/>
      <c r="AQ81" s="868"/>
      <c r="AR81" s="868"/>
      <c r="AS81" s="868"/>
      <c r="AT81" s="868"/>
      <c r="AU81" s="868"/>
      <c r="AW81" s="868"/>
      <c r="AX81" s="868"/>
      <c r="AY81" s="868"/>
      <c r="AZ81" s="868"/>
      <c r="BA81" s="868"/>
      <c r="BB81" s="868"/>
      <c r="BC81" s="868"/>
      <c r="BD81" s="868"/>
      <c r="BE81" s="868"/>
      <c r="BF81" s="868"/>
      <c r="BG81" s="894"/>
    </row>
    <row r="82" ht="24" customHeight="1"/>
    <row r="83" s="32" customFormat="1" ht="36" customHeight="1" spans="1:59">
      <c r="A83" s="33"/>
      <c r="B83" s="34"/>
      <c r="C83" s="34"/>
      <c r="D83" s="35"/>
      <c r="E83" s="36"/>
      <c r="F83" s="37"/>
      <c r="G83" s="38"/>
      <c r="H83" s="37"/>
      <c r="I83" s="38"/>
      <c r="J83" s="39"/>
      <c r="K83" s="40"/>
      <c r="L83" s="39"/>
      <c r="M83" s="41"/>
      <c r="N83" s="42"/>
      <c r="O83" s="41"/>
      <c r="P83" s="41"/>
      <c r="Q83" s="40"/>
      <c r="R83" s="41"/>
      <c r="S83" s="43"/>
      <c r="T83" s="44"/>
      <c r="U83" s="45"/>
      <c r="V83" s="46"/>
      <c r="W83" s="37"/>
      <c r="X83" s="47"/>
      <c r="Y83" s="46"/>
      <c r="Z83" s="36"/>
      <c r="AA83" s="46"/>
      <c r="AB83" s="48"/>
      <c r="AC83" s="37"/>
      <c r="AD83" s="48"/>
      <c r="AF83" s="49"/>
      <c r="AH83" s="50"/>
      <c r="AR83" s="1010"/>
      <c r="AV83" s="52"/>
      <c r="AY83" s="52"/>
      <c r="BB83" s="52"/>
      <c r="BE83" s="52"/>
      <c r="BF83" s="53"/>
      <c r="BG83" s="54"/>
    </row>
  </sheetData>
  <mergeCells count="167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M9:O9"/>
    <mergeCell ref="P9:R9"/>
    <mergeCell ref="AB9:AD9"/>
    <mergeCell ref="AE9:AG9"/>
    <mergeCell ref="AL9:AN9"/>
    <mergeCell ref="AO9:AQ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6:BF46"/>
    <mergeCell ref="A53:BF53"/>
    <mergeCell ref="A54:BF54"/>
    <mergeCell ref="A58:BF58"/>
    <mergeCell ref="A59:BF59"/>
    <mergeCell ref="A65:BF65"/>
    <mergeCell ref="A66:BF66"/>
    <mergeCell ref="A8:A10"/>
    <mergeCell ref="A13:A18"/>
    <mergeCell ref="A19:A21"/>
    <mergeCell ref="A22:A24"/>
    <mergeCell ref="A26:A29"/>
    <mergeCell ref="A30:A41"/>
    <mergeCell ref="A60:A63"/>
    <mergeCell ref="A68:A71"/>
    <mergeCell ref="A73:A76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8:B71"/>
    <mergeCell ref="B73:B76"/>
    <mergeCell ref="C8:C10"/>
    <mergeCell ref="D9:D10"/>
    <mergeCell ref="D61:D63"/>
    <mergeCell ref="D73:D76"/>
    <mergeCell ref="E9:E10"/>
    <mergeCell ref="E61:E63"/>
    <mergeCell ref="E73:E76"/>
    <mergeCell ref="F9:F10"/>
    <mergeCell ref="F61:F63"/>
    <mergeCell ref="F73:F76"/>
    <mergeCell ref="G73:G76"/>
    <mergeCell ref="I9:I10"/>
    <mergeCell ref="I61:I63"/>
    <mergeCell ref="I73:I76"/>
    <mergeCell ref="J9:J10"/>
    <mergeCell ref="J61:J63"/>
    <mergeCell ref="J73:J76"/>
    <mergeCell ref="K9:K10"/>
    <mergeCell ref="L9:L10"/>
    <mergeCell ref="L61:L63"/>
    <mergeCell ref="L73:L76"/>
    <mergeCell ref="M61:M63"/>
    <mergeCell ref="M73:M76"/>
    <mergeCell ref="O61:O63"/>
    <mergeCell ref="O73:O76"/>
    <mergeCell ref="P73:P76"/>
    <mergeCell ref="Q61:Q63"/>
    <mergeCell ref="R61:R63"/>
    <mergeCell ref="R73:R76"/>
    <mergeCell ref="S9:S10"/>
    <mergeCell ref="S61:S63"/>
    <mergeCell ref="S73:S76"/>
    <mergeCell ref="T9:T10"/>
    <mergeCell ref="T61:T63"/>
    <mergeCell ref="T73:T76"/>
    <mergeCell ref="U9:U10"/>
    <mergeCell ref="U61:U63"/>
    <mergeCell ref="U73:U76"/>
    <mergeCell ref="V9:V10"/>
    <mergeCell ref="V61:V63"/>
    <mergeCell ref="V73:V76"/>
    <mergeCell ref="W9:W10"/>
    <mergeCell ref="X9:X10"/>
    <mergeCell ref="X61:X63"/>
    <mergeCell ref="X73:X76"/>
    <mergeCell ref="Y9:Y10"/>
    <mergeCell ref="Y61:Y63"/>
    <mergeCell ref="Y73:Y76"/>
    <mergeCell ref="Z9:Z10"/>
    <mergeCell ref="AA9:AA10"/>
    <mergeCell ref="AA61:AA63"/>
    <mergeCell ref="AA73:AA76"/>
    <mergeCell ref="AB61:AB63"/>
    <mergeCell ref="AB73:AB76"/>
    <mergeCell ref="AD61:AD63"/>
    <mergeCell ref="AD73:AD76"/>
    <mergeCell ref="AE61:AE63"/>
    <mergeCell ref="AE73:AE76"/>
    <mergeCell ref="AG61:AG63"/>
    <mergeCell ref="AG73:AG76"/>
    <mergeCell ref="AH9:AH10"/>
    <mergeCell ref="AI9:AI10"/>
    <mergeCell ref="AJ9:AJ10"/>
    <mergeCell ref="AK9:AK10"/>
    <mergeCell ref="AK61:AK63"/>
    <mergeCell ref="AR9:AR10"/>
    <mergeCell ref="AR61:AR63"/>
    <mergeCell ref="AR73:AR76"/>
    <mergeCell ref="AS9:AS10"/>
    <mergeCell ref="AS61:AS63"/>
    <mergeCell ref="AS73:AS76"/>
    <mergeCell ref="AT9:AT10"/>
    <mergeCell ref="AT61:AT63"/>
    <mergeCell ref="AT73:AT76"/>
    <mergeCell ref="AU9:AU10"/>
    <mergeCell ref="AU61:AU63"/>
    <mergeCell ref="AU73:AU76"/>
    <mergeCell ref="AV9:AV10"/>
    <mergeCell ref="AW9:AW10"/>
    <mergeCell ref="AW61:AW63"/>
    <mergeCell ref="AW73:AW76"/>
    <mergeCell ref="AX9:AX10"/>
    <mergeCell ref="AX61:AX63"/>
    <mergeCell ref="AX73:AX76"/>
    <mergeCell ref="AY9:AY10"/>
    <mergeCell ref="AZ9:AZ10"/>
    <mergeCell ref="AZ61:AZ63"/>
    <mergeCell ref="AZ73:AZ76"/>
    <mergeCell ref="BA61:BA63"/>
    <mergeCell ref="BA73:BA76"/>
    <mergeCell ref="BC61:BC63"/>
    <mergeCell ref="BC73:BC76"/>
    <mergeCell ref="BD61:BD63"/>
    <mergeCell ref="BD73:BD76"/>
    <mergeCell ref="BF61:BF63"/>
    <mergeCell ref="BF73:BF76"/>
    <mergeCell ref="BG8:BG10"/>
    <mergeCell ref="BG26:BG29"/>
    <mergeCell ref="BG31:BG34"/>
    <mergeCell ref="BG36:BG37"/>
    <mergeCell ref="BG43:BG44"/>
    <mergeCell ref="BG48:BG50"/>
    <mergeCell ref="BG60:BG64"/>
    <mergeCell ref="BG69:BG70"/>
    <mergeCell ref="BG71:BG72"/>
    <mergeCell ref="BG77:BG78"/>
  </mergeCells>
  <pageMargins left="0.708661417322835" right="0.708661417322835" top="0.748031496062992" bottom="0.748031496062992" header="0.31496062992126" footer="0.31496062992126"/>
  <pageSetup paperSize="9" scale="63" fitToHeight="0" orientation="landscape" horizontalDpi="600" verticalDpi="600"/>
  <headerFooter/>
  <rowBreaks count="5" manualBreakCount="5">
    <brk id="14" max="58" man="1"/>
    <brk id="29" max="58" man="1"/>
    <brk id="41" max="58" man="1"/>
    <brk id="48" max="58" man="1"/>
    <brk id="59" max="58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3"/>
  <sheetViews>
    <sheetView view="pageBreakPreview" zoomScaleNormal="100" workbookViewId="0">
      <selection activeCell="A4" sqref="A4:BG4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hidden="1" customWidth="1"/>
    <col min="36" max="36" width="4" style="32" hidden="1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hidden="1" customWidth="1" outlineLevel="1"/>
    <col min="51" max="51" width="3.71428571428571" style="52" hidden="1" customWidth="1" outlineLevel="1"/>
    <col min="52" max="52" width="3.71428571428571" style="32" customWidth="1" collapsed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68.25" hidden="1" customHeight="1" spans="1:59">
      <c r="A3" s="943" t="s">
        <v>368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/>
      <c r="BC3" s="944"/>
      <c r="BD3" s="944"/>
      <c r="BE3" s="944"/>
      <c r="BF3" s="944"/>
      <c r="BG3" s="992"/>
    </row>
    <row r="4" s="27" customFormat="1" ht="110.25" customHeight="1" spans="1:59">
      <c r="A4" s="899" t="s">
        <v>382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44.25" hidden="1" customHeight="1" spans="1:59">
      <c r="A5" s="896" t="s">
        <v>370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98.45" hidden="1" customHeight="1" spans="1:59">
      <c r="A6" s="896" t="s">
        <v>371</v>
      </c>
      <c r="B6" s="896"/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</row>
    <row r="7" ht="45" hidden="1" customHeight="1" spans="1:59">
      <c r="A7" s="63" t="s">
        <v>372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7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49" t="s">
        <v>362</v>
      </c>
      <c r="K9" s="949" t="s">
        <v>363</v>
      </c>
      <c r="L9" s="949">
        <v>2019</v>
      </c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949" t="s">
        <v>362</v>
      </c>
      <c r="Z9" s="949" t="s">
        <v>363</v>
      </c>
      <c r="AA9" s="949">
        <v>2019</v>
      </c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949" t="s">
        <v>362</v>
      </c>
      <c r="AJ9" s="949" t="s">
        <v>363</v>
      </c>
      <c r="AK9" s="949">
        <v>2019</v>
      </c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949" t="s">
        <v>362</v>
      </c>
      <c r="AY9" s="949" t="s">
        <v>363</v>
      </c>
      <c r="AZ9" s="949">
        <v>2019</v>
      </c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49"/>
      <c r="K10" s="949"/>
      <c r="L10" s="949"/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49"/>
      <c r="Z10" s="949"/>
      <c r="AA10" s="949"/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49"/>
      <c r="AJ10" s="949"/>
      <c r="AK10" s="949"/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49"/>
      <c r="AY10" s="949"/>
      <c r="AZ10" s="949"/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9.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13389.79693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'37'!O13</f>
        <v>2823.85332</v>
      </c>
      <c r="N13" s="687">
        <f>N14+N15+N16+N17</f>
        <v>0</v>
      </c>
      <c r="O13" s="686">
        <f>M13+N13</f>
        <v>2823.85332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'35'!AA13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13389.79693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2827.9187</v>
      </c>
      <c r="AY13" s="609">
        <f>K13+Z13+AJ13</f>
        <v>0</v>
      </c>
      <c r="AZ13" s="11">
        <f>AX13+AY13</f>
        <v>2827.9187</v>
      </c>
      <c r="BA13" s="11">
        <f>M13+AB13</f>
        <v>2823.85332</v>
      </c>
      <c r="BB13" s="609">
        <f>N13+AC13</f>
        <v>0</v>
      </c>
      <c r="BC13" s="11">
        <f>BA13+BB13</f>
        <v>2823.85332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42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378"/>
    </row>
    <row r="15" ht="40.5" customHeight="1" outlineLevel="1" spans="1:5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378"/>
    </row>
    <row r="16" ht="39.6" customHeight="1" outlineLevel="1" spans="1:5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378"/>
    </row>
    <row r="17" ht="45" customHeight="1" spans="1:59">
      <c r="A17" s="6"/>
      <c r="B17" s="606"/>
      <c r="C17" s="607" t="s">
        <v>374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46.5" customHeight="1" spans="1:59">
      <c r="A21" s="6"/>
      <c r="B21" s="606"/>
      <c r="C21" s="607" t="s">
        <v>375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45" spans="1:59">
      <c r="A24" s="15"/>
      <c r="B24" s="606"/>
      <c r="C24" s="607" t="s">
        <v>375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'35'!L26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3.9" customHeight="1" spans="1:59">
      <c r="A30" s="629" t="s">
        <v>104</v>
      </c>
      <c r="B30" s="606" t="s">
        <v>30</v>
      </c>
      <c r="C30" s="607" t="s">
        <v>13</v>
      </c>
      <c r="D30" s="608">
        <f>E30+F30+I30+L30+O30+R30</f>
        <v>336709.05458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'35'!L30</f>
        <v>55740.17778</v>
      </c>
      <c r="K30" s="687">
        <f t="shared" ref="K30:R30" si="1">K31+K36+K38</f>
        <v>0</v>
      </c>
      <c r="L30" s="686">
        <f t="shared" si="1"/>
        <v>55740.17778</v>
      </c>
      <c r="M30" s="686">
        <f t="shared" si="1"/>
        <v>50733.09255</v>
      </c>
      <c r="N30" s="687">
        <f t="shared" si="1"/>
        <v>869.71726</v>
      </c>
      <c r="O30" s="686">
        <f t="shared" si="1"/>
        <v>51602.80981</v>
      </c>
      <c r="P30" s="686">
        <f t="shared" si="1"/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15490.91695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'35'!AA30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1950</v>
      </c>
      <c r="AC30" s="609">
        <f t="shared" si="2"/>
        <v>0</v>
      </c>
      <c r="AD30" s="11">
        <f>AB30+AC30</f>
        <v>1950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352199.97153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62232.7472</v>
      </c>
      <c r="AY30" s="609">
        <f>K30+Z30+AJ30</f>
        <v>0</v>
      </c>
      <c r="AZ30" s="11">
        <f t="shared" ref="AZ30:BF30" si="4">AZ31+AZ36+AZ38</f>
        <v>62232.7472</v>
      </c>
      <c r="BA30" s="11">
        <f t="shared" si="4"/>
        <v>52683.09255</v>
      </c>
      <c r="BB30" s="609">
        <f t="shared" si="4"/>
        <v>869.71726</v>
      </c>
      <c r="BC30" s="11">
        <f t="shared" si="4"/>
        <v>53552.80981</v>
      </c>
      <c r="BD30" s="11">
        <f t="shared" si="4"/>
        <v>52883.58652</v>
      </c>
      <c r="BE30" s="609">
        <f t="shared" si="4"/>
        <v>0</v>
      </c>
      <c r="BF30" s="745">
        <f t="shared" si="4"/>
        <v>52883.58652</v>
      </c>
      <c r="BG30" s="802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234203.08054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'37'!O31</f>
        <v>33617.37647</v>
      </c>
      <c r="N31" s="687">
        <f>N32+N34</f>
        <v>684.0977</v>
      </c>
      <c r="O31" s="686">
        <f>M31+N31</f>
        <v>34301.47417</v>
      </c>
      <c r="P31" s="686">
        <f>'37'!R31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6603.8597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'35'!AA31</f>
        <v>1066.4</v>
      </c>
      <c r="Z31" s="609">
        <f>Z32+Z34</f>
        <v>0</v>
      </c>
      <c r="AA31" s="11">
        <f>Y31+Z31</f>
        <v>1066.4</v>
      </c>
      <c r="AB31" s="11">
        <f>'37'!AD31</f>
        <v>1300</v>
      </c>
      <c r="AC31" s="609">
        <f>AC32+AC33+AC34</f>
        <v>0</v>
      </c>
      <c r="AD31" s="11">
        <f>AB31+AC31</f>
        <v>1300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240806.94024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37997.0898</v>
      </c>
      <c r="AY31" s="609">
        <f>K31+Z31+AJ31</f>
        <v>0</v>
      </c>
      <c r="AZ31" s="11">
        <f>AX31+AY31</f>
        <v>37997.0898</v>
      </c>
      <c r="BA31" s="11">
        <f>M31+AB31</f>
        <v>34917.37647</v>
      </c>
      <c r="BB31" s="609">
        <f>N31+AC31</f>
        <v>684.0977</v>
      </c>
      <c r="BC31" s="11">
        <f>BA31+BB31</f>
        <v>35601.47417</v>
      </c>
      <c r="BD31" s="11">
        <f>P31+AE31</f>
        <v>34521.57036</v>
      </c>
      <c r="BE31" s="609">
        <f>Q31+AF31</f>
        <v>0</v>
      </c>
      <c r="BF31" s="787">
        <f>BD31+BE31</f>
        <v>34521.57036</v>
      </c>
      <c r="BG31" s="907" t="s">
        <v>383</v>
      </c>
    </row>
    <row r="32" ht="64.5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>
        <v>684.0977</v>
      </c>
      <c r="O32" s="690"/>
      <c r="P32" s="686"/>
      <c r="Q32" s="687"/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6"/>
      <c r="AC32" s="609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1017"/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09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1017"/>
    </row>
    <row r="34" ht="54.75" customHeight="1" spans="1:59">
      <c r="A34" s="629"/>
      <c r="B34" s="606"/>
      <c r="C34" s="607" t="s">
        <v>375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5"/>
      <c r="AC34" s="609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908"/>
    </row>
    <row r="35" ht="0.75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16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100506.76534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'37'!O36</f>
        <v>17115.71608</v>
      </c>
      <c r="N36" s="687">
        <f>N37</f>
        <v>185.61956</v>
      </c>
      <c r="O36" s="686">
        <f>M36+N36</f>
        <v>17301.33564</v>
      </c>
      <c r="P36" s="686">
        <f>'37'!R36</f>
        <v>18362.01616</v>
      </c>
      <c r="Q36" s="687">
        <f>Q37</f>
        <v>0</v>
      </c>
      <c r="R36" s="717">
        <f>P36+Q36</f>
        <v>18362.01616</v>
      </c>
      <c r="S36" s="608">
        <f>T36+U36+X36+AA36+AD36+AG36</f>
        <v>4155.88783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'35'!AA36</f>
        <v>695</v>
      </c>
      <c r="Z36" s="609">
        <f>Z37</f>
        <v>0</v>
      </c>
      <c r="AA36" s="11">
        <f>Y36+Z36</f>
        <v>695</v>
      </c>
      <c r="AB36" s="11">
        <f>'37'!AD36</f>
        <v>650</v>
      </c>
      <c r="AC36" s="609">
        <f>AC37</f>
        <v>0</v>
      </c>
      <c r="AD36" s="11">
        <f>AB36+AC36</f>
        <v>650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104662.65317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19504.48798</v>
      </c>
      <c r="AY36" s="609">
        <f>K36+Z36+AJ36</f>
        <v>0</v>
      </c>
      <c r="AZ36" s="11">
        <f>AX36+AY36</f>
        <v>19504.48798</v>
      </c>
      <c r="BA36" s="11">
        <f>M36+AB36</f>
        <v>17765.71608</v>
      </c>
      <c r="BB36" s="609">
        <f>N36+AC36</f>
        <v>185.61956</v>
      </c>
      <c r="BC36" s="11">
        <f>BA36+BB36</f>
        <v>17951.33564</v>
      </c>
      <c r="BD36" s="11">
        <f>P36+AE36</f>
        <v>18362.01616</v>
      </c>
      <c r="BE36" s="609">
        <f>Q36+AF36</f>
        <v>0</v>
      </c>
      <c r="BF36" s="745">
        <f>BD36+BE36</f>
        <v>18362.01616</v>
      </c>
      <c r="BG36" s="909" t="s">
        <v>384</v>
      </c>
    </row>
    <row r="37" ht="63.7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>
        <v>185.61956</v>
      </c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910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'37'!O38</f>
        <v>0</v>
      </c>
      <c r="N38" s="687">
        <f>N39+N40+N41+N42</f>
        <v>0</v>
      </c>
      <c r="O38" s="686">
        <f>M38+N38</f>
        <v>0</v>
      </c>
      <c r="P38" s="686">
        <f>'37'!R38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'35'!AA38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45" customHeight="1" spans="1:59">
      <c r="A40" s="629"/>
      <c r="B40" s="634"/>
      <c r="C40" s="607" t="s">
        <v>375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96.75" customHeight="1" spans="1:59">
      <c r="A42" s="629"/>
      <c r="B42" s="636" t="s">
        <v>364</v>
      </c>
      <c r="C42" s="607" t="s">
        <v>137</v>
      </c>
      <c r="D42" s="608">
        <f>E42+F42+I42+L42+O42+R42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'37'!O42</f>
        <v>0</v>
      </c>
      <c r="N42" s="698"/>
      <c r="O42" s="697">
        <f>M42+N42</f>
        <v>0</v>
      </c>
      <c r="P42" s="686">
        <f>'37'!R42</f>
        <v>0</v>
      </c>
      <c r="Q42" s="698">
        <v>0</v>
      </c>
      <c r="R42" s="721">
        <f>P42+Q42</f>
        <v>0</v>
      </c>
      <c r="S42" s="608">
        <f>T42+U42+X42+AA42+AD42+AG42</f>
        <v>0</v>
      </c>
      <c r="T42" s="11">
        <v>0</v>
      </c>
      <c r="U42" s="11">
        <v>0</v>
      </c>
      <c r="V42" s="11"/>
      <c r="W42" s="609"/>
      <c r="X42" s="358">
        <v>0</v>
      </c>
      <c r="Y42" s="11"/>
      <c r="Z42" s="696"/>
      <c r="AA42" s="11">
        <v>0</v>
      </c>
      <c r="AB42" s="11">
        <v>0</v>
      </c>
      <c r="AC42" s="609">
        <v>0</v>
      </c>
      <c r="AD42" s="11">
        <f>AB42+AC42</f>
        <v>0</v>
      </c>
      <c r="AE42" s="11">
        <v>0</v>
      </c>
      <c r="AF42" s="609">
        <v>0</v>
      </c>
      <c r="AG42" s="745">
        <f>AE42+AF42</f>
        <v>0</v>
      </c>
      <c r="AH42" s="765">
        <f>AK42+AN42+AQ42</f>
        <v>0</v>
      </c>
      <c r="AI42" s="11"/>
      <c r="AJ42" s="609"/>
      <c r="AK42" s="11">
        <v>0</v>
      </c>
      <c r="AL42" s="11">
        <v>0</v>
      </c>
      <c r="AM42" s="609">
        <v>0</v>
      </c>
      <c r="AN42" s="11">
        <f>AL42+AM42</f>
        <v>0</v>
      </c>
      <c r="AO42" s="11">
        <v>0</v>
      </c>
      <c r="AP42" s="609">
        <v>0</v>
      </c>
      <c r="AQ42" s="11">
        <f>AO42+AP42</f>
        <v>0</v>
      </c>
      <c r="AR42" s="657">
        <f>AS42+AT42+AW42+AZ42+BC42+BF42</f>
        <v>0</v>
      </c>
      <c r="AS42" s="11">
        <f t="shared" ref="AS42:AV43" si="6">E42+T42</f>
        <v>0</v>
      </c>
      <c r="AT42" s="11">
        <f t="shared" si="6"/>
        <v>0</v>
      </c>
      <c r="AU42" s="11">
        <f t="shared" si="6"/>
        <v>0</v>
      </c>
      <c r="AV42" s="609">
        <f t="shared" si="6"/>
        <v>0</v>
      </c>
      <c r="AW42" s="11">
        <f>AU42+AV42</f>
        <v>0</v>
      </c>
      <c r="AX42" s="11">
        <f>J42+Y42+AI42</f>
        <v>0</v>
      </c>
      <c r="AY42" s="609">
        <f>K42+Z42+AJ42</f>
        <v>0</v>
      </c>
      <c r="AZ42" s="11">
        <f>AX42+AY42</f>
        <v>0</v>
      </c>
      <c r="BA42" s="11">
        <f>M42+AB42</f>
        <v>0</v>
      </c>
      <c r="BB42" s="609">
        <f>N42+AC42</f>
        <v>0</v>
      </c>
      <c r="BC42" s="11">
        <f>BA42+BB42</f>
        <v>0</v>
      </c>
      <c r="BD42" s="11">
        <f>P42+AE42</f>
        <v>0</v>
      </c>
      <c r="BE42" s="609">
        <f>Q42+AF42</f>
        <v>0</v>
      </c>
      <c r="BF42" s="745">
        <f>BD42+BE42</f>
        <v>0</v>
      </c>
      <c r="BG42" s="824"/>
    </row>
    <row r="43" ht="91.5" customHeight="1" spans="1:59">
      <c r="A43" s="16" t="s">
        <v>105</v>
      </c>
      <c r="B43" s="606" t="s">
        <v>188</v>
      </c>
      <c r="C43" s="607" t="s">
        <v>13</v>
      </c>
      <c r="D43" s="608">
        <f>E43+F43+I43+L43+O43+R43</f>
        <v>38101.7323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'37'!O43</f>
        <v>10492.50372</v>
      </c>
      <c r="N43" s="687">
        <f>N44</f>
        <v>0</v>
      </c>
      <c r="O43" s="686">
        <f>M43+N43</f>
        <v>10492.50372</v>
      </c>
      <c r="P43" s="686">
        <f>'37'!R43</f>
        <v>10322.06244</v>
      </c>
      <c r="Q43" s="687">
        <f>Q44</f>
        <v>0</v>
      </c>
      <c r="R43" s="717">
        <f>P43+Q43</f>
        <v>10322.06244</v>
      </c>
      <c r="S43" s="608">
        <f>T43+U43+X43+AA43+AD43+AG43</f>
        <v>3435.46214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f>'35'!AA42</f>
        <v>1965.70009</v>
      </c>
      <c r="Z43" s="609">
        <f>Z44</f>
        <v>0</v>
      </c>
      <c r="AA43" s="11">
        <f>Y43+Z43</f>
        <v>1965.70009</v>
      </c>
      <c r="AB43" s="11">
        <f>'37'!AD43</f>
        <v>650</v>
      </c>
      <c r="AC43" s="609">
        <f>AC44</f>
        <v>0</v>
      </c>
      <c r="AD43" s="11">
        <f>AB43+AC43</f>
        <v>650</v>
      </c>
      <c r="AE43" s="11">
        <v>0</v>
      </c>
      <c r="AF43" s="609">
        <f>AF44</f>
        <v>0</v>
      </c>
      <c r="AG43" s="745">
        <v>0</v>
      </c>
      <c r="AH43" s="765">
        <f>AK43+AN43+AQ43</f>
        <v>0</v>
      </c>
      <c r="AI43" s="11">
        <v>0</v>
      </c>
      <c r="AJ43" s="687">
        <f>AJ44</f>
        <v>0</v>
      </c>
      <c r="AK43" s="11">
        <f>AI43+AJ43</f>
        <v>0</v>
      </c>
      <c r="AL43" s="11">
        <v>0</v>
      </c>
      <c r="AM43" s="609">
        <f>AM44</f>
        <v>0</v>
      </c>
      <c r="AN43" s="11">
        <f>AL43+AM43</f>
        <v>0</v>
      </c>
      <c r="AO43" s="11">
        <v>0</v>
      </c>
      <c r="AP43" s="609">
        <f>AP44</f>
        <v>0</v>
      </c>
      <c r="AQ43" s="686">
        <f>AO43+AP43</f>
        <v>0</v>
      </c>
      <c r="AR43" s="657">
        <f>AS43+AT43+AW43+AZ43+BC43+BF43</f>
        <v>41537.19444</v>
      </c>
      <c r="AS43" s="11">
        <f t="shared" si="6"/>
        <v>0</v>
      </c>
      <c r="AT43" s="11">
        <f t="shared" si="6"/>
        <v>0</v>
      </c>
      <c r="AU43" s="11">
        <f t="shared" si="6"/>
        <v>7732.51086</v>
      </c>
      <c r="AV43" s="609">
        <f t="shared" si="6"/>
        <v>0</v>
      </c>
      <c r="AW43" s="11">
        <f>AU43+AV43</f>
        <v>7732.51086</v>
      </c>
      <c r="AX43" s="11">
        <f>J43+Y43+AI43</f>
        <v>12340.11742</v>
      </c>
      <c r="AY43" s="609">
        <f>K43+Z43+AJ43</f>
        <v>0</v>
      </c>
      <c r="AZ43" s="11">
        <f>AX43+AY43</f>
        <v>12340.11742</v>
      </c>
      <c r="BA43" s="11">
        <f>M43+AB43</f>
        <v>11142.50372</v>
      </c>
      <c r="BB43" s="609">
        <f>N43+AC43</f>
        <v>0</v>
      </c>
      <c r="BC43" s="11">
        <f>BA43+BB43</f>
        <v>11142.50372</v>
      </c>
      <c r="BD43" s="11">
        <f>P43+AE43</f>
        <v>10322.06244</v>
      </c>
      <c r="BE43" s="609">
        <f>Q43+AF43</f>
        <v>0</v>
      </c>
      <c r="BF43" s="787">
        <f>BD43+BE43</f>
        <v>10322.06244</v>
      </c>
      <c r="BG43" s="909"/>
    </row>
    <row r="44" ht="27.75" customHeight="1" spans="1:5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/>
      <c r="O44" s="686"/>
      <c r="P44" s="686"/>
      <c r="Q44" s="687"/>
      <c r="R44" s="717"/>
      <c r="S44" s="608"/>
      <c r="T44" s="11"/>
      <c r="U44" s="11"/>
      <c r="V44" s="11"/>
      <c r="W44" s="609"/>
      <c r="X44" s="358"/>
      <c r="Y44" s="11"/>
      <c r="Z44" s="696"/>
      <c r="AA44" s="11"/>
      <c r="AB44" s="11"/>
      <c r="AC44" s="609"/>
      <c r="AD44" s="11"/>
      <c r="AE44" s="11"/>
      <c r="AF44" s="609"/>
      <c r="AG44" s="745"/>
      <c r="AH44" s="765"/>
      <c r="AI44" s="10"/>
      <c r="AJ44" s="609"/>
      <c r="AK44" s="10"/>
      <c r="AL44" s="10"/>
      <c r="AM44" s="609"/>
      <c r="AN44" s="10"/>
      <c r="AO44" s="10"/>
      <c r="AP44" s="609"/>
      <c r="AQ44" s="10"/>
      <c r="AR44" s="657"/>
      <c r="AS44" s="11"/>
      <c r="AT44" s="11"/>
      <c r="AU44" s="11"/>
      <c r="AV44" s="609"/>
      <c r="AW44" s="11"/>
      <c r="AX44" s="11"/>
      <c r="AY44" s="609"/>
      <c r="AZ44" s="11"/>
      <c r="BA44" s="11"/>
      <c r="BB44" s="609"/>
      <c r="BC44" s="11"/>
      <c r="BD44" s="11"/>
      <c r="BE44" s="609"/>
      <c r="BF44" s="787"/>
      <c r="BG44" s="910"/>
    </row>
    <row r="45" s="27" customFormat="1" ht="76.9" customHeight="1" spans="1:59">
      <c r="A45" s="19"/>
      <c r="B45" s="832" t="s">
        <v>189</v>
      </c>
      <c r="C45" s="958"/>
      <c r="D45" s="608">
        <f>E45+F45+I45+L45+O45+R45</f>
        <v>400114.04631</v>
      </c>
      <c r="E45" s="10">
        <f t="shared" ref="E45:R45" si="7">E43+E30+E26+E25+E22+E19+E13</f>
        <v>68854.353</v>
      </c>
      <c r="F45" s="10">
        <f t="shared" si="7"/>
        <v>62669.96004</v>
      </c>
      <c r="G45" s="10">
        <f t="shared" si="7"/>
        <v>71522.40365</v>
      </c>
      <c r="H45" s="676">
        <f t="shared" si="7"/>
        <v>0</v>
      </c>
      <c r="I45" s="10">
        <f t="shared" si="7"/>
        <v>71522.40365</v>
      </c>
      <c r="J45" s="689">
        <f t="shared" si="7"/>
        <v>68942.51381</v>
      </c>
      <c r="K45" s="689">
        <f t="shared" si="7"/>
        <v>0</v>
      </c>
      <c r="L45" s="689">
        <f t="shared" si="7"/>
        <v>68942.51381</v>
      </c>
      <c r="M45" s="689">
        <f t="shared" si="7"/>
        <v>64049.44959</v>
      </c>
      <c r="N45" s="689">
        <f t="shared" si="7"/>
        <v>869.71726</v>
      </c>
      <c r="O45" s="689">
        <f t="shared" si="7"/>
        <v>64919.16685</v>
      </c>
      <c r="P45" s="689">
        <f t="shared" si="7"/>
        <v>63205.64896</v>
      </c>
      <c r="Q45" s="689">
        <f t="shared" si="7"/>
        <v>0</v>
      </c>
      <c r="R45" s="704">
        <f t="shared" si="7"/>
        <v>63205.64896</v>
      </c>
      <c r="S45" s="608">
        <f>T45+U45+X45+AA45+AD45+AG45</f>
        <v>18926.37909</v>
      </c>
      <c r="T45" s="10">
        <f t="shared" ref="T45:AG45" si="8">T43+T30+T26+T25+T22+T19+T13</f>
        <v>4170.09794</v>
      </c>
      <c r="U45" s="10">
        <f t="shared" si="8"/>
        <v>0</v>
      </c>
      <c r="V45" s="10">
        <f t="shared" si="8"/>
        <v>3698.01164</v>
      </c>
      <c r="W45" s="676">
        <f t="shared" si="8"/>
        <v>0</v>
      </c>
      <c r="X45" s="361">
        <f t="shared" si="8"/>
        <v>3698.01164</v>
      </c>
      <c r="Y45" s="10">
        <f t="shared" si="8"/>
        <v>8458.26951</v>
      </c>
      <c r="Z45" s="10">
        <f t="shared" si="8"/>
        <v>0</v>
      </c>
      <c r="AA45" s="10">
        <f t="shared" si="8"/>
        <v>8458.26951</v>
      </c>
      <c r="AB45" s="10">
        <f t="shared" si="8"/>
        <v>2600</v>
      </c>
      <c r="AC45" s="10">
        <f t="shared" si="8"/>
        <v>0</v>
      </c>
      <c r="AD45" s="10">
        <f t="shared" si="8"/>
        <v>2600</v>
      </c>
      <c r="AE45" s="10">
        <f t="shared" si="8"/>
        <v>0</v>
      </c>
      <c r="AF45" s="10">
        <f t="shared" si="8"/>
        <v>0</v>
      </c>
      <c r="AG45" s="748">
        <f t="shared" si="8"/>
        <v>0</v>
      </c>
      <c r="AH45" s="765">
        <f>AK45+AN45+AQ45</f>
        <v>0</v>
      </c>
      <c r="AI45" s="11">
        <f t="shared" ref="AI45:AQ45" si="9">AI43+AI30+AI26+AI25+AI22+AI19+AI13</f>
        <v>0</v>
      </c>
      <c r="AJ45" s="11">
        <f t="shared" si="9"/>
        <v>0</v>
      </c>
      <c r="AK45" s="11">
        <f t="shared" si="9"/>
        <v>0</v>
      </c>
      <c r="AL45" s="11">
        <f t="shared" si="9"/>
        <v>0</v>
      </c>
      <c r="AM45" s="11">
        <f t="shared" si="9"/>
        <v>0</v>
      </c>
      <c r="AN45" s="11">
        <f t="shared" si="9"/>
        <v>0</v>
      </c>
      <c r="AO45" s="11">
        <f t="shared" si="9"/>
        <v>0</v>
      </c>
      <c r="AP45" s="11">
        <f t="shared" si="9"/>
        <v>0</v>
      </c>
      <c r="AQ45" s="11">
        <f t="shared" si="9"/>
        <v>0</v>
      </c>
      <c r="AR45" s="657">
        <f>AS45+AT45+AW45+AZ45+BC45+BF45</f>
        <v>419040.4254</v>
      </c>
      <c r="AS45" s="11">
        <f>E45+T45</f>
        <v>73024.45094</v>
      </c>
      <c r="AT45" s="11">
        <f>F45+U45</f>
        <v>62669.96004</v>
      </c>
      <c r="AU45" s="11">
        <f>G45+V45</f>
        <v>75220.41529</v>
      </c>
      <c r="AV45" s="11">
        <f>H45+W45</f>
        <v>0</v>
      </c>
      <c r="AW45" s="11">
        <f>AU45+AV45</f>
        <v>75220.41529</v>
      </c>
      <c r="AX45" s="11">
        <f>J45+Y45+AI45</f>
        <v>77400.78332</v>
      </c>
      <c r="AY45" s="11">
        <f>K45+Z45+AJ45</f>
        <v>0</v>
      </c>
      <c r="AZ45" s="11">
        <f>AX45+AY45</f>
        <v>77400.78332</v>
      </c>
      <c r="BA45" s="11">
        <f>M45+AB45</f>
        <v>66649.44959</v>
      </c>
      <c r="BB45" s="11">
        <f>N45+AC45</f>
        <v>869.71726</v>
      </c>
      <c r="BC45" s="11">
        <f>BA45+BB45</f>
        <v>67519.16685</v>
      </c>
      <c r="BD45" s="11">
        <f>P45+AE45</f>
        <v>63205.64896</v>
      </c>
      <c r="BE45" s="11">
        <f>Q45+AF45</f>
        <v>0</v>
      </c>
      <c r="BF45" s="745">
        <f>BD45+BE45</f>
        <v>63205.64896</v>
      </c>
      <c r="BG45" s="814"/>
    </row>
    <row r="46" s="27" customFormat="1" ht="27" customHeight="1" spans="1:59">
      <c r="A46" s="7" t="s">
        <v>286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814"/>
    </row>
    <row r="47" s="27" customFormat="1" ht="92.25" customHeight="1" spans="1:59">
      <c r="A47" s="15" t="s">
        <v>44</v>
      </c>
      <c r="B47" s="606" t="s">
        <v>287</v>
      </c>
      <c r="C47" s="607" t="s">
        <v>13</v>
      </c>
      <c r="D47" s="608">
        <f>E47+F47+I47+L47+O47+R47</f>
        <v>105.26358</v>
      </c>
      <c r="E47" s="11">
        <v>0</v>
      </c>
      <c r="F47" s="11">
        <v>0</v>
      </c>
      <c r="G47" s="11">
        <v>0</v>
      </c>
      <c r="H47" s="609"/>
      <c r="I47" s="11">
        <f>G47+H47</f>
        <v>0</v>
      </c>
      <c r="J47" s="686">
        <f>'35'!L46</f>
        <v>52.632</v>
      </c>
      <c r="K47" s="609">
        <f>K48+K49+K50</f>
        <v>0</v>
      </c>
      <c r="L47" s="686">
        <f>J47+K47</f>
        <v>52.632</v>
      </c>
      <c r="M47" s="686">
        <f>'37'!O47</f>
        <v>26.31579</v>
      </c>
      <c r="N47" s="609">
        <f>N48+N49+N50</f>
        <v>0</v>
      </c>
      <c r="O47" s="686">
        <f>M47+N47</f>
        <v>26.31579</v>
      </c>
      <c r="P47" s="686">
        <f>'37'!R47</f>
        <v>26.31579</v>
      </c>
      <c r="Q47" s="609">
        <f>Q48+Q49+Q50</f>
        <v>0</v>
      </c>
      <c r="R47" s="717">
        <f>P47+Q47</f>
        <v>26.31579</v>
      </c>
      <c r="S47" s="608">
        <f>T47+U47+X47+AA47+AD47+AG47</f>
        <v>285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'35'!AA46</f>
        <v>180</v>
      </c>
      <c r="Z47" s="609">
        <f>Z48+Z49+Z50</f>
        <v>0</v>
      </c>
      <c r="AA47" s="11">
        <f>Y47+Z47</f>
        <v>180</v>
      </c>
      <c r="AB47" s="11">
        <f>'37'!AD47</f>
        <v>90</v>
      </c>
      <c r="AC47" s="609">
        <f>AC48+AC49+AC50</f>
        <v>0</v>
      </c>
      <c r="AD47" s="11">
        <f>AB47+AC47</f>
        <v>90</v>
      </c>
      <c r="AE47" s="11">
        <f>'37'!AG47</f>
        <v>15</v>
      </c>
      <c r="AF47" s="609">
        <f>AF48+AF49+AF50</f>
        <v>0</v>
      </c>
      <c r="AG47" s="745">
        <f>AE47+AF47</f>
        <v>15</v>
      </c>
      <c r="AH47" s="869">
        <f>AK47+AN47+AQ47</f>
        <v>1715</v>
      </c>
      <c r="AI47" s="876">
        <f>'34'!AK46</f>
        <v>820</v>
      </c>
      <c r="AJ47" s="609">
        <f>AJ48+AJ49+AJ50</f>
        <v>0</v>
      </c>
      <c r="AK47" s="745">
        <f>AI47+AJ47</f>
        <v>820</v>
      </c>
      <c r="AL47" s="876">
        <f>'37'!AN47</f>
        <v>410</v>
      </c>
      <c r="AM47" s="609">
        <f>AM48+AM49+AM50</f>
        <v>0</v>
      </c>
      <c r="AN47" s="745">
        <f>AL47+AM47</f>
        <v>410</v>
      </c>
      <c r="AO47" s="876">
        <f>'36'!AQ47</f>
        <v>485</v>
      </c>
      <c r="AP47" s="609">
        <f>AP48+AP49+AP50</f>
        <v>0</v>
      </c>
      <c r="AQ47" s="745">
        <f>AO47+AP47</f>
        <v>485</v>
      </c>
      <c r="AR47" s="657">
        <f>AS47+AT47+AW47+AZ47+BC47+BF47</f>
        <v>2105.26358</v>
      </c>
      <c r="AS47" s="11">
        <f>E47+T47</f>
        <v>0</v>
      </c>
      <c r="AT47" s="11">
        <f>F47+U47</f>
        <v>0</v>
      </c>
      <c r="AU47" s="11">
        <f>G47+V47</f>
        <v>0</v>
      </c>
      <c r="AV47" s="609">
        <f>H47+W47</f>
        <v>0</v>
      </c>
      <c r="AW47" s="11">
        <f>AU47+AV47</f>
        <v>0</v>
      </c>
      <c r="AX47" s="11">
        <f>J47+Y47+AI47</f>
        <v>1052.632</v>
      </c>
      <c r="AY47" s="609">
        <f>K47+Z47+AJ47</f>
        <v>0</v>
      </c>
      <c r="AZ47" s="11">
        <f>AX47+AY47</f>
        <v>1052.632</v>
      </c>
      <c r="BA47" s="11">
        <f>M47+AB47+AL47</f>
        <v>526.31579</v>
      </c>
      <c r="BB47" s="676">
        <f>N47+AC47+AM47</f>
        <v>0</v>
      </c>
      <c r="BC47" s="11">
        <f>BA47+BB47</f>
        <v>526.31579</v>
      </c>
      <c r="BD47" s="11">
        <f>P47+AE47+AO47</f>
        <v>526.31579</v>
      </c>
      <c r="BE47" s="676">
        <f>Q47+AF47+AP47</f>
        <v>0</v>
      </c>
      <c r="BF47" s="745">
        <f>BD47+BE47</f>
        <v>526.31579</v>
      </c>
      <c r="BG47" s="1003"/>
    </row>
    <row r="48" s="27" customFormat="1" ht="21" customHeight="1" spans="1:59">
      <c r="A48" s="15"/>
      <c r="B48" s="606"/>
      <c r="C48" s="607" t="s">
        <v>46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883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236"/>
    </row>
    <row r="49" s="27" customFormat="1" ht="25.5" customHeight="1" spans="1:59">
      <c r="A49" s="1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5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35.25" customHeight="1" spans="1:59">
      <c r="A50" s="1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08"/>
      <c r="T50" s="11"/>
      <c r="U50" s="11"/>
      <c r="V50" s="11"/>
      <c r="W50" s="609"/>
      <c r="X50" s="358"/>
      <c r="Y50" s="11"/>
      <c r="Z50" s="609"/>
      <c r="AA50" s="11"/>
      <c r="AB50" s="11"/>
      <c r="AC50" s="609"/>
      <c r="AD50" s="11"/>
      <c r="AE50" s="11"/>
      <c r="AF50" s="609"/>
      <c r="AG50" s="745"/>
      <c r="AH50" s="986"/>
      <c r="AI50" s="763"/>
      <c r="AJ50" s="609"/>
      <c r="AK50" s="11"/>
      <c r="AL50" s="11"/>
      <c r="AM50" s="609"/>
      <c r="AN50" s="11"/>
      <c r="AO50" s="11"/>
      <c r="AP50" s="609"/>
      <c r="AQ50" s="11"/>
      <c r="AR50" s="10"/>
      <c r="AS50" s="11"/>
      <c r="AT50" s="11"/>
      <c r="AU50" s="11"/>
      <c r="AV50" s="609"/>
      <c r="AW50" s="11"/>
      <c r="AX50" s="11"/>
      <c r="AY50" s="609"/>
      <c r="AZ50" s="11"/>
      <c r="BA50" s="11"/>
      <c r="BB50" s="676"/>
      <c r="BC50" s="11"/>
      <c r="BD50" s="11"/>
      <c r="BE50" s="676"/>
      <c r="BF50" s="787"/>
      <c r="BG50" s="236"/>
    </row>
    <row r="51" s="27" customFormat="1" ht="70.5" customHeight="1" spans="1:59">
      <c r="A51" s="15" t="s">
        <v>289</v>
      </c>
      <c r="B51" s="606" t="s">
        <v>290</v>
      </c>
      <c r="C51" s="607" t="s">
        <v>13</v>
      </c>
      <c r="D51" s="608">
        <f>E51+F51+I51+L51+O51+R51</f>
        <v>0</v>
      </c>
      <c r="E51" s="11">
        <v>0</v>
      </c>
      <c r="F51" s="11">
        <v>0</v>
      </c>
      <c r="G51" s="11">
        <f>'27'!I71</f>
        <v>0</v>
      </c>
      <c r="H51" s="609"/>
      <c r="I51" s="11">
        <f>G51+H51</f>
        <v>0</v>
      </c>
      <c r="J51" s="686">
        <f>'35'!L50</f>
        <v>0</v>
      </c>
      <c r="K51" s="609">
        <v>0</v>
      </c>
      <c r="L51" s="686">
        <f>J51+K51</f>
        <v>0</v>
      </c>
      <c r="M51" s="686">
        <f>'37'!O51</f>
        <v>0</v>
      </c>
      <c r="N51" s="609">
        <v>0</v>
      </c>
      <c r="O51" s="686">
        <f>M51+N51</f>
        <v>0</v>
      </c>
      <c r="P51" s="686">
        <f>'37'!R51</f>
        <v>0</v>
      </c>
      <c r="Q51" s="609">
        <v>0</v>
      </c>
      <c r="R51" s="717">
        <f>P51+Q51</f>
        <v>0</v>
      </c>
      <c r="S51" s="608">
        <f>T51+U51+X51+AA51+AD51+AG51</f>
        <v>0</v>
      </c>
      <c r="T51" s="11">
        <v>0</v>
      </c>
      <c r="U51" s="11">
        <v>0</v>
      </c>
      <c r="V51" s="11">
        <v>0</v>
      </c>
      <c r="W51" s="609"/>
      <c r="X51" s="358">
        <f>V51+W51</f>
        <v>0</v>
      </c>
      <c r="Y51" s="11">
        <f>'35'!AA50</f>
        <v>0</v>
      </c>
      <c r="Z51" s="609">
        <v>0</v>
      </c>
      <c r="AA51" s="11">
        <v>0</v>
      </c>
      <c r="AB51" s="11">
        <f>'37'!AD51</f>
        <v>0</v>
      </c>
      <c r="AC51" s="609">
        <v>0</v>
      </c>
      <c r="AD51" s="11">
        <f>AB51+AC51</f>
        <v>0</v>
      </c>
      <c r="AE51" s="11">
        <f>'37'!AG51</f>
        <v>0</v>
      </c>
      <c r="AF51" s="609">
        <v>0</v>
      </c>
      <c r="AG51" s="745">
        <v>0</v>
      </c>
      <c r="AH51" s="880">
        <f>AK51+AN51+AQ51</f>
        <v>0</v>
      </c>
      <c r="AI51" s="876">
        <f>'33'!AK50</f>
        <v>0</v>
      </c>
      <c r="AJ51" s="609">
        <v>0</v>
      </c>
      <c r="AK51" s="745">
        <f>AI51+AJ51</f>
        <v>0</v>
      </c>
      <c r="AL51" s="876">
        <f>'37'!AN51</f>
        <v>0</v>
      </c>
      <c r="AM51" s="609">
        <v>0</v>
      </c>
      <c r="AN51" s="745">
        <f>AL51+AM51</f>
        <v>0</v>
      </c>
      <c r="AO51" s="876">
        <f>'37'!AQ51</f>
        <v>0</v>
      </c>
      <c r="AP51" s="609">
        <v>0</v>
      </c>
      <c r="AQ51" s="745">
        <f>AO51+AP51</f>
        <v>0</v>
      </c>
      <c r="AR51" s="657">
        <f>AS51+AT51+AW51+AZ51+BC51+BF51</f>
        <v>0</v>
      </c>
      <c r="AS51" s="11">
        <f>E51+T51</f>
        <v>0</v>
      </c>
      <c r="AT51" s="11">
        <f>F51+U51</f>
        <v>0</v>
      </c>
      <c r="AU51" s="11">
        <f>G51+V51</f>
        <v>0</v>
      </c>
      <c r="AV51" s="609">
        <f>H51+W51</f>
        <v>0</v>
      </c>
      <c r="AW51" s="11">
        <f>AU51+AV51</f>
        <v>0</v>
      </c>
      <c r="AX51" s="11">
        <f>J51+Y51+AI51</f>
        <v>0</v>
      </c>
      <c r="AY51" s="609">
        <f>K51+Z51+AJ51</f>
        <v>0</v>
      </c>
      <c r="AZ51" s="11">
        <f>AX51+AY51</f>
        <v>0</v>
      </c>
      <c r="BA51" s="11">
        <f>M51+AB51+AL51</f>
        <v>0</v>
      </c>
      <c r="BB51" s="676">
        <f>N51+AC51+AM51</f>
        <v>0</v>
      </c>
      <c r="BC51" s="11">
        <f>BA51+BB51</f>
        <v>0</v>
      </c>
      <c r="BD51" s="11">
        <f>P51+AE51</f>
        <v>0</v>
      </c>
      <c r="BE51" s="676">
        <f>Q51+AF51+AP51</f>
        <v>0</v>
      </c>
      <c r="BF51" s="745">
        <f>BD51+BE51</f>
        <v>0</v>
      </c>
      <c r="BG51" s="905"/>
    </row>
    <row r="52" s="27" customFormat="1" ht="63.75" customHeight="1" spans="1:59">
      <c r="A52" s="19"/>
      <c r="B52" s="832" t="s">
        <v>189</v>
      </c>
      <c r="C52" s="958"/>
      <c r="D52" s="608">
        <f>E52+F52+I52+L52+O52+R52</f>
        <v>105.26358</v>
      </c>
      <c r="E52" s="10">
        <f t="shared" ref="E52:R52" si="10">E51+E47</f>
        <v>0</v>
      </c>
      <c r="F52" s="10">
        <f t="shared" si="10"/>
        <v>0</v>
      </c>
      <c r="G52" s="10">
        <f t="shared" si="10"/>
        <v>0</v>
      </c>
      <c r="H52" s="676">
        <f t="shared" si="10"/>
        <v>0</v>
      </c>
      <c r="I52" s="10">
        <f t="shared" si="10"/>
        <v>0</v>
      </c>
      <c r="J52" s="689">
        <f t="shared" si="10"/>
        <v>52.632</v>
      </c>
      <c r="K52" s="609">
        <f t="shared" si="10"/>
        <v>0</v>
      </c>
      <c r="L52" s="689">
        <f t="shared" si="10"/>
        <v>52.632</v>
      </c>
      <c r="M52" s="689">
        <f t="shared" si="10"/>
        <v>26.31579</v>
      </c>
      <c r="N52" s="609">
        <f t="shared" si="10"/>
        <v>0</v>
      </c>
      <c r="O52" s="689">
        <f t="shared" si="10"/>
        <v>26.31579</v>
      </c>
      <c r="P52" s="689">
        <f t="shared" si="10"/>
        <v>26.31579</v>
      </c>
      <c r="Q52" s="609">
        <f t="shared" si="10"/>
        <v>0</v>
      </c>
      <c r="R52" s="704">
        <f t="shared" si="10"/>
        <v>26.31579</v>
      </c>
      <c r="S52" s="608">
        <f>T52+U52+X52+AA52+AD52+AG52</f>
        <v>285</v>
      </c>
      <c r="T52" s="10">
        <f t="shared" ref="T52:AP52" si="11">T51+T47</f>
        <v>0</v>
      </c>
      <c r="U52" s="10">
        <f t="shared" si="11"/>
        <v>0</v>
      </c>
      <c r="V52" s="10">
        <f t="shared" si="11"/>
        <v>0</v>
      </c>
      <c r="W52" s="676">
        <f t="shared" si="11"/>
        <v>0</v>
      </c>
      <c r="X52" s="361">
        <f t="shared" si="11"/>
        <v>0</v>
      </c>
      <c r="Y52" s="10">
        <f t="shared" si="11"/>
        <v>180</v>
      </c>
      <c r="Z52" s="609">
        <f t="shared" si="11"/>
        <v>0</v>
      </c>
      <c r="AA52" s="10">
        <f t="shared" si="11"/>
        <v>180</v>
      </c>
      <c r="AB52" s="10">
        <f t="shared" si="11"/>
        <v>90</v>
      </c>
      <c r="AC52" s="609">
        <f t="shared" si="11"/>
        <v>0</v>
      </c>
      <c r="AD52" s="10">
        <f t="shared" si="11"/>
        <v>90</v>
      </c>
      <c r="AE52" s="10">
        <f t="shared" si="11"/>
        <v>15</v>
      </c>
      <c r="AF52" s="609">
        <f t="shared" si="11"/>
        <v>0</v>
      </c>
      <c r="AG52" s="748">
        <f t="shared" si="11"/>
        <v>15</v>
      </c>
      <c r="AH52" s="765">
        <f>AK52+AN52+AQ52</f>
        <v>1715</v>
      </c>
      <c r="AI52" s="608">
        <f t="shared" si="11"/>
        <v>820</v>
      </c>
      <c r="AJ52" s="609">
        <f t="shared" si="11"/>
        <v>0</v>
      </c>
      <c r="AK52" s="748">
        <f t="shared" si="11"/>
        <v>820</v>
      </c>
      <c r="AL52" s="10">
        <f t="shared" si="11"/>
        <v>410</v>
      </c>
      <c r="AM52" s="609">
        <f t="shared" si="11"/>
        <v>0</v>
      </c>
      <c r="AN52" s="745">
        <f>AL52+AM52</f>
        <v>410</v>
      </c>
      <c r="AO52" s="10">
        <f t="shared" si="11"/>
        <v>485</v>
      </c>
      <c r="AP52" s="609">
        <f t="shared" si="11"/>
        <v>0</v>
      </c>
      <c r="AQ52" s="745">
        <f>AO52+AP52</f>
        <v>485</v>
      </c>
      <c r="AR52" s="657">
        <f>AS52+AT52+AW52+AZ52+BC52+BF52</f>
        <v>2105.26358</v>
      </c>
      <c r="AS52" s="11">
        <f>AS51+AS47</f>
        <v>0</v>
      </c>
      <c r="AT52" s="11">
        <f>AT51+AT47</f>
        <v>0</v>
      </c>
      <c r="AU52" s="11">
        <f>AU51+AU47</f>
        <v>0</v>
      </c>
      <c r="AV52" s="609">
        <f>AV51+AV47</f>
        <v>0</v>
      </c>
      <c r="AW52" s="11">
        <f>AW51+AW47</f>
        <v>0</v>
      </c>
      <c r="AX52" s="11">
        <f>J52+Y52+AI52</f>
        <v>1052.632</v>
      </c>
      <c r="AY52" s="609">
        <f>K52+Z52+AJ52</f>
        <v>0</v>
      </c>
      <c r="AZ52" s="11">
        <f t="shared" ref="AZ52:BF52" si="12">AZ51+AZ47</f>
        <v>1052.632</v>
      </c>
      <c r="BA52" s="11">
        <f t="shared" si="12"/>
        <v>526.31579</v>
      </c>
      <c r="BB52" s="676">
        <f t="shared" si="12"/>
        <v>0</v>
      </c>
      <c r="BC52" s="11">
        <f t="shared" si="12"/>
        <v>526.31579</v>
      </c>
      <c r="BD52" s="11">
        <f t="shared" si="12"/>
        <v>526.31579</v>
      </c>
      <c r="BE52" s="676">
        <f t="shared" si="12"/>
        <v>0</v>
      </c>
      <c r="BF52" s="11">
        <f t="shared" si="12"/>
        <v>526.31579</v>
      </c>
      <c r="BG52" s="818"/>
    </row>
    <row r="53" s="27" customFormat="1" spans="1:59">
      <c r="A53" s="7" t="s">
        <v>302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7"/>
      <c r="T53" s="977"/>
      <c r="U53" s="977"/>
      <c r="V53" s="977"/>
      <c r="W53" s="977"/>
      <c r="X53" s="977"/>
      <c r="Y53" s="977"/>
      <c r="Z53" s="977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  <c r="AN53" s="977"/>
      <c r="AO53" s="977"/>
      <c r="AP53" s="977"/>
      <c r="AQ53" s="97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spans="1:59">
      <c r="A54" s="7" t="s">
        <v>303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978"/>
      <c r="T54" s="978"/>
      <c r="U54" s="978"/>
      <c r="V54" s="978"/>
      <c r="W54" s="978"/>
      <c r="X54" s="978"/>
      <c r="Y54" s="978"/>
      <c r="Z54" s="978"/>
      <c r="AA54" s="978"/>
      <c r="AB54" s="978"/>
      <c r="AC54" s="978"/>
      <c r="AD54" s="978"/>
      <c r="AE54" s="978"/>
      <c r="AF54" s="978"/>
      <c r="AG54" s="978"/>
      <c r="AH54" s="978"/>
      <c r="AI54" s="978"/>
      <c r="AJ54" s="978"/>
      <c r="AK54" s="978"/>
      <c r="AL54" s="978"/>
      <c r="AM54" s="978"/>
      <c r="AN54" s="978"/>
      <c r="AO54" s="978"/>
      <c r="AP54" s="978"/>
      <c r="AQ54" s="978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814"/>
    </row>
    <row r="55" s="27" customFormat="1" ht="70.5" customHeight="1" spans="1:59">
      <c r="A55" s="15" t="s">
        <v>118</v>
      </c>
      <c r="B55" s="606" t="s">
        <v>354</v>
      </c>
      <c r="C55" s="607" t="s">
        <v>13</v>
      </c>
      <c r="D55" s="608">
        <f>E55+F55+I55+L55+O55+R55</f>
        <v>35972.71718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'37'!O55</f>
        <v>6143.20277</v>
      </c>
      <c r="N55" s="609">
        <v>0</v>
      </c>
      <c r="O55" s="686">
        <f>M55+N55</f>
        <v>6143.20277</v>
      </c>
      <c r="P55" s="686">
        <f>'37'!R55</f>
        <v>6738.206</v>
      </c>
      <c r="Q55" s="609">
        <v>0</v>
      </c>
      <c r="R55" s="717">
        <f>P55+Q55</f>
        <v>6738.206</v>
      </c>
      <c r="S55" s="608">
        <f>T55+U55+X55+AA55+AD55+AG55</f>
        <v>377.04194</v>
      </c>
      <c r="T55" s="11">
        <v>0</v>
      </c>
      <c r="U55" s="11">
        <v>0</v>
      </c>
      <c r="V55" s="11">
        <f>'27'!X48</f>
        <v>95.44194</v>
      </c>
      <c r="W55" s="609"/>
      <c r="X55" s="358">
        <f>V55+W55</f>
        <v>95.44194</v>
      </c>
      <c r="Y55" s="11">
        <v>0</v>
      </c>
      <c r="Z55" s="609">
        <v>0</v>
      </c>
      <c r="AA55" s="11">
        <v>0</v>
      </c>
      <c r="AB55" s="11">
        <f>AB56</f>
        <v>180.8</v>
      </c>
      <c r="AC55" s="609">
        <v>0</v>
      </c>
      <c r="AD55" s="11">
        <f>AD56</f>
        <v>180.8</v>
      </c>
      <c r="AE55" s="11">
        <f>AE56</f>
        <v>100.8</v>
      </c>
      <c r="AF55" s="609">
        <v>0</v>
      </c>
      <c r="AG55" s="745">
        <f>AG56</f>
        <v>100.8</v>
      </c>
      <c r="AH55" s="765">
        <f>AK55+AN55+AQ55</f>
        <v>0</v>
      </c>
      <c r="AI55" s="876">
        <v>0</v>
      </c>
      <c r="AJ55" s="609">
        <v>0</v>
      </c>
      <c r="AK55" s="745">
        <f>AI55+AJ55</f>
        <v>0</v>
      </c>
      <c r="AL55" s="876">
        <v>0</v>
      </c>
      <c r="AM55" s="609">
        <v>0</v>
      </c>
      <c r="AN55" s="745">
        <f>AL55+AM55</f>
        <v>0</v>
      </c>
      <c r="AO55" s="876">
        <v>0</v>
      </c>
      <c r="AP55" s="609">
        <v>0</v>
      </c>
      <c r="AQ55" s="745">
        <f>AO55+AP55</f>
        <v>0</v>
      </c>
      <c r="AR55" s="657">
        <f>AS55+AT55+AW55+AZ55+BC55+BF55</f>
        <v>36349.75912</v>
      </c>
      <c r="AS55" s="11">
        <f t="shared" ref="AS55:AV56" si="13">E55+T55</f>
        <v>4728.52027</v>
      </c>
      <c r="AT55" s="11">
        <f t="shared" si="13"/>
        <v>5368.03887</v>
      </c>
      <c r="AU55" s="11">
        <f t="shared" si="13"/>
        <v>6691.42368</v>
      </c>
      <c r="AV55" s="609">
        <f t="shared" si="13"/>
        <v>0</v>
      </c>
      <c r="AW55" s="11">
        <f>AU55+AV55</f>
        <v>6691.42368</v>
      </c>
      <c r="AX55" s="11">
        <f>J55+Y55+AI55</f>
        <v>6398.76753</v>
      </c>
      <c r="AY55" s="609">
        <f>K55+Z55+AJ55</f>
        <v>0</v>
      </c>
      <c r="AZ55" s="11">
        <f>AX55+AY55</f>
        <v>6398.76753</v>
      </c>
      <c r="BA55" s="11">
        <f>M55+AB55</f>
        <v>6324.00277</v>
      </c>
      <c r="BB55" s="642">
        <f>N55+AC55</f>
        <v>0</v>
      </c>
      <c r="BC55" s="11">
        <f>BA55+BB55</f>
        <v>6324.00277</v>
      </c>
      <c r="BD55" s="11">
        <f>P55+AE55</f>
        <v>6839.006</v>
      </c>
      <c r="BE55" s="642">
        <f>Q55+AF55</f>
        <v>0</v>
      </c>
      <c r="BF55" s="787">
        <f>BD55+BE55</f>
        <v>6839.006</v>
      </c>
      <c r="BG55" s="824"/>
    </row>
    <row r="56" s="27" customFormat="1" ht="105.75" customHeight="1" spans="1:59">
      <c r="A56" s="15" t="s">
        <v>356</v>
      </c>
      <c r="B56" s="606" t="s">
        <v>329</v>
      </c>
      <c r="C56" s="607" t="s">
        <v>46</v>
      </c>
      <c r="D56" s="608">
        <f>E56+F56+I56+L56+O56+R56</f>
        <v>0</v>
      </c>
      <c r="E56" s="11">
        <v>0</v>
      </c>
      <c r="F56" s="11">
        <v>0</v>
      </c>
      <c r="G56" s="11"/>
      <c r="H56" s="609"/>
      <c r="I56" s="11">
        <v>0</v>
      </c>
      <c r="J56" s="686">
        <v>0</v>
      </c>
      <c r="K56" s="609">
        <v>0</v>
      </c>
      <c r="L56" s="686">
        <v>0</v>
      </c>
      <c r="M56" s="686">
        <v>0</v>
      </c>
      <c r="N56" s="609">
        <v>0</v>
      </c>
      <c r="O56" s="686">
        <v>0</v>
      </c>
      <c r="P56" s="686">
        <v>0</v>
      </c>
      <c r="Q56" s="609">
        <v>0</v>
      </c>
      <c r="R56" s="717">
        <v>0</v>
      </c>
      <c r="S56" s="608">
        <f>T56+U56+X56+AA56+AD56+AG56</f>
        <v>281.6</v>
      </c>
      <c r="T56" s="11">
        <v>0</v>
      </c>
      <c r="U56" s="11">
        <v>0</v>
      </c>
      <c r="V56" s="11"/>
      <c r="W56" s="609"/>
      <c r="X56" s="358">
        <v>0</v>
      </c>
      <c r="Y56" s="11">
        <v>0</v>
      </c>
      <c r="Z56" s="609">
        <v>0</v>
      </c>
      <c r="AA56" s="11">
        <v>0</v>
      </c>
      <c r="AB56" s="11">
        <f>'37'!AD56</f>
        <v>180.8</v>
      </c>
      <c r="AC56" s="609">
        <v>0</v>
      </c>
      <c r="AD56" s="11">
        <f>AB56+AC56</f>
        <v>180.8</v>
      </c>
      <c r="AE56" s="11">
        <f>'37'!AG56</f>
        <v>100.8</v>
      </c>
      <c r="AF56" s="609">
        <v>0</v>
      </c>
      <c r="AG56" s="745">
        <f>AE56+AF56</f>
        <v>100.8</v>
      </c>
      <c r="AH56" s="765">
        <f>AK56+AN56+AQ56</f>
        <v>0</v>
      </c>
      <c r="AI56" s="877">
        <v>0</v>
      </c>
      <c r="AJ56" s="987">
        <v>0</v>
      </c>
      <c r="AK56" s="745">
        <v>0</v>
      </c>
      <c r="AL56" s="876">
        <v>0</v>
      </c>
      <c r="AM56" s="609">
        <v>0</v>
      </c>
      <c r="AN56" s="745">
        <v>0</v>
      </c>
      <c r="AO56" s="876">
        <v>0</v>
      </c>
      <c r="AP56" s="609">
        <v>0</v>
      </c>
      <c r="AQ56" s="745">
        <v>0</v>
      </c>
      <c r="AR56" s="657">
        <f>AS56+AT56+AW56+AZ56+BC56+BF56</f>
        <v>281.6</v>
      </c>
      <c r="AS56" s="11">
        <f t="shared" si="13"/>
        <v>0</v>
      </c>
      <c r="AT56" s="11">
        <f t="shared" si="13"/>
        <v>0</v>
      </c>
      <c r="AU56" s="11">
        <f t="shared" si="13"/>
        <v>0</v>
      </c>
      <c r="AV56" s="609">
        <f t="shared" si="13"/>
        <v>0</v>
      </c>
      <c r="AW56" s="11">
        <f>AU56+AV56</f>
        <v>0</v>
      </c>
      <c r="AX56" s="11">
        <f>J56+Y56+AI56</f>
        <v>0</v>
      </c>
      <c r="AY56" s="609">
        <f>K56+Z56+AJ56</f>
        <v>0</v>
      </c>
      <c r="AZ56" s="11">
        <f>AX56+AY56</f>
        <v>0</v>
      </c>
      <c r="BA56" s="11">
        <f>M56+AB56</f>
        <v>180.8</v>
      </c>
      <c r="BB56" s="642">
        <f>N56+AC56</f>
        <v>0</v>
      </c>
      <c r="BC56" s="11">
        <f>BA56+BB56</f>
        <v>180.8</v>
      </c>
      <c r="BD56" s="11">
        <f>P56+AE56</f>
        <v>100.8</v>
      </c>
      <c r="BE56" s="642">
        <f>Q56+AF56</f>
        <v>0</v>
      </c>
      <c r="BF56" s="787">
        <f>BD56+BE56</f>
        <v>100.8</v>
      </c>
      <c r="BG56" s="824"/>
    </row>
    <row r="57" s="27" customFormat="1" ht="81.75" customHeight="1" spans="1:59">
      <c r="A57" s="19"/>
      <c r="B57" s="832" t="s">
        <v>159</v>
      </c>
      <c r="C57" s="959"/>
      <c r="D57" s="608">
        <f>E57+F57+I57+L57+O57+R57</f>
        <v>35972.71718</v>
      </c>
      <c r="E57" s="10">
        <f>E55+E56</f>
        <v>4728.52027</v>
      </c>
      <c r="F57" s="10">
        <f t="shared" ref="F57:R57" si="14">F55+F56</f>
        <v>5368.03887</v>
      </c>
      <c r="G57" s="10">
        <f t="shared" si="14"/>
        <v>6595.98174</v>
      </c>
      <c r="H57" s="10">
        <f t="shared" si="14"/>
        <v>0</v>
      </c>
      <c r="I57" s="10">
        <f t="shared" si="14"/>
        <v>6595.98174</v>
      </c>
      <c r="J57" s="10">
        <f t="shared" si="14"/>
        <v>6398.76753</v>
      </c>
      <c r="K57" s="10">
        <f t="shared" si="14"/>
        <v>0</v>
      </c>
      <c r="L57" s="10">
        <f t="shared" si="14"/>
        <v>6398.76753</v>
      </c>
      <c r="M57" s="10">
        <f t="shared" si="14"/>
        <v>6143.20277</v>
      </c>
      <c r="N57" s="10">
        <f t="shared" si="14"/>
        <v>0</v>
      </c>
      <c r="O57" s="10">
        <f t="shared" si="14"/>
        <v>6143.20277</v>
      </c>
      <c r="P57" s="10">
        <f t="shared" si="14"/>
        <v>6738.206</v>
      </c>
      <c r="Q57" s="10">
        <f t="shared" si="14"/>
        <v>0</v>
      </c>
      <c r="R57" s="10">
        <f t="shared" si="14"/>
        <v>6738.206</v>
      </c>
      <c r="S57" s="10">
        <f>S55</f>
        <v>377.04194</v>
      </c>
      <c r="T57" s="10">
        <f t="shared" ref="T57:AR57" si="15">T55</f>
        <v>0</v>
      </c>
      <c r="U57" s="10">
        <f t="shared" si="15"/>
        <v>0</v>
      </c>
      <c r="V57" s="10">
        <f t="shared" si="15"/>
        <v>95.44194</v>
      </c>
      <c r="W57" s="10">
        <f t="shared" si="15"/>
        <v>0</v>
      </c>
      <c r="X57" s="10">
        <f t="shared" si="15"/>
        <v>95.44194</v>
      </c>
      <c r="Y57" s="10">
        <f t="shared" si="15"/>
        <v>0</v>
      </c>
      <c r="Z57" s="10">
        <f t="shared" si="15"/>
        <v>0</v>
      </c>
      <c r="AA57" s="10">
        <f t="shared" si="15"/>
        <v>0</v>
      </c>
      <c r="AB57" s="10">
        <f t="shared" si="15"/>
        <v>180.8</v>
      </c>
      <c r="AC57" s="10">
        <f t="shared" si="15"/>
        <v>0</v>
      </c>
      <c r="AD57" s="10">
        <f t="shared" si="15"/>
        <v>180.8</v>
      </c>
      <c r="AE57" s="10">
        <f t="shared" si="15"/>
        <v>100.8</v>
      </c>
      <c r="AF57" s="10">
        <f t="shared" si="15"/>
        <v>0</v>
      </c>
      <c r="AG57" s="10">
        <f t="shared" si="15"/>
        <v>100.8</v>
      </c>
      <c r="AH57" s="10">
        <f t="shared" si="15"/>
        <v>0</v>
      </c>
      <c r="AI57" s="10">
        <f t="shared" si="15"/>
        <v>0</v>
      </c>
      <c r="AJ57" s="10">
        <f t="shared" si="15"/>
        <v>0</v>
      </c>
      <c r="AK57" s="10">
        <f t="shared" si="15"/>
        <v>0</v>
      </c>
      <c r="AL57" s="10">
        <f t="shared" si="15"/>
        <v>0</v>
      </c>
      <c r="AM57" s="10">
        <f t="shared" si="15"/>
        <v>0</v>
      </c>
      <c r="AN57" s="10">
        <f t="shared" si="15"/>
        <v>0</v>
      </c>
      <c r="AO57" s="10">
        <f t="shared" si="15"/>
        <v>0</v>
      </c>
      <c r="AP57" s="10">
        <f t="shared" si="15"/>
        <v>0</v>
      </c>
      <c r="AQ57" s="10">
        <f t="shared" si="15"/>
        <v>0</v>
      </c>
      <c r="AR57" s="10">
        <f t="shared" si="15"/>
        <v>36349.75912</v>
      </c>
      <c r="AS57" s="10">
        <f t="shared" ref="AS57:BF57" si="16">AS55</f>
        <v>4728.52027</v>
      </c>
      <c r="AT57" s="10">
        <f t="shared" si="16"/>
        <v>5368.03887</v>
      </c>
      <c r="AU57" s="10">
        <f t="shared" si="16"/>
        <v>6691.42368</v>
      </c>
      <c r="AV57" s="10">
        <f t="shared" si="16"/>
        <v>0</v>
      </c>
      <c r="AW57" s="10">
        <f t="shared" si="16"/>
        <v>6691.42368</v>
      </c>
      <c r="AX57" s="10">
        <f t="shared" si="16"/>
        <v>6398.76753</v>
      </c>
      <c r="AY57" s="10">
        <f t="shared" si="16"/>
        <v>0</v>
      </c>
      <c r="AZ57" s="10">
        <f t="shared" si="16"/>
        <v>6398.76753</v>
      </c>
      <c r="BA57" s="10">
        <f t="shared" si="16"/>
        <v>6324.00277</v>
      </c>
      <c r="BB57" s="10">
        <f t="shared" si="16"/>
        <v>0</v>
      </c>
      <c r="BC57" s="10">
        <f t="shared" si="16"/>
        <v>6324.00277</v>
      </c>
      <c r="BD57" s="10">
        <f t="shared" si="16"/>
        <v>6839.006</v>
      </c>
      <c r="BE57" s="10">
        <f t="shared" si="16"/>
        <v>0</v>
      </c>
      <c r="BF57" s="10">
        <f t="shared" si="16"/>
        <v>6839.006</v>
      </c>
      <c r="BG57" s="824"/>
    </row>
    <row r="58" s="27" customFormat="1" ht="21" customHeight="1" spans="1:59">
      <c r="A58" s="7" t="s">
        <v>304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7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  <c r="AN58" s="977"/>
      <c r="AO58" s="977"/>
      <c r="AP58" s="977"/>
      <c r="AQ58" s="97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s="27" customFormat="1" ht="22.5" customHeight="1" spans="1:59">
      <c r="A59" s="7" t="s">
        <v>305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978"/>
      <c r="T59" s="978"/>
      <c r="U59" s="978"/>
      <c r="V59" s="978"/>
      <c r="W59" s="978"/>
      <c r="X59" s="978"/>
      <c r="Y59" s="978"/>
      <c r="Z59" s="978"/>
      <c r="AA59" s="978"/>
      <c r="AB59" s="978"/>
      <c r="AC59" s="978"/>
      <c r="AD59" s="978"/>
      <c r="AE59" s="978"/>
      <c r="AF59" s="978"/>
      <c r="AG59" s="978"/>
      <c r="AH59" s="978"/>
      <c r="AI59" s="978"/>
      <c r="AJ59" s="978"/>
      <c r="AK59" s="978"/>
      <c r="AL59" s="978"/>
      <c r="AM59" s="978"/>
      <c r="AN59" s="978"/>
      <c r="AO59" s="978"/>
      <c r="AP59" s="978"/>
      <c r="AQ59" s="978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814"/>
    </row>
    <row r="60" ht="75" customHeight="1" spans="1:59">
      <c r="A60" s="15" t="s">
        <v>122</v>
      </c>
      <c r="B60" s="606" t="s">
        <v>160</v>
      </c>
      <c r="C60" s="607" t="s">
        <v>13</v>
      </c>
      <c r="D60" s="608">
        <f>E60+F60+I60+L60+O60+R60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/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f>'35'!AA58</f>
        <v>0</v>
      </c>
      <c r="Z60" s="642"/>
      <c r="AA60" s="11">
        <v>0</v>
      </c>
      <c r="AB60" s="11">
        <f>'37'!AD60</f>
        <v>0</v>
      </c>
      <c r="AC60" s="642"/>
      <c r="AD60" s="11">
        <v>0</v>
      </c>
      <c r="AE60" s="11">
        <f>'37'!AG60</f>
        <v>0</v>
      </c>
      <c r="AF60" s="642"/>
      <c r="AG60" s="745">
        <v>0</v>
      </c>
      <c r="AH60" s="869">
        <f>AK60+AN60+AQ60</f>
        <v>0</v>
      </c>
      <c r="AI60" s="764">
        <v>0</v>
      </c>
      <c r="AJ60" s="642"/>
      <c r="AK60" s="745">
        <f>AI60+AJ60</f>
        <v>0</v>
      </c>
      <c r="AL60" s="764">
        <v>0</v>
      </c>
      <c r="AM60" s="642"/>
      <c r="AN60" s="758">
        <f>AL60+AM60</f>
        <v>0</v>
      </c>
      <c r="AO60" s="764">
        <v>0</v>
      </c>
      <c r="AP60" s="642"/>
      <c r="AQ60" s="758">
        <f>AO60+AP60</f>
        <v>0</v>
      </c>
      <c r="AR60" s="657">
        <f>AS60+AT60+AW60+AZ60+BC60+BF60</f>
        <v>1488.35017</v>
      </c>
      <c r="AS60" s="11">
        <f>E60+T60</f>
        <v>0</v>
      </c>
      <c r="AT60" s="11">
        <f>F60+U60</f>
        <v>0</v>
      </c>
      <c r="AU60" s="11">
        <f>G60+V60</f>
        <v>1488.35017</v>
      </c>
      <c r="AV60" s="609">
        <f>H60+W60</f>
        <v>0</v>
      </c>
      <c r="AW60" s="11">
        <f>AU60+AV60</f>
        <v>1488.35017</v>
      </c>
      <c r="AX60" s="11">
        <f>J60+Y60+AI60</f>
        <v>0</v>
      </c>
      <c r="AY60" s="642">
        <f>K60+Z60+AJ60</f>
        <v>0</v>
      </c>
      <c r="AZ60" s="11">
        <f>AX60+AY60</f>
        <v>0</v>
      </c>
      <c r="BA60" s="11">
        <f>M60+AB60</f>
        <v>0</v>
      </c>
      <c r="BB60" s="642">
        <f>N60+AC60</f>
        <v>0</v>
      </c>
      <c r="BC60" s="11">
        <f>BA60+BB60</f>
        <v>0</v>
      </c>
      <c r="BD60" s="11">
        <f>P60+AE60</f>
        <v>0</v>
      </c>
      <c r="BE60" s="642">
        <f>Q60+AF60</f>
        <v>0</v>
      </c>
      <c r="BF60" s="745">
        <f>BD60+BE60</f>
        <v>0</v>
      </c>
      <c r="BG60" s="939"/>
    </row>
    <row r="61" spans="1:59">
      <c r="A61" s="15"/>
      <c r="B61" s="606"/>
      <c r="C61" s="607" t="s">
        <v>91</v>
      </c>
      <c r="D61" s="608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608"/>
      <c r="T61" s="10"/>
      <c r="U61" s="10"/>
      <c r="V61" s="10"/>
      <c r="W61" s="676"/>
      <c r="X61" s="361"/>
      <c r="Y61" s="738"/>
      <c r="Z61" s="739"/>
      <c r="AA61" s="657"/>
      <c r="AB61" s="738"/>
      <c r="AC61" s="739"/>
      <c r="AD61" s="657"/>
      <c r="AE61" s="738"/>
      <c r="AF61" s="739"/>
      <c r="AG61" s="765"/>
      <c r="AH61" s="760"/>
      <c r="AI61" s="760"/>
      <c r="AJ61" s="642"/>
      <c r="AK61" s="765"/>
      <c r="AL61" s="760"/>
      <c r="AM61" s="642"/>
      <c r="AN61" s="760"/>
      <c r="AO61" s="760"/>
      <c r="AP61" s="642"/>
      <c r="AQ61" s="760"/>
      <c r="AR61" s="657"/>
      <c r="AS61" s="10"/>
      <c r="AT61" s="10"/>
      <c r="AU61" s="10"/>
      <c r="AV61" s="676"/>
      <c r="AW61" s="10"/>
      <c r="AX61" s="738"/>
      <c r="AY61" s="739"/>
      <c r="AZ61" s="657"/>
      <c r="BA61" s="738"/>
      <c r="BB61" s="739"/>
      <c r="BC61" s="657"/>
      <c r="BD61" s="738"/>
      <c r="BE61" s="739"/>
      <c r="BF61" s="940"/>
      <c r="BG61" s="941"/>
    </row>
    <row r="62" ht="45" spans="1:59">
      <c r="A62" s="15"/>
      <c r="B62" s="606"/>
      <c r="C62" s="607" t="s">
        <v>375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608"/>
      <c r="T62" s="10"/>
      <c r="U62" s="10"/>
      <c r="V62" s="10"/>
      <c r="W62" s="676"/>
      <c r="X62" s="361"/>
      <c r="Y62" s="738"/>
      <c r="Z62" s="740"/>
      <c r="AA62" s="657"/>
      <c r="AB62" s="738"/>
      <c r="AC62" s="740"/>
      <c r="AD62" s="657"/>
      <c r="AE62" s="738"/>
      <c r="AF62" s="740"/>
      <c r="AG62" s="765"/>
      <c r="AH62" s="767"/>
      <c r="AI62" s="767"/>
      <c r="AJ62" s="768"/>
      <c r="AK62" s="765"/>
      <c r="AL62" s="767"/>
      <c r="AM62" s="768"/>
      <c r="AN62" s="767"/>
      <c r="AO62" s="767"/>
      <c r="AP62" s="768"/>
      <c r="AQ62" s="767"/>
      <c r="AR62" s="657"/>
      <c r="AS62" s="10"/>
      <c r="AT62" s="10"/>
      <c r="AU62" s="10"/>
      <c r="AV62" s="676"/>
      <c r="AW62" s="10"/>
      <c r="AX62" s="738"/>
      <c r="AY62" s="740"/>
      <c r="AZ62" s="657"/>
      <c r="BA62" s="738"/>
      <c r="BB62" s="740"/>
      <c r="BC62" s="657"/>
      <c r="BD62" s="738"/>
      <c r="BE62" s="740"/>
      <c r="BF62" s="940"/>
      <c r="BG62" s="941"/>
    </row>
    <row r="63" ht="22.5" spans="1:59">
      <c r="A63" s="15"/>
      <c r="B63" s="606"/>
      <c r="C63" s="607" t="s">
        <v>39</v>
      </c>
      <c r="D63" s="608"/>
      <c r="E63" s="10"/>
      <c r="F63" s="10"/>
      <c r="G63" s="10"/>
      <c r="H63" s="676"/>
      <c r="I63" s="10"/>
      <c r="J63" s="704"/>
      <c r="K63" s="720"/>
      <c r="L63" s="706"/>
      <c r="M63" s="704"/>
      <c r="N63" s="720"/>
      <c r="O63" s="707"/>
      <c r="P63" s="968"/>
      <c r="Q63" s="979"/>
      <c r="R63" s="704"/>
      <c r="S63" s="608"/>
      <c r="T63" s="10"/>
      <c r="U63" s="10"/>
      <c r="V63" s="10"/>
      <c r="W63" s="676"/>
      <c r="X63" s="361"/>
      <c r="Y63" s="738"/>
      <c r="Z63" s="754"/>
      <c r="AA63" s="657"/>
      <c r="AB63" s="738"/>
      <c r="AC63" s="754"/>
      <c r="AD63" s="657"/>
      <c r="AE63" s="738"/>
      <c r="AF63" s="754"/>
      <c r="AG63" s="765"/>
      <c r="AH63" s="770"/>
      <c r="AI63" s="770"/>
      <c r="AJ63" s="743"/>
      <c r="AK63" s="765"/>
      <c r="AL63" s="770"/>
      <c r="AM63" s="743"/>
      <c r="AN63" s="770"/>
      <c r="AO63" s="770"/>
      <c r="AP63" s="743"/>
      <c r="AQ63" s="770"/>
      <c r="AR63" s="657"/>
      <c r="AS63" s="10"/>
      <c r="AT63" s="10"/>
      <c r="AU63" s="10"/>
      <c r="AV63" s="676"/>
      <c r="AW63" s="10"/>
      <c r="AX63" s="738"/>
      <c r="AY63" s="754"/>
      <c r="AZ63" s="657"/>
      <c r="BA63" s="738"/>
      <c r="BB63" s="754"/>
      <c r="BC63" s="657"/>
      <c r="BD63" s="738"/>
      <c r="BE63" s="754"/>
      <c r="BF63" s="940"/>
      <c r="BG63" s="941"/>
    </row>
    <row r="64" s="30" customFormat="1" ht="69.6" customHeight="1" spans="1:59">
      <c r="A64" s="19"/>
      <c r="B64" s="832" t="s">
        <v>159</v>
      </c>
      <c r="C64" s="959"/>
      <c r="D64" s="608">
        <f>D60</f>
        <v>1488.35017</v>
      </c>
      <c r="E64" s="10">
        <f>E60</f>
        <v>0</v>
      </c>
      <c r="F64" s="10">
        <f t="shared" ref="F64:AK64" si="17">F60</f>
        <v>0</v>
      </c>
      <c r="G64" s="10">
        <f t="shared" si="17"/>
        <v>1488.35017</v>
      </c>
      <c r="H64" s="676">
        <f t="shared" si="17"/>
        <v>0</v>
      </c>
      <c r="I64" s="10">
        <f t="shared" si="17"/>
        <v>1488.35017</v>
      </c>
      <c r="J64" s="689">
        <f t="shared" si="17"/>
        <v>0</v>
      </c>
      <c r="K64" s="968">
        <f t="shared" si="17"/>
        <v>0</v>
      </c>
      <c r="L64" s="689">
        <f t="shared" si="17"/>
        <v>0</v>
      </c>
      <c r="M64" s="689">
        <f t="shared" si="17"/>
        <v>0</v>
      </c>
      <c r="N64" s="968">
        <f t="shared" si="17"/>
        <v>0</v>
      </c>
      <c r="O64" s="689">
        <f t="shared" si="17"/>
        <v>0</v>
      </c>
      <c r="P64" s="968">
        <f t="shared" si="17"/>
        <v>0</v>
      </c>
      <c r="Q64" s="689">
        <f t="shared" si="17"/>
        <v>0</v>
      </c>
      <c r="R64" s="704">
        <f t="shared" si="17"/>
        <v>0</v>
      </c>
      <c r="S64" s="608">
        <f t="shared" si="17"/>
        <v>0</v>
      </c>
      <c r="T64" s="10">
        <f t="shared" si="17"/>
        <v>0</v>
      </c>
      <c r="U64" s="10">
        <f t="shared" si="17"/>
        <v>0</v>
      </c>
      <c r="V64" s="10">
        <f t="shared" si="17"/>
        <v>0</v>
      </c>
      <c r="W64" s="676">
        <f t="shared" si="17"/>
        <v>0</v>
      </c>
      <c r="X64" s="361">
        <f t="shared" si="17"/>
        <v>0</v>
      </c>
      <c r="Y64" s="10">
        <f t="shared" si="17"/>
        <v>0</v>
      </c>
      <c r="Z64" s="770">
        <f t="shared" si="17"/>
        <v>0</v>
      </c>
      <c r="AA64" s="10">
        <f t="shared" si="17"/>
        <v>0</v>
      </c>
      <c r="AB64" s="10">
        <f t="shared" si="17"/>
        <v>0</v>
      </c>
      <c r="AC64" s="770">
        <f t="shared" si="17"/>
        <v>0</v>
      </c>
      <c r="AD64" s="10">
        <f t="shared" si="17"/>
        <v>0</v>
      </c>
      <c r="AE64" s="10">
        <f t="shared" si="17"/>
        <v>0</v>
      </c>
      <c r="AF64" s="770">
        <f t="shared" si="17"/>
        <v>0</v>
      </c>
      <c r="AG64" s="748">
        <f t="shared" si="17"/>
        <v>0</v>
      </c>
      <c r="AH64" s="880">
        <f>AK64+AN64+AQ64</f>
        <v>0</v>
      </c>
      <c r="AI64" s="757">
        <f t="shared" si="17"/>
        <v>0</v>
      </c>
      <c r="AJ64" s="988">
        <f t="shared" si="17"/>
        <v>0</v>
      </c>
      <c r="AK64" s="748">
        <f t="shared" si="17"/>
        <v>0</v>
      </c>
      <c r="AL64" s="874">
        <v>0</v>
      </c>
      <c r="AM64" s="743"/>
      <c r="AN64" s="989">
        <f>AL64+AM64</f>
        <v>0</v>
      </c>
      <c r="AO64" s="874">
        <v>0</v>
      </c>
      <c r="AP64" s="743"/>
      <c r="AQ64" s="989">
        <f>AO64+AP64</f>
        <v>0</v>
      </c>
      <c r="AR64" s="657">
        <f>AS64+AT64+AW64+AZ64+BC64+BF64</f>
        <v>1488.35017</v>
      </c>
      <c r="AS64" s="10">
        <f>E64+T64</f>
        <v>0</v>
      </c>
      <c r="AT64" s="10">
        <f>F64+U64</f>
        <v>0</v>
      </c>
      <c r="AU64" s="10">
        <f>G64+V64</f>
        <v>1488.35017</v>
      </c>
      <c r="AV64" s="676">
        <f>H64+W64</f>
        <v>0</v>
      </c>
      <c r="AW64" s="10">
        <f>AU64+AV64</f>
        <v>1488.35017</v>
      </c>
      <c r="AX64" s="11">
        <f>J64+Y64+AI64</f>
        <v>0</v>
      </c>
      <c r="AY64" s="743">
        <f>K64+Z64+AJ64</f>
        <v>0</v>
      </c>
      <c r="AZ64" s="10">
        <f>AX64+AY64</f>
        <v>0</v>
      </c>
      <c r="BA64" s="10">
        <f>M64+AB64</f>
        <v>0</v>
      </c>
      <c r="BB64" s="770">
        <f>N64+AC64</f>
        <v>0</v>
      </c>
      <c r="BC64" s="10">
        <f>BA64+BB64</f>
        <v>0</v>
      </c>
      <c r="BD64" s="10">
        <f>P64+AE64</f>
        <v>0</v>
      </c>
      <c r="BE64" s="770">
        <f>Q64+AF64</f>
        <v>0</v>
      </c>
      <c r="BF64" s="748">
        <f>BD64+BE64</f>
        <v>0</v>
      </c>
      <c r="BG64" s="942"/>
    </row>
    <row r="65" spans="1:59">
      <c r="A65" s="7" t="s">
        <v>306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803"/>
    </row>
    <row r="66" ht="19.5" customHeight="1" spans="1:59">
      <c r="A66" s="7" t="s">
        <v>307</v>
      </c>
      <c r="B66" s="7"/>
      <c r="C66" s="7"/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803"/>
    </row>
    <row r="67" ht="75.6" customHeight="1" spans="1:59">
      <c r="A67" s="15" t="s">
        <v>295</v>
      </c>
      <c r="B67" s="611" t="s">
        <v>123</v>
      </c>
      <c r="C67" s="923" t="s">
        <v>13</v>
      </c>
      <c r="D67" s="674">
        <f>E67+F67+I67+L67+O67+R67</f>
        <v>588.63158</v>
      </c>
      <c r="E67" s="653">
        <v>0</v>
      </c>
      <c r="F67" s="653">
        <v>0</v>
      </c>
      <c r="G67" s="653">
        <v>0</v>
      </c>
      <c r="H67" s="654"/>
      <c r="I67" s="653">
        <v>0</v>
      </c>
      <c r="J67" s="701">
        <v>0</v>
      </c>
      <c r="K67" s="928"/>
      <c r="L67" s="701">
        <v>0</v>
      </c>
      <c r="M67" s="701">
        <f>'37'!O67</f>
        <v>0</v>
      </c>
      <c r="N67" s="928">
        <f>N68+N69+N70+N71</f>
        <v>0</v>
      </c>
      <c r="O67" s="701">
        <f>M67+N67</f>
        <v>0</v>
      </c>
      <c r="P67" s="701">
        <f>'37'!R67</f>
        <v>588.63158</v>
      </c>
      <c r="Q67" s="928">
        <f>Q68+Q69+Q70+Q71</f>
        <v>0</v>
      </c>
      <c r="R67" s="1007">
        <f>P67+Q67</f>
        <v>588.63158</v>
      </c>
      <c r="S67" s="674">
        <f>T67+U67+X67+AA67+AD67+AG67</f>
        <v>22184</v>
      </c>
      <c r="T67" s="653">
        <v>0</v>
      </c>
      <c r="U67" s="653">
        <v>0</v>
      </c>
      <c r="V67" s="653">
        <v>0</v>
      </c>
      <c r="W67" s="654"/>
      <c r="X67" s="404">
        <v>0</v>
      </c>
      <c r="Y67" s="653">
        <v>0</v>
      </c>
      <c r="Z67" s="928">
        <f>Z68+Z69+Z70+Z71</f>
        <v>0</v>
      </c>
      <c r="AA67" s="653">
        <v>0</v>
      </c>
      <c r="AB67" s="653">
        <f>'37'!AD67</f>
        <v>0</v>
      </c>
      <c r="AC67" s="654">
        <f>AC68+AC69+AC70+AC71</f>
        <v>0</v>
      </c>
      <c r="AD67" s="653">
        <f>AB67+AC67</f>
        <v>0</v>
      </c>
      <c r="AE67" s="653">
        <f>'37'!AG67</f>
        <v>22184</v>
      </c>
      <c r="AF67" s="928">
        <f>AF68+AF69+AF70+AF71</f>
        <v>0</v>
      </c>
      <c r="AG67" s="780">
        <f>AE67+AF67</f>
        <v>22184</v>
      </c>
      <c r="AH67" s="746">
        <f>AK67+AN67+AQ67</f>
        <v>0</v>
      </c>
      <c r="AI67" s="762">
        <v>0</v>
      </c>
      <c r="AJ67" s="928">
        <f>AJ68+AJ69+AJ70+AJ71</f>
        <v>0</v>
      </c>
      <c r="AK67" s="780">
        <f>AI67+AJ67</f>
        <v>0</v>
      </c>
      <c r="AL67" s="762">
        <v>0</v>
      </c>
      <c r="AM67" s="928">
        <f>AM68+AM69+AM70+AM71</f>
        <v>0</v>
      </c>
      <c r="AN67" s="780">
        <f>AL67+AM67</f>
        <v>0</v>
      </c>
      <c r="AO67" s="762">
        <v>0</v>
      </c>
      <c r="AP67" s="928">
        <f>AP68+AP69+AP70+AP71</f>
        <v>0</v>
      </c>
      <c r="AQ67" s="780">
        <f>AO67+AP67</f>
        <v>0</v>
      </c>
      <c r="AR67" s="674">
        <f>AS67+AT67+AW67+AZ67+BC67+BF67</f>
        <v>22772.63158</v>
      </c>
      <c r="AS67" s="653">
        <f>E67+T67</f>
        <v>0</v>
      </c>
      <c r="AT67" s="653">
        <f>F67+U67</f>
        <v>0</v>
      </c>
      <c r="AU67" s="653">
        <f>G67+V67</f>
        <v>0</v>
      </c>
      <c r="AV67" s="654">
        <f>H67+W67</f>
        <v>0</v>
      </c>
      <c r="AW67" s="653">
        <f>AU67+AV67</f>
        <v>0</v>
      </c>
      <c r="AX67" s="653">
        <f>J67+Y67+AI67</f>
        <v>0</v>
      </c>
      <c r="AY67" s="654">
        <f>K67+Z67+AJ67</f>
        <v>0</v>
      </c>
      <c r="AZ67" s="653">
        <f>AX67+AY67</f>
        <v>0</v>
      </c>
      <c r="BA67" s="653">
        <f>M67+AB67</f>
        <v>0</v>
      </c>
      <c r="BB67" s="654">
        <f>N67+AC67</f>
        <v>0</v>
      </c>
      <c r="BC67" s="653">
        <f>BA67+BB67</f>
        <v>0</v>
      </c>
      <c r="BD67" s="653">
        <f>P67+AE67</f>
        <v>22772.63158</v>
      </c>
      <c r="BE67" s="654">
        <f>Q67+AF67</f>
        <v>0</v>
      </c>
      <c r="BF67" s="780">
        <f>BD67+BE67</f>
        <v>22772.63158</v>
      </c>
      <c r="BG67" s="1002"/>
    </row>
    <row r="68" ht="27" customHeight="1" spans="1:59">
      <c r="A68" s="15"/>
      <c r="B68" s="918"/>
      <c r="C68" s="607" t="s">
        <v>330</v>
      </c>
      <c r="D68" s="615"/>
      <c r="E68" s="616"/>
      <c r="F68" s="616"/>
      <c r="G68" s="616"/>
      <c r="H68" s="616"/>
      <c r="I68" s="616"/>
      <c r="J68" s="616"/>
      <c r="K68" s="688"/>
      <c r="L68" s="690"/>
      <c r="M68" s="690"/>
      <c r="N68" s="688"/>
      <c r="O68" s="690"/>
      <c r="P68" s="690"/>
      <c r="Q68" s="687"/>
      <c r="R68" s="731"/>
      <c r="S68" s="615"/>
      <c r="T68" s="617"/>
      <c r="U68" s="617"/>
      <c r="V68" s="617"/>
      <c r="W68" s="609"/>
      <c r="X68" s="369"/>
      <c r="Y68" s="617"/>
      <c r="Z68" s="609"/>
      <c r="AA68" s="617"/>
      <c r="AB68" s="617"/>
      <c r="AC68" s="609"/>
      <c r="AD68" s="617"/>
      <c r="AE68" s="616"/>
      <c r="AF68" s="609"/>
      <c r="AG68" s="750"/>
      <c r="AH68" s="747"/>
      <c r="AI68" s="608"/>
      <c r="AJ68" s="609"/>
      <c r="AK68" s="738"/>
      <c r="AL68" s="616"/>
      <c r="AM68" s="609"/>
      <c r="AN68" s="616"/>
      <c r="AO68" s="616"/>
      <c r="AP68" s="609"/>
      <c r="AQ68" s="750"/>
      <c r="AR68" s="615"/>
      <c r="AS68" s="616"/>
      <c r="AT68" s="616"/>
      <c r="AU68" s="616"/>
      <c r="AV68" s="676"/>
      <c r="AW68" s="616"/>
      <c r="AX68" s="616"/>
      <c r="AY68" s="676"/>
      <c r="AZ68" s="616"/>
      <c r="BA68" s="616"/>
      <c r="BB68" s="676"/>
      <c r="BC68" s="616"/>
      <c r="BD68" s="616"/>
      <c r="BE68" s="676"/>
      <c r="BF68" s="750"/>
      <c r="BG68" s="1013"/>
    </row>
    <row r="69" ht="44.25" customHeight="1" spans="1:59">
      <c r="A69" s="15"/>
      <c r="B69" s="918"/>
      <c r="C69" s="607" t="s">
        <v>375</v>
      </c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7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936"/>
    </row>
    <row r="70" hidden="1" customHeight="1" spans="1:59">
      <c r="A70" s="15"/>
      <c r="B70" s="918"/>
      <c r="C70" s="607"/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8"/>
      <c r="O70" s="690"/>
      <c r="P70" s="690"/>
      <c r="Q70" s="688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09"/>
      <c r="AD70" s="617"/>
      <c r="AE70" s="616"/>
      <c r="AF70" s="609"/>
      <c r="AG70" s="750"/>
      <c r="AH70" s="747"/>
      <c r="AI70" s="608"/>
      <c r="AJ70" s="609"/>
      <c r="AK70" s="738"/>
      <c r="AL70" s="616"/>
      <c r="AM70" s="609"/>
      <c r="AN70" s="616"/>
      <c r="AO70" s="616"/>
      <c r="AP70" s="609"/>
      <c r="AQ70" s="750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8"/>
    </row>
    <row r="71" ht="34.15" customHeight="1" spans="1:59">
      <c r="A71" s="15"/>
      <c r="B71" s="918"/>
      <c r="C71" s="607" t="s">
        <v>39</v>
      </c>
      <c r="D71" s="615"/>
      <c r="E71" s="616"/>
      <c r="F71" s="616"/>
      <c r="G71" s="616"/>
      <c r="H71" s="616"/>
      <c r="I71" s="616"/>
      <c r="J71" s="616"/>
      <c r="K71" s="688"/>
      <c r="L71" s="690"/>
      <c r="M71" s="690"/>
      <c r="N71" s="687"/>
      <c r="O71" s="690"/>
      <c r="P71" s="690"/>
      <c r="Q71" s="688"/>
      <c r="R71" s="731"/>
      <c r="S71" s="615"/>
      <c r="T71" s="617"/>
      <c r="U71" s="617"/>
      <c r="V71" s="617"/>
      <c r="W71" s="609"/>
      <c r="X71" s="369"/>
      <c r="Y71" s="617"/>
      <c r="Z71" s="609"/>
      <c r="AA71" s="617"/>
      <c r="AB71" s="617"/>
      <c r="AC71" s="687"/>
      <c r="AD71" s="617"/>
      <c r="AE71" s="616"/>
      <c r="AF71" s="609"/>
      <c r="AG71" s="750"/>
      <c r="AH71" s="747"/>
      <c r="AI71" s="608"/>
      <c r="AJ71" s="609"/>
      <c r="AK71" s="738"/>
      <c r="AL71" s="10"/>
      <c r="AM71" s="609"/>
      <c r="AN71" s="10"/>
      <c r="AO71" s="10"/>
      <c r="AP71" s="609"/>
      <c r="AQ71" s="748"/>
      <c r="AR71" s="615"/>
      <c r="AS71" s="616"/>
      <c r="AT71" s="616"/>
      <c r="AU71" s="616"/>
      <c r="AV71" s="676"/>
      <c r="AW71" s="616"/>
      <c r="AX71" s="616"/>
      <c r="AY71" s="676"/>
      <c r="AZ71" s="616"/>
      <c r="BA71" s="616"/>
      <c r="BB71" s="676"/>
      <c r="BC71" s="616"/>
      <c r="BD71" s="616"/>
      <c r="BE71" s="676"/>
      <c r="BF71" s="750"/>
      <c r="BG71" s="936"/>
    </row>
    <row r="72" ht="45" hidden="1" customHeight="1" outlineLevel="1" spans="1:59">
      <c r="A72" s="15" t="s">
        <v>125</v>
      </c>
      <c r="B72" s="611" t="s">
        <v>126</v>
      </c>
      <c r="C72" s="607" t="s">
        <v>13</v>
      </c>
      <c r="D72" s="608">
        <f>E72+F72+I72+L72+O72+R72</f>
        <v>0</v>
      </c>
      <c r="E72" s="11">
        <v>0</v>
      </c>
      <c r="F72" s="11">
        <v>0</v>
      </c>
      <c r="G72" s="11">
        <v>0</v>
      </c>
      <c r="H72" s="609"/>
      <c r="I72" s="11">
        <v>0</v>
      </c>
      <c r="J72" s="686">
        <v>0</v>
      </c>
      <c r="K72" s="687"/>
      <c r="L72" s="686">
        <v>0</v>
      </c>
      <c r="M72" s="686">
        <v>0</v>
      </c>
      <c r="N72" s="687"/>
      <c r="O72" s="686">
        <v>0</v>
      </c>
      <c r="P72" s="686">
        <v>0</v>
      </c>
      <c r="Q72" s="687"/>
      <c r="R72" s="860">
        <f>P72+Q72</f>
        <v>0</v>
      </c>
      <c r="S72" s="608">
        <f>T72+U72+X72+AA72+AD72+AG72</f>
        <v>0</v>
      </c>
      <c r="T72" s="11">
        <v>0</v>
      </c>
      <c r="U72" s="11">
        <v>0</v>
      </c>
      <c r="V72" s="11">
        <v>0</v>
      </c>
      <c r="W72" s="609"/>
      <c r="X72" s="358">
        <v>0</v>
      </c>
      <c r="Y72" s="11">
        <v>0</v>
      </c>
      <c r="Z72" s="609"/>
      <c r="AA72" s="11">
        <v>0</v>
      </c>
      <c r="AB72" s="11">
        <v>0</v>
      </c>
      <c r="AC72" s="867"/>
      <c r="AD72" s="11">
        <v>0</v>
      </c>
      <c r="AE72" s="11">
        <v>0</v>
      </c>
      <c r="AF72" s="609"/>
      <c r="AG72" s="745">
        <v>0</v>
      </c>
      <c r="AH72" s="747"/>
      <c r="AI72" s="876"/>
      <c r="AJ72" s="609"/>
      <c r="AK72" s="745"/>
      <c r="AL72" s="878"/>
      <c r="AM72" s="878"/>
      <c r="AN72" s="878"/>
      <c r="AO72" s="878"/>
      <c r="AP72" s="878"/>
      <c r="AQ72" s="885"/>
      <c r="AR72" s="608">
        <f>AS72+AT72+AW72+AZ72+BC72+BF72</f>
        <v>0</v>
      </c>
      <c r="AS72" s="11">
        <f>E72+T72</f>
        <v>0</v>
      </c>
      <c r="AT72" s="11">
        <f>F72+U72</f>
        <v>0</v>
      </c>
      <c r="AU72" s="11">
        <f>G72+V72</f>
        <v>0</v>
      </c>
      <c r="AV72" s="609">
        <f>H72+W72</f>
        <v>0</v>
      </c>
      <c r="AW72" s="11">
        <f>AU72+AV72</f>
        <v>0</v>
      </c>
      <c r="AX72" s="11">
        <f>J72+Y72</f>
        <v>0</v>
      </c>
      <c r="AY72" s="609">
        <f>K72+Z72</f>
        <v>0</v>
      </c>
      <c r="AZ72" s="11">
        <f>AX72+AY72</f>
        <v>0</v>
      </c>
      <c r="BA72" s="11">
        <f>M72+AB72</f>
        <v>0</v>
      </c>
      <c r="BB72" s="609">
        <f>N72+AC72</f>
        <v>0</v>
      </c>
      <c r="BC72" s="11">
        <f>BA72+BB72</f>
        <v>0</v>
      </c>
      <c r="BD72" s="11">
        <f>P72+AE72</f>
        <v>0</v>
      </c>
      <c r="BE72" s="609">
        <f>Q72+AF72</f>
        <v>0</v>
      </c>
      <c r="BF72" s="745">
        <f>BD72+BE72</f>
        <v>0</v>
      </c>
      <c r="BG72" s="938"/>
    </row>
    <row r="73" hidden="1" customHeight="1" outlineLevel="1" spans="1:59">
      <c r="A73" s="825"/>
      <c r="B73" s="839"/>
      <c r="C73" s="607" t="s">
        <v>91</v>
      </c>
      <c r="D73" s="640"/>
      <c r="E73" s="641"/>
      <c r="F73" s="641"/>
      <c r="G73" s="641"/>
      <c r="H73" s="609"/>
      <c r="I73" s="641"/>
      <c r="J73" s="699"/>
      <c r="K73" s="687"/>
      <c r="L73" s="699"/>
      <c r="M73" s="699"/>
      <c r="N73" s="687"/>
      <c r="O73" s="699"/>
      <c r="P73" s="699"/>
      <c r="Q73" s="687"/>
      <c r="R73" s="861"/>
      <c r="S73" s="640"/>
      <c r="T73" s="641"/>
      <c r="U73" s="641"/>
      <c r="V73" s="641"/>
      <c r="W73" s="609"/>
      <c r="X73" s="392"/>
      <c r="Y73" s="641"/>
      <c r="Z73" s="609"/>
      <c r="AA73" s="641"/>
      <c r="AB73" s="641"/>
      <c r="AC73" s="867"/>
      <c r="AD73" s="641"/>
      <c r="AE73" s="760"/>
      <c r="AF73" s="609"/>
      <c r="AG73" s="783"/>
      <c r="AH73" s="759"/>
      <c r="AI73" s="608"/>
      <c r="AJ73" s="609"/>
      <c r="AK73" s="748"/>
      <c r="AL73" s="869"/>
      <c r="AM73" s="869"/>
      <c r="AN73" s="869"/>
      <c r="AO73" s="869"/>
      <c r="AP73" s="869"/>
      <c r="AQ73" s="886"/>
      <c r="AR73" s="640"/>
      <c r="AS73" s="760"/>
      <c r="AT73" s="760"/>
      <c r="AU73" s="760"/>
      <c r="AV73" s="676"/>
      <c r="AW73" s="760"/>
      <c r="AX73" s="760"/>
      <c r="AY73" s="676"/>
      <c r="AZ73" s="760"/>
      <c r="BA73" s="760"/>
      <c r="BB73" s="676"/>
      <c r="BC73" s="760"/>
      <c r="BD73" s="760"/>
      <c r="BE73" s="676"/>
      <c r="BF73" s="783"/>
      <c r="BG73" s="803"/>
    </row>
    <row r="74" ht="33.75" hidden="1" customHeight="1" outlineLevel="1" spans="1:59">
      <c r="A74" s="840"/>
      <c r="B74" s="841"/>
      <c r="C74" s="607" t="s">
        <v>146</v>
      </c>
      <c r="D74" s="766"/>
      <c r="E74" s="842"/>
      <c r="F74" s="842"/>
      <c r="G74" s="842"/>
      <c r="H74" s="609"/>
      <c r="I74" s="842"/>
      <c r="J74" s="854"/>
      <c r="K74" s="687"/>
      <c r="L74" s="854"/>
      <c r="M74" s="854"/>
      <c r="N74" s="687"/>
      <c r="O74" s="854"/>
      <c r="P74" s="854"/>
      <c r="Q74" s="687"/>
      <c r="R74" s="862"/>
      <c r="S74" s="766"/>
      <c r="T74" s="842"/>
      <c r="U74" s="842"/>
      <c r="V74" s="842"/>
      <c r="W74" s="609"/>
      <c r="X74" s="536"/>
      <c r="Y74" s="842"/>
      <c r="Z74" s="609"/>
      <c r="AA74" s="842"/>
      <c r="AB74" s="842"/>
      <c r="AC74" s="867"/>
      <c r="AD74" s="842"/>
      <c r="AE74" s="767"/>
      <c r="AF74" s="609"/>
      <c r="AG74" s="789"/>
      <c r="AH74" s="753"/>
      <c r="AI74" s="608"/>
      <c r="AJ74" s="609"/>
      <c r="AK74" s="748"/>
      <c r="AL74" s="879"/>
      <c r="AM74" s="879"/>
      <c r="AN74" s="879"/>
      <c r="AO74" s="879"/>
      <c r="AP74" s="879"/>
      <c r="AQ74" s="887"/>
      <c r="AR74" s="766"/>
      <c r="AS74" s="767"/>
      <c r="AT74" s="767"/>
      <c r="AU74" s="767"/>
      <c r="AV74" s="676"/>
      <c r="AW74" s="767"/>
      <c r="AX74" s="767"/>
      <c r="AY74" s="676"/>
      <c r="AZ74" s="767"/>
      <c r="BA74" s="767"/>
      <c r="BB74" s="676"/>
      <c r="BC74" s="767"/>
      <c r="BD74" s="767"/>
      <c r="BE74" s="676"/>
      <c r="BF74" s="789"/>
      <c r="BG74" s="803"/>
    </row>
    <row r="75" ht="22.5" hidden="1" outlineLevel="1" spans="1:59">
      <c r="A75" s="840"/>
      <c r="B75" s="841"/>
      <c r="C75" s="607" t="s">
        <v>161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766"/>
      <c r="T75" s="842"/>
      <c r="U75" s="842"/>
      <c r="V75" s="842"/>
      <c r="W75" s="609"/>
      <c r="X75" s="536"/>
      <c r="Y75" s="842"/>
      <c r="Z75" s="609"/>
      <c r="AA75" s="842"/>
      <c r="AB75" s="842"/>
      <c r="AC75" s="609"/>
      <c r="AD75" s="842"/>
      <c r="AE75" s="767"/>
      <c r="AF75" s="609"/>
      <c r="AG75" s="789"/>
      <c r="AH75" s="753"/>
      <c r="AI75" s="608"/>
      <c r="AJ75" s="609"/>
      <c r="AK75" s="748"/>
      <c r="AL75" s="879"/>
      <c r="AM75" s="879"/>
      <c r="AN75" s="879"/>
      <c r="AO75" s="879"/>
      <c r="AP75" s="879"/>
      <c r="AQ75" s="887"/>
      <c r="AR75" s="766"/>
      <c r="AS75" s="767"/>
      <c r="AT75" s="767"/>
      <c r="AU75" s="767"/>
      <c r="AV75" s="676"/>
      <c r="AW75" s="767"/>
      <c r="AX75" s="767"/>
      <c r="AY75" s="676"/>
      <c r="AZ75" s="767"/>
      <c r="BA75" s="767"/>
      <c r="BB75" s="676"/>
      <c r="BC75" s="767"/>
      <c r="BD75" s="767"/>
      <c r="BE75" s="676"/>
      <c r="BF75" s="789"/>
      <c r="BG75" s="803"/>
    </row>
    <row r="76" ht="23.25" hidden="1" outlineLevel="1" spans="1:59">
      <c r="A76" s="836"/>
      <c r="B76" s="843"/>
      <c r="C76" s="607" t="s">
        <v>39</v>
      </c>
      <c r="D76" s="675"/>
      <c r="E76" s="622"/>
      <c r="F76" s="622"/>
      <c r="G76" s="622"/>
      <c r="H76" s="609"/>
      <c r="I76" s="622"/>
      <c r="J76" s="691"/>
      <c r="K76" s="687"/>
      <c r="L76" s="691"/>
      <c r="M76" s="691"/>
      <c r="N76" s="687"/>
      <c r="O76" s="691"/>
      <c r="P76" s="691"/>
      <c r="Q76" s="687"/>
      <c r="R76" s="858"/>
      <c r="S76" s="675"/>
      <c r="T76" s="622"/>
      <c r="U76" s="622"/>
      <c r="V76" s="622"/>
      <c r="W76" s="609"/>
      <c r="X76" s="373"/>
      <c r="Y76" s="622"/>
      <c r="Z76" s="609"/>
      <c r="AA76" s="622"/>
      <c r="AB76" s="622"/>
      <c r="AC76" s="609"/>
      <c r="AD76" s="622"/>
      <c r="AE76" s="770"/>
      <c r="AF76" s="609"/>
      <c r="AG76" s="782"/>
      <c r="AH76" s="757"/>
      <c r="AI76" s="608"/>
      <c r="AJ76" s="609"/>
      <c r="AK76" s="748"/>
      <c r="AL76" s="880"/>
      <c r="AM76" s="880"/>
      <c r="AN76" s="880"/>
      <c r="AO76" s="880"/>
      <c r="AP76" s="880"/>
      <c r="AQ76" s="888"/>
      <c r="AR76" s="675"/>
      <c r="AS76" s="770"/>
      <c r="AT76" s="770"/>
      <c r="AU76" s="770"/>
      <c r="AV76" s="676"/>
      <c r="AW76" s="770"/>
      <c r="AX76" s="770"/>
      <c r="AY76" s="676"/>
      <c r="AZ76" s="770"/>
      <c r="BA76" s="770"/>
      <c r="BB76" s="676"/>
      <c r="BC76" s="770"/>
      <c r="BD76" s="770"/>
      <c r="BE76" s="676"/>
      <c r="BF76" s="782"/>
      <c r="BG76" s="803"/>
    </row>
    <row r="77" ht="74.25" customHeight="1" outlineLevel="1" spans="1:59">
      <c r="A77" s="836" t="s">
        <v>331</v>
      </c>
      <c r="B77" s="843" t="s">
        <v>332</v>
      </c>
      <c r="C77" s="607" t="s">
        <v>13</v>
      </c>
      <c r="D77" s="608">
        <f>E77+F77+I77+L77+O77+R77</f>
        <v>0</v>
      </c>
      <c r="E77" s="11">
        <v>0</v>
      </c>
      <c r="F77" s="11">
        <v>0</v>
      </c>
      <c r="G77" s="11">
        <v>0</v>
      </c>
      <c r="H77" s="609"/>
      <c r="I77" s="11">
        <f>G77+H77</f>
        <v>0</v>
      </c>
      <c r="J77" s="686">
        <v>0</v>
      </c>
      <c r="K77" s="609">
        <f>K78</f>
        <v>0</v>
      </c>
      <c r="L77" s="686">
        <f>J77+K77</f>
        <v>0</v>
      </c>
      <c r="M77" s="686">
        <f>'37'!O77</f>
        <v>0</v>
      </c>
      <c r="N77" s="609">
        <f>N78</f>
        <v>0</v>
      </c>
      <c r="O77" s="686">
        <f>M77+N77</f>
        <v>0</v>
      </c>
      <c r="P77" s="701">
        <f>'37'!R77</f>
        <v>0</v>
      </c>
      <c r="Q77" s="609">
        <f>Q78</f>
        <v>0</v>
      </c>
      <c r="R77" s="860">
        <f>P77+Q77</f>
        <v>0</v>
      </c>
      <c r="S77" s="608">
        <f>T77+U77+X77+AA77+AD77+AG77</f>
        <v>0</v>
      </c>
      <c r="T77" s="11">
        <v>0</v>
      </c>
      <c r="U77" s="11">
        <v>0</v>
      </c>
      <c r="V77" s="11">
        <v>0</v>
      </c>
      <c r="W77" s="609"/>
      <c r="X77" s="358">
        <f>V77+W77</f>
        <v>0</v>
      </c>
      <c r="Y77" s="11">
        <v>0</v>
      </c>
      <c r="Z77" s="609">
        <f>Z78</f>
        <v>0</v>
      </c>
      <c r="AA77" s="11">
        <f>Y77+Z77</f>
        <v>0</v>
      </c>
      <c r="AB77" s="11">
        <f>'37'!AD77</f>
        <v>0</v>
      </c>
      <c r="AC77" s="609">
        <f>AC78</f>
        <v>0</v>
      </c>
      <c r="AD77" s="11">
        <f>AB77+AC77</f>
        <v>0</v>
      </c>
      <c r="AE77" s="653">
        <f>'37'!AG77</f>
        <v>0</v>
      </c>
      <c r="AF77" s="609">
        <f>AF78</f>
        <v>0</v>
      </c>
      <c r="AG77" s="745">
        <f>AE77+AF77</f>
        <v>0</v>
      </c>
      <c r="AH77" s="759">
        <f>AK77+AN77+AQ77</f>
        <v>0</v>
      </c>
      <c r="AI77" s="876">
        <v>0</v>
      </c>
      <c r="AJ77" s="609">
        <f>AJ78</f>
        <v>0</v>
      </c>
      <c r="AK77" s="745">
        <f>AI77+AJ77</f>
        <v>0</v>
      </c>
      <c r="AL77" s="876">
        <v>0</v>
      </c>
      <c r="AM77" s="609"/>
      <c r="AN77" s="745">
        <f>AL77+AM77</f>
        <v>0</v>
      </c>
      <c r="AO77" s="876">
        <f>'37'!AQ77</f>
        <v>0</v>
      </c>
      <c r="AP77" s="609"/>
      <c r="AQ77" s="745">
        <f>AO77+AP77</f>
        <v>0</v>
      </c>
      <c r="AR77" s="608">
        <f>AS77+AT77+AW77+AZ77+BC77+BF77</f>
        <v>0</v>
      </c>
      <c r="AS77" s="11">
        <f>E77+T77</f>
        <v>0</v>
      </c>
      <c r="AT77" s="11">
        <f>F77+U77</f>
        <v>0</v>
      </c>
      <c r="AU77" s="11">
        <f>G77+V77</f>
        <v>0</v>
      </c>
      <c r="AV77" s="609">
        <f>H77+W77</f>
        <v>0</v>
      </c>
      <c r="AW77" s="11">
        <f>AU77+AV77</f>
        <v>0</v>
      </c>
      <c r="AX77" s="11">
        <f>J77+Y77+AI77</f>
        <v>0</v>
      </c>
      <c r="AY77" s="609">
        <f>K77+Z77+AJ77</f>
        <v>0</v>
      </c>
      <c r="AZ77" s="11">
        <f>AX77+AY77</f>
        <v>0</v>
      </c>
      <c r="BA77" s="11">
        <f>M77+AB77</f>
        <v>0</v>
      </c>
      <c r="BB77" s="676">
        <f>N77+AC77</f>
        <v>0</v>
      </c>
      <c r="BC77" s="11">
        <f>BA77+BB77</f>
        <v>0</v>
      </c>
      <c r="BD77" s="11">
        <f>P77+AE77</f>
        <v>0</v>
      </c>
      <c r="BE77" s="676">
        <f>Q77+AF77</f>
        <v>0</v>
      </c>
      <c r="BF77" s="745">
        <f>BD77+BE77</f>
        <v>0</v>
      </c>
      <c r="BG77" s="936"/>
    </row>
    <row r="78" ht="38.25" customHeight="1" outlineLevel="1" spans="1:59">
      <c r="A78" s="836"/>
      <c r="B78" s="843"/>
      <c r="C78" s="607" t="s">
        <v>39</v>
      </c>
      <c r="D78" s="608"/>
      <c r="E78" s="11"/>
      <c r="F78" s="11"/>
      <c r="G78" s="11"/>
      <c r="H78" s="609"/>
      <c r="I78" s="11"/>
      <c r="J78" s="686"/>
      <c r="K78" s="609"/>
      <c r="L78" s="686"/>
      <c r="M78" s="686"/>
      <c r="N78" s="609"/>
      <c r="O78" s="686"/>
      <c r="P78" s="686"/>
      <c r="Q78" s="609"/>
      <c r="R78" s="860"/>
      <c r="S78" s="608"/>
      <c r="T78" s="11"/>
      <c r="U78" s="11"/>
      <c r="V78" s="11"/>
      <c r="W78" s="609"/>
      <c r="X78" s="358"/>
      <c r="Y78" s="11"/>
      <c r="Z78" s="609"/>
      <c r="AA78" s="11"/>
      <c r="AB78" s="11"/>
      <c r="AC78" s="609"/>
      <c r="AD78" s="11"/>
      <c r="AE78" s="11"/>
      <c r="AF78" s="609"/>
      <c r="AG78" s="745"/>
      <c r="AH78" s="883"/>
      <c r="AI78" s="763"/>
      <c r="AJ78" s="609"/>
      <c r="AK78" s="11"/>
      <c r="AL78" s="11"/>
      <c r="AM78" s="609"/>
      <c r="AN78" s="11"/>
      <c r="AO78" s="11"/>
      <c r="AP78" s="609"/>
      <c r="AQ78" s="745"/>
      <c r="AR78" s="608"/>
      <c r="AS78" s="11"/>
      <c r="AT78" s="11"/>
      <c r="AU78" s="11"/>
      <c r="AV78" s="609"/>
      <c r="AW78" s="11"/>
      <c r="AX78" s="11"/>
      <c r="AY78" s="676"/>
      <c r="AZ78" s="11"/>
      <c r="BA78" s="11"/>
      <c r="BB78" s="676"/>
      <c r="BC78" s="11"/>
      <c r="BD78" s="11"/>
      <c r="BE78" s="676"/>
      <c r="BF78" s="745"/>
      <c r="BG78" s="938"/>
    </row>
    <row r="79" s="27" customFormat="1" ht="75.75" customHeight="1" spans="1:59">
      <c r="A79" s="19"/>
      <c r="B79" s="832" t="s">
        <v>159</v>
      </c>
      <c r="C79" s="923"/>
      <c r="D79" s="608">
        <f>E79+F79+I79+L79+O79+R79</f>
        <v>588.63158</v>
      </c>
      <c r="E79" s="10">
        <f>E72+E67+E77</f>
        <v>0</v>
      </c>
      <c r="F79" s="10">
        <f t="shared" ref="F79:BF79" si="18">F72+F67+F77</f>
        <v>0</v>
      </c>
      <c r="G79" s="10">
        <f t="shared" si="18"/>
        <v>0</v>
      </c>
      <c r="H79" s="10">
        <f t="shared" si="18"/>
        <v>0</v>
      </c>
      <c r="I79" s="10">
        <f t="shared" si="18"/>
        <v>0</v>
      </c>
      <c r="J79" s="10">
        <f t="shared" si="18"/>
        <v>0</v>
      </c>
      <c r="K79" s="676">
        <f t="shared" si="18"/>
        <v>0</v>
      </c>
      <c r="L79" s="10">
        <f t="shared" si="18"/>
        <v>0</v>
      </c>
      <c r="M79" s="10">
        <f t="shared" si="18"/>
        <v>0</v>
      </c>
      <c r="N79" s="676">
        <f t="shared" si="18"/>
        <v>0</v>
      </c>
      <c r="O79" s="10">
        <f t="shared" si="18"/>
        <v>0</v>
      </c>
      <c r="P79" s="10">
        <f t="shared" si="18"/>
        <v>588.63158</v>
      </c>
      <c r="Q79" s="676">
        <f t="shared" si="18"/>
        <v>0</v>
      </c>
      <c r="R79" s="748">
        <f t="shared" si="18"/>
        <v>588.63158</v>
      </c>
      <c r="S79" s="608">
        <f>T79+U79+X79+AA79+AD79+AG79</f>
        <v>22184</v>
      </c>
      <c r="T79" s="10">
        <f t="shared" si="18"/>
        <v>0</v>
      </c>
      <c r="U79" s="10">
        <f t="shared" si="18"/>
        <v>0</v>
      </c>
      <c r="V79" s="10">
        <f t="shared" si="18"/>
        <v>0</v>
      </c>
      <c r="W79" s="10">
        <f t="shared" si="18"/>
        <v>0</v>
      </c>
      <c r="X79" s="10">
        <f t="shared" si="18"/>
        <v>0</v>
      </c>
      <c r="Y79" s="10">
        <f t="shared" si="18"/>
        <v>0</v>
      </c>
      <c r="Z79" s="676">
        <f t="shared" si="18"/>
        <v>0</v>
      </c>
      <c r="AA79" s="10">
        <f t="shared" si="18"/>
        <v>0</v>
      </c>
      <c r="AB79" s="10">
        <f t="shared" si="18"/>
        <v>0</v>
      </c>
      <c r="AC79" s="676">
        <f t="shared" si="18"/>
        <v>0</v>
      </c>
      <c r="AD79" s="10">
        <f t="shared" si="18"/>
        <v>0</v>
      </c>
      <c r="AE79" s="10">
        <f t="shared" si="18"/>
        <v>22184</v>
      </c>
      <c r="AF79" s="676">
        <f t="shared" si="18"/>
        <v>0</v>
      </c>
      <c r="AG79" s="748">
        <f t="shared" si="18"/>
        <v>22184</v>
      </c>
      <c r="AH79" s="747">
        <f>AK79+AN79+AQ79</f>
        <v>0</v>
      </c>
      <c r="AI79" s="10">
        <f t="shared" si="18"/>
        <v>0</v>
      </c>
      <c r="AJ79" s="676">
        <f t="shared" si="18"/>
        <v>0</v>
      </c>
      <c r="AK79" s="10">
        <f t="shared" si="18"/>
        <v>0</v>
      </c>
      <c r="AL79" s="10">
        <f t="shared" si="18"/>
        <v>0</v>
      </c>
      <c r="AM79" s="676">
        <f t="shared" si="18"/>
        <v>0</v>
      </c>
      <c r="AN79" s="10">
        <f t="shared" si="18"/>
        <v>0</v>
      </c>
      <c r="AO79" s="10">
        <f t="shared" si="18"/>
        <v>0</v>
      </c>
      <c r="AP79" s="676">
        <f t="shared" si="18"/>
        <v>0</v>
      </c>
      <c r="AQ79" s="748">
        <f t="shared" si="18"/>
        <v>0</v>
      </c>
      <c r="AR79" s="608">
        <f>AS79+AT79+AW79+AZ79+BC79+BF79</f>
        <v>22772.63158</v>
      </c>
      <c r="AS79" s="10">
        <f t="shared" si="18"/>
        <v>0</v>
      </c>
      <c r="AT79" s="10">
        <f t="shared" si="18"/>
        <v>0</v>
      </c>
      <c r="AU79" s="10">
        <f t="shared" si="18"/>
        <v>0</v>
      </c>
      <c r="AV79" s="10">
        <f t="shared" si="18"/>
        <v>0</v>
      </c>
      <c r="AW79" s="10">
        <f t="shared" si="18"/>
        <v>0</v>
      </c>
      <c r="AX79" s="10">
        <f t="shared" si="18"/>
        <v>0</v>
      </c>
      <c r="AY79" s="676">
        <f t="shared" si="18"/>
        <v>0</v>
      </c>
      <c r="AZ79" s="10">
        <f t="shared" si="18"/>
        <v>0</v>
      </c>
      <c r="BA79" s="10">
        <f t="shared" si="18"/>
        <v>0</v>
      </c>
      <c r="BB79" s="676">
        <f t="shared" si="18"/>
        <v>0</v>
      </c>
      <c r="BC79" s="10">
        <f t="shared" si="18"/>
        <v>0</v>
      </c>
      <c r="BD79" s="10">
        <f t="shared" si="18"/>
        <v>22772.63158</v>
      </c>
      <c r="BE79" s="676">
        <f t="shared" si="18"/>
        <v>0</v>
      </c>
      <c r="BF79" s="748">
        <f t="shared" si="18"/>
        <v>22772.63158</v>
      </c>
      <c r="BG79" s="814"/>
    </row>
    <row r="80" s="27" customFormat="1" ht="76.9" customHeight="1" spans="1:59">
      <c r="A80" s="19"/>
      <c r="B80" s="832" t="s">
        <v>162</v>
      </c>
      <c r="C80" s="1004"/>
      <c r="D80" s="784">
        <f>E80+F80+I80+L80+O80+R80</f>
        <v>438269.00882</v>
      </c>
      <c r="E80" s="1005">
        <f t="shared" ref="E80:R80" si="19">E79+E64+E57+E45+E52</f>
        <v>73582.87327</v>
      </c>
      <c r="F80" s="1005">
        <f t="shared" si="19"/>
        <v>68037.99891</v>
      </c>
      <c r="G80" s="1005">
        <f t="shared" si="19"/>
        <v>79606.73556</v>
      </c>
      <c r="H80" s="1006">
        <f t="shared" si="19"/>
        <v>0</v>
      </c>
      <c r="I80" s="1005">
        <f t="shared" si="19"/>
        <v>79606.73556</v>
      </c>
      <c r="J80" s="1005">
        <f t="shared" si="19"/>
        <v>75393.91334</v>
      </c>
      <c r="K80" s="790">
        <f t="shared" si="19"/>
        <v>0</v>
      </c>
      <c r="L80" s="1005">
        <f t="shared" si="19"/>
        <v>75393.91334</v>
      </c>
      <c r="M80" s="1005">
        <f t="shared" si="19"/>
        <v>70218.96815</v>
      </c>
      <c r="N80" s="790">
        <f t="shared" si="19"/>
        <v>869.71726</v>
      </c>
      <c r="O80" s="1005">
        <f t="shared" si="19"/>
        <v>71088.68541</v>
      </c>
      <c r="P80" s="1005">
        <f t="shared" si="19"/>
        <v>70558.80233</v>
      </c>
      <c r="Q80" s="790">
        <f t="shared" si="19"/>
        <v>0</v>
      </c>
      <c r="R80" s="1008">
        <f t="shared" si="19"/>
        <v>70558.80233</v>
      </c>
      <c r="S80" s="784">
        <f>T80+U80+X80+AA80+AD80+AG80</f>
        <v>41772.42103</v>
      </c>
      <c r="T80" s="1005">
        <f t="shared" ref="T80:AP80" si="20">T79+T64+T57+T45+T52</f>
        <v>4170.09794</v>
      </c>
      <c r="U80" s="1005">
        <f t="shared" si="20"/>
        <v>0</v>
      </c>
      <c r="V80" s="1005">
        <f t="shared" si="20"/>
        <v>3793.45358</v>
      </c>
      <c r="W80" s="1006">
        <f t="shared" si="20"/>
        <v>0</v>
      </c>
      <c r="X80" s="1005">
        <f t="shared" si="20"/>
        <v>3793.45358</v>
      </c>
      <c r="Y80" s="1005">
        <f t="shared" si="20"/>
        <v>8638.26951</v>
      </c>
      <c r="Z80" s="790">
        <f t="shared" si="20"/>
        <v>0</v>
      </c>
      <c r="AA80" s="1005">
        <f t="shared" si="20"/>
        <v>8638.26951</v>
      </c>
      <c r="AB80" s="1005">
        <f t="shared" si="20"/>
        <v>2870.8</v>
      </c>
      <c r="AC80" s="790">
        <f t="shared" si="20"/>
        <v>0</v>
      </c>
      <c r="AD80" s="1005">
        <f t="shared" si="20"/>
        <v>2870.8</v>
      </c>
      <c r="AE80" s="1005">
        <f t="shared" si="20"/>
        <v>22299.8</v>
      </c>
      <c r="AF80" s="790">
        <f t="shared" si="20"/>
        <v>0</v>
      </c>
      <c r="AG80" s="1008">
        <f t="shared" si="20"/>
        <v>22299.8</v>
      </c>
      <c r="AH80" s="1009">
        <f>AK80+AN80+AQ80</f>
        <v>1715</v>
      </c>
      <c r="AI80" s="1009">
        <f t="shared" si="20"/>
        <v>820</v>
      </c>
      <c r="AJ80" s="790">
        <f t="shared" si="20"/>
        <v>0</v>
      </c>
      <c r="AK80" s="1008">
        <f t="shared" si="20"/>
        <v>820</v>
      </c>
      <c r="AL80" s="1009">
        <f t="shared" si="20"/>
        <v>410</v>
      </c>
      <c r="AM80" s="790">
        <f t="shared" si="20"/>
        <v>0</v>
      </c>
      <c r="AN80" s="815">
        <f>AL80+AM80</f>
        <v>410</v>
      </c>
      <c r="AO80" s="1009">
        <f t="shared" si="20"/>
        <v>485</v>
      </c>
      <c r="AP80" s="790">
        <f t="shared" si="20"/>
        <v>0</v>
      </c>
      <c r="AQ80" s="815">
        <f>AO80+AP80</f>
        <v>485</v>
      </c>
      <c r="AR80" s="784">
        <f>AS80+AT80+AW80+AZ80+BC80+BF80</f>
        <v>481756.42985</v>
      </c>
      <c r="AS80" s="1005">
        <f>E80+T80</f>
        <v>77752.97121</v>
      </c>
      <c r="AT80" s="1005">
        <f>F80+U80</f>
        <v>68037.99891</v>
      </c>
      <c r="AU80" s="1005">
        <f>G80+V80</f>
        <v>83400.18914</v>
      </c>
      <c r="AV80" s="1006">
        <f>H80+W80</f>
        <v>0</v>
      </c>
      <c r="AW80" s="1005">
        <f>AU80+AV80</f>
        <v>83400.18914</v>
      </c>
      <c r="AX80" s="1005">
        <f>J80+Y80+AI80</f>
        <v>84852.18285</v>
      </c>
      <c r="AY80" s="790">
        <f>K80+Z80+AJ80</f>
        <v>0</v>
      </c>
      <c r="AZ80" s="1005">
        <f>AX80+AY80</f>
        <v>84852.18285</v>
      </c>
      <c r="BA80" s="1005">
        <f>M80+AB80+AL80</f>
        <v>73499.76815</v>
      </c>
      <c r="BB80" s="1006">
        <f>N80+AC80+AM80</f>
        <v>869.71726</v>
      </c>
      <c r="BC80" s="1005">
        <f>BA80+BB80</f>
        <v>74369.48541</v>
      </c>
      <c r="BD80" s="1005">
        <f>P80+AE80+AO80</f>
        <v>93343.60233</v>
      </c>
      <c r="BE80" s="1006">
        <f>Q80+AF80+AP80</f>
        <v>0</v>
      </c>
      <c r="BF80" s="1008">
        <f>BD80+BE80</f>
        <v>93343.60233</v>
      </c>
      <c r="BG80" s="814"/>
    </row>
    <row r="81" ht="16.5" customHeight="1" spans="1:59">
      <c r="A81" s="543" t="s">
        <v>86</v>
      </c>
      <c r="B81" s="544"/>
      <c r="C81" s="544"/>
      <c r="D81" s="545"/>
      <c r="E81" s="298"/>
      <c r="F81" s="38"/>
      <c r="I81" s="545"/>
      <c r="K81" s="856"/>
      <c r="N81" s="39"/>
      <c r="Q81" s="41"/>
      <c r="R81" s="856"/>
      <c r="S81" s="298"/>
      <c r="T81" s="299"/>
      <c r="U81" s="545"/>
      <c r="V81" s="298"/>
      <c r="W81" s="557"/>
      <c r="X81" s="298"/>
      <c r="Y81" s="298"/>
      <c r="Z81" s="298"/>
      <c r="AA81" s="298"/>
      <c r="AB81" s="543"/>
      <c r="AC81" s="38"/>
      <c r="AD81" s="543" t="s">
        <v>325</v>
      </c>
      <c r="AE81" s="868"/>
      <c r="AF81" s="543"/>
      <c r="AG81" s="868"/>
      <c r="AH81" s="884"/>
      <c r="AI81" s="868"/>
      <c r="AJ81" s="868"/>
      <c r="AK81" s="868"/>
      <c r="AL81" s="868"/>
      <c r="AM81" s="868"/>
      <c r="AN81" s="868"/>
      <c r="AO81" s="868"/>
      <c r="AP81" s="868"/>
      <c r="AQ81" s="868"/>
      <c r="AR81" s="868"/>
      <c r="AS81" s="868"/>
      <c r="AT81" s="868"/>
      <c r="AU81" s="868"/>
      <c r="AW81" s="868"/>
      <c r="AX81" s="868"/>
      <c r="AY81" s="868"/>
      <c r="AZ81" s="868"/>
      <c r="BA81" s="868"/>
      <c r="BB81" s="868"/>
      <c r="BC81" s="868"/>
      <c r="BD81" s="868"/>
      <c r="BE81" s="868"/>
      <c r="BF81" s="868"/>
      <c r="BG81" s="894"/>
    </row>
    <row r="82" ht="24" customHeight="1"/>
    <row r="83" s="32" customFormat="1" ht="36" customHeight="1" spans="1:59">
      <c r="A83" s="33"/>
      <c r="B83" s="34"/>
      <c r="C83" s="34"/>
      <c r="D83" s="35"/>
      <c r="E83" s="36"/>
      <c r="F83" s="37"/>
      <c r="G83" s="38"/>
      <c r="H83" s="37"/>
      <c r="I83" s="38"/>
      <c r="J83" s="39"/>
      <c r="K83" s="40"/>
      <c r="L83" s="39"/>
      <c r="M83" s="41"/>
      <c r="N83" s="42"/>
      <c r="O83" s="41"/>
      <c r="P83" s="41"/>
      <c r="Q83" s="40"/>
      <c r="R83" s="41"/>
      <c r="S83" s="43"/>
      <c r="T83" s="44"/>
      <c r="U83" s="45"/>
      <c r="V83" s="46"/>
      <c r="W83" s="37"/>
      <c r="X83" s="47"/>
      <c r="Y83" s="46"/>
      <c r="Z83" s="36"/>
      <c r="AA83" s="46"/>
      <c r="AB83" s="48"/>
      <c r="AC83" s="37"/>
      <c r="AD83" s="48"/>
      <c r="AF83" s="49"/>
      <c r="AH83" s="50"/>
      <c r="AR83" s="1010"/>
      <c r="AV83" s="52"/>
      <c r="AY83" s="52"/>
      <c r="BB83" s="52"/>
      <c r="BE83" s="52"/>
      <c r="BF83" s="53"/>
      <c r="BG83" s="54"/>
    </row>
  </sheetData>
  <mergeCells count="167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M9:O9"/>
    <mergeCell ref="P9:R9"/>
    <mergeCell ref="AB9:AD9"/>
    <mergeCell ref="AE9:AG9"/>
    <mergeCell ref="AL9:AN9"/>
    <mergeCell ref="AO9:AQ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6:BF46"/>
    <mergeCell ref="A53:BF53"/>
    <mergeCell ref="A54:BF54"/>
    <mergeCell ref="A58:BF58"/>
    <mergeCell ref="A59:BF59"/>
    <mergeCell ref="A65:BF65"/>
    <mergeCell ref="A66:BF66"/>
    <mergeCell ref="A8:A10"/>
    <mergeCell ref="A13:A18"/>
    <mergeCell ref="A19:A21"/>
    <mergeCell ref="A22:A24"/>
    <mergeCell ref="A26:A29"/>
    <mergeCell ref="A30:A41"/>
    <mergeCell ref="A60:A63"/>
    <mergeCell ref="A68:A71"/>
    <mergeCell ref="A73:A76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8:B71"/>
    <mergeCell ref="B73:B76"/>
    <mergeCell ref="C8:C10"/>
    <mergeCell ref="D9:D10"/>
    <mergeCell ref="D61:D63"/>
    <mergeCell ref="D73:D76"/>
    <mergeCell ref="E9:E10"/>
    <mergeCell ref="E61:E63"/>
    <mergeCell ref="E73:E76"/>
    <mergeCell ref="F9:F10"/>
    <mergeCell ref="F61:F63"/>
    <mergeCell ref="F73:F76"/>
    <mergeCell ref="G73:G76"/>
    <mergeCell ref="I9:I10"/>
    <mergeCell ref="I61:I63"/>
    <mergeCell ref="I73:I76"/>
    <mergeCell ref="J9:J10"/>
    <mergeCell ref="J61:J63"/>
    <mergeCell ref="J73:J76"/>
    <mergeCell ref="K9:K10"/>
    <mergeCell ref="L9:L10"/>
    <mergeCell ref="L61:L63"/>
    <mergeCell ref="L73:L76"/>
    <mergeCell ref="M61:M63"/>
    <mergeCell ref="M73:M76"/>
    <mergeCell ref="O61:O63"/>
    <mergeCell ref="O73:O76"/>
    <mergeCell ref="P73:P76"/>
    <mergeCell ref="Q61:Q63"/>
    <mergeCell ref="R61:R63"/>
    <mergeCell ref="R73:R76"/>
    <mergeCell ref="S9:S10"/>
    <mergeCell ref="S61:S63"/>
    <mergeCell ref="S73:S76"/>
    <mergeCell ref="T9:T10"/>
    <mergeCell ref="T61:T63"/>
    <mergeCell ref="T73:T76"/>
    <mergeCell ref="U9:U10"/>
    <mergeCell ref="U61:U63"/>
    <mergeCell ref="U73:U76"/>
    <mergeCell ref="V9:V10"/>
    <mergeCell ref="V61:V63"/>
    <mergeCell ref="V73:V76"/>
    <mergeCell ref="W9:W10"/>
    <mergeCell ref="X9:X10"/>
    <mergeCell ref="X61:X63"/>
    <mergeCell ref="X73:X76"/>
    <mergeCell ref="Y9:Y10"/>
    <mergeCell ref="Y61:Y63"/>
    <mergeCell ref="Y73:Y76"/>
    <mergeCell ref="Z9:Z10"/>
    <mergeCell ref="AA9:AA10"/>
    <mergeCell ref="AA61:AA63"/>
    <mergeCell ref="AA73:AA76"/>
    <mergeCell ref="AB61:AB63"/>
    <mergeCell ref="AB73:AB76"/>
    <mergeCell ref="AD61:AD63"/>
    <mergeCell ref="AD73:AD76"/>
    <mergeCell ref="AE61:AE63"/>
    <mergeCell ref="AE73:AE76"/>
    <mergeCell ref="AG61:AG63"/>
    <mergeCell ref="AG73:AG76"/>
    <mergeCell ref="AH9:AH10"/>
    <mergeCell ref="AI9:AI10"/>
    <mergeCell ref="AJ9:AJ10"/>
    <mergeCell ref="AK9:AK10"/>
    <mergeCell ref="AK61:AK63"/>
    <mergeCell ref="AR9:AR10"/>
    <mergeCell ref="AR61:AR63"/>
    <mergeCell ref="AR73:AR76"/>
    <mergeCell ref="AS9:AS10"/>
    <mergeCell ref="AS61:AS63"/>
    <mergeCell ref="AS73:AS76"/>
    <mergeCell ref="AT9:AT10"/>
    <mergeCell ref="AT61:AT63"/>
    <mergeCell ref="AT73:AT76"/>
    <mergeCell ref="AU9:AU10"/>
    <mergeCell ref="AU61:AU63"/>
    <mergeCell ref="AU73:AU76"/>
    <mergeCell ref="AV9:AV10"/>
    <mergeCell ref="AW9:AW10"/>
    <mergeCell ref="AW61:AW63"/>
    <mergeCell ref="AW73:AW76"/>
    <mergeCell ref="AX9:AX10"/>
    <mergeCell ref="AX61:AX63"/>
    <mergeCell ref="AX73:AX76"/>
    <mergeCell ref="AY9:AY10"/>
    <mergeCell ref="AZ9:AZ10"/>
    <mergeCell ref="AZ61:AZ63"/>
    <mergeCell ref="AZ73:AZ76"/>
    <mergeCell ref="BA61:BA63"/>
    <mergeCell ref="BA73:BA76"/>
    <mergeCell ref="BC61:BC63"/>
    <mergeCell ref="BC73:BC76"/>
    <mergeCell ref="BD61:BD63"/>
    <mergeCell ref="BD73:BD76"/>
    <mergeCell ref="BF61:BF63"/>
    <mergeCell ref="BF73:BF76"/>
    <mergeCell ref="BG8:BG10"/>
    <mergeCell ref="BG26:BG29"/>
    <mergeCell ref="BG31:BG34"/>
    <mergeCell ref="BG36:BG37"/>
    <mergeCell ref="BG43:BG44"/>
    <mergeCell ref="BG48:BG50"/>
    <mergeCell ref="BG60:BG64"/>
    <mergeCell ref="BG69:BG70"/>
    <mergeCell ref="BG71:BG72"/>
    <mergeCell ref="BG77:BG78"/>
  </mergeCells>
  <pageMargins left="0.708661417322835" right="0.708661417322835" top="0.748031496062992" bottom="0.748031496062992" header="0.31496062992126" footer="0.31496062992126"/>
  <pageSetup paperSize="9" scale="63" fitToHeight="0" orientation="landscape" horizontalDpi="600" verticalDpi="600"/>
  <headerFooter/>
  <rowBreaks count="5" manualBreakCount="5">
    <brk id="21" max="58" man="1"/>
    <brk id="35" max="58" man="1"/>
    <brk id="45" max="58" man="1"/>
    <brk id="57" max="58" man="1"/>
    <brk id="71" max="58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3"/>
  <sheetViews>
    <sheetView view="pageBreakPreview" zoomScaleNormal="100" workbookViewId="0">
      <selection activeCell="A5" sqref="A5:BG5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hidden="1" customWidth="1"/>
    <col min="36" max="36" width="4" style="32" hidden="1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hidden="1" customWidth="1" outlineLevel="1"/>
    <col min="51" max="51" width="3.71428571428571" style="52" hidden="1" customWidth="1" outlineLevel="1"/>
    <col min="52" max="52" width="3.71428571428571" style="32" customWidth="1" collapsed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68.25" customHeight="1" spans="1:59">
      <c r="A3" s="943" t="s">
        <v>385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/>
      <c r="BC3" s="944"/>
      <c r="BD3" s="944"/>
      <c r="BE3" s="944"/>
      <c r="BF3" s="944"/>
      <c r="BG3" s="992"/>
    </row>
    <row r="4" s="27" customFormat="1" ht="105.75" customHeight="1" spans="1:59">
      <c r="A4" s="899" t="s">
        <v>386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44.25" customHeight="1" spans="1:59">
      <c r="A5" s="896" t="s">
        <v>387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98.45" hidden="1" customHeight="1" spans="1:59">
      <c r="A6" s="896" t="s">
        <v>371</v>
      </c>
      <c r="B6" s="896"/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</row>
    <row r="7" ht="45" customHeight="1" spans="1:59">
      <c r="A7" s="63" t="s">
        <v>388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7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49" t="s">
        <v>362</v>
      </c>
      <c r="K9" s="949" t="s">
        <v>363</v>
      </c>
      <c r="L9" s="949">
        <v>2019</v>
      </c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949" t="s">
        <v>362</v>
      </c>
      <c r="Z9" s="949" t="s">
        <v>363</v>
      </c>
      <c r="AA9" s="949">
        <v>2019</v>
      </c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949" t="s">
        <v>362</v>
      </c>
      <c r="AJ9" s="949" t="s">
        <v>363</v>
      </c>
      <c r="AK9" s="949">
        <v>2019</v>
      </c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949" t="s">
        <v>362</v>
      </c>
      <c r="AY9" s="949" t="s">
        <v>363</v>
      </c>
      <c r="AZ9" s="949">
        <v>2019</v>
      </c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49"/>
      <c r="K10" s="949"/>
      <c r="L10" s="949"/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49"/>
      <c r="Z10" s="949"/>
      <c r="AA10" s="949"/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49"/>
      <c r="AJ10" s="949"/>
      <c r="AK10" s="949"/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49"/>
      <c r="AY10" s="949"/>
      <c r="AZ10" s="949"/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4.2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12317.26913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'38'!O13</f>
        <v>2823.85332</v>
      </c>
      <c r="N13" s="687">
        <f>N14+N15+N16+N17</f>
        <v>-1072.5278</v>
      </c>
      <c r="O13" s="686">
        <f>M13+N13</f>
        <v>1751.32552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'35'!AA13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12317.26913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2827.9187</v>
      </c>
      <c r="AY13" s="609">
        <f>K13+Z13+AJ13</f>
        <v>0</v>
      </c>
      <c r="AZ13" s="11">
        <f>AX13+AY13</f>
        <v>2827.9187</v>
      </c>
      <c r="BA13" s="11">
        <f>M13+AB13</f>
        <v>2823.85332</v>
      </c>
      <c r="BB13" s="609">
        <f>N13+AC13</f>
        <v>-1072.5278</v>
      </c>
      <c r="BC13" s="11">
        <f>BA13+BB13</f>
        <v>1751.32552</v>
      </c>
      <c r="BD13" s="11">
        <f>P13+AE13</f>
        <v>0</v>
      </c>
      <c r="BE13" s="609">
        <f>Q13+AF13</f>
        <v>0</v>
      </c>
      <c r="BF13" s="745">
        <f>BD13+BE13</f>
        <v>0</v>
      </c>
      <c r="BG13" s="996" t="s">
        <v>389</v>
      </c>
    </row>
    <row r="14" ht="84.75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>
        <v>-59.3022</v>
      </c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378" t="s">
        <v>390</v>
      </c>
    </row>
    <row r="15" ht="63.75" customHeight="1" outlineLevel="1" spans="1:59">
      <c r="A15" s="6"/>
      <c r="B15" s="606"/>
      <c r="C15" s="607" t="s">
        <v>266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>
        <v>-254.6686</v>
      </c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378" t="s">
        <v>391</v>
      </c>
    </row>
    <row r="16" ht="62.25" customHeight="1" outlineLevel="1" spans="1:59">
      <c r="A16" s="6"/>
      <c r="B16" s="606"/>
      <c r="C16" s="607" t="s">
        <v>268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>
        <v>-258.557</v>
      </c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378" t="s">
        <v>392</v>
      </c>
    </row>
    <row r="17" ht="62.25" customHeight="1" spans="1:59">
      <c r="A17" s="6"/>
      <c r="B17" s="606"/>
      <c r="C17" s="607" t="s">
        <v>374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>
        <v>-500</v>
      </c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 t="s">
        <v>393</v>
      </c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46.5" customHeight="1" spans="1:59">
      <c r="A21" s="6"/>
      <c r="B21" s="606"/>
      <c r="C21" s="607" t="s">
        <v>375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45" spans="1:59">
      <c r="A24" s="15"/>
      <c r="B24" s="606"/>
      <c r="C24" s="607" t="s">
        <v>375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'35'!L26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199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3.9" customHeight="1" spans="1:59">
      <c r="A30" s="629" t="s">
        <v>104</v>
      </c>
      <c r="B30" s="606" t="s">
        <v>30</v>
      </c>
      <c r="C30" s="607" t="s">
        <v>13</v>
      </c>
      <c r="D30" s="608">
        <f>E30+F30+I30+L30+O30+R30</f>
        <v>338467.61158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'35'!L30</f>
        <v>55740.17778</v>
      </c>
      <c r="K30" s="687">
        <f t="shared" ref="K30:R30" si="1">K31+K36+K38</f>
        <v>0</v>
      </c>
      <c r="L30" s="686">
        <f t="shared" si="1"/>
        <v>55740.17778</v>
      </c>
      <c r="M30" s="686">
        <f t="shared" si="1"/>
        <v>51602.80981</v>
      </c>
      <c r="N30" s="687">
        <f t="shared" si="1"/>
        <v>1758.557</v>
      </c>
      <c r="O30" s="686">
        <f t="shared" si="1"/>
        <v>53361.36681</v>
      </c>
      <c r="P30" s="686">
        <f t="shared" si="1"/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15490.91695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'35'!AA30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1950</v>
      </c>
      <c r="AC30" s="609">
        <f t="shared" si="2"/>
        <v>0</v>
      </c>
      <c r="AD30" s="11">
        <f>AB30+AC30</f>
        <v>1950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353958.52853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62232.7472</v>
      </c>
      <c r="AY30" s="609">
        <f>K30+Z30+AJ30</f>
        <v>0</v>
      </c>
      <c r="AZ30" s="11">
        <f t="shared" ref="AZ30:BF30" si="4">AZ31+AZ36+AZ38</f>
        <v>62232.7472</v>
      </c>
      <c r="BA30" s="11">
        <f t="shared" si="4"/>
        <v>53552.80981</v>
      </c>
      <c r="BB30" s="609">
        <f t="shared" si="4"/>
        <v>1758.557</v>
      </c>
      <c r="BC30" s="11">
        <f t="shared" si="4"/>
        <v>55311.36681</v>
      </c>
      <c r="BD30" s="11">
        <f t="shared" si="4"/>
        <v>52883.58652</v>
      </c>
      <c r="BE30" s="609">
        <f t="shared" si="4"/>
        <v>0</v>
      </c>
      <c r="BF30" s="745">
        <f t="shared" si="4"/>
        <v>52883.58652</v>
      </c>
      <c r="BG30" s="802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234961.63754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'38'!O31</f>
        <v>34301.47417</v>
      </c>
      <c r="N31" s="687">
        <f>N32+N34</f>
        <v>758.557</v>
      </c>
      <c r="O31" s="686">
        <f>M31+N31</f>
        <v>35060.03117</v>
      </c>
      <c r="P31" s="686">
        <f>'38'!R31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6603.8597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'35'!AA31</f>
        <v>1066.4</v>
      </c>
      <c r="Z31" s="609">
        <f>Z32+Z34</f>
        <v>0</v>
      </c>
      <c r="AA31" s="11">
        <f>Y31+Z31</f>
        <v>1066.4</v>
      </c>
      <c r="AB31" s="11">
        <f>'38'!AD31</f>
        <v>1300</v>
      </c>
      <c r="AC31" s="609">
        <f>AC32+AC33+AC34</f>
        <v>0</v>
      </c>
      <c r="AD31" s="11">
        <f>AB31+AC31</f>
        <v>1300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241565.49724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37997.0898</v>
      </c>
      <c r="AY31" s="609">
        <f>K31+Z31+AJ31</f>
        <v>0</v>
      </c>
      <c r="AZ31" s="11">
        <f>AX31+AY31</f>
        <v>37997.0898</v>
      </c>
      <c r="BA31" s="11">
        <f>M31+AB31</f>
        <v>35601.47417</v>
      </c>
      <c r="BB31" s="609">
        <f>N31+AC31</f>
        <v>758.557</v>
      </c>
      <c r="BC31" s="11">
        <f>BA31+BB31</f>
        <v>36360.03117</v>
      </c>
      <c r="BD31" s="11">
        <f>P31+AE31</f>
        <v>34521.57036</v>
      </c>
      <c r="BE31" s="609">
        <f>Q31+AF31</f>
        <v>0</v>
      </c>
      <c r="BF31" s="787">
        <f>BD31+BE31</f>
        <v>34521.57036</v>
      </c>
      <c r="BG31" s="1015"/>
    </row>
    <row r="32" ht="76.5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>
        <v>258.557</v>
      </c>
      <c r="O32" s="690"/>
      <c r="P32" s="686"/>
      <c r="Q32" s="687"/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6"/>
      <c r="AC32" s="609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1015" t="s">
        <v>394</v>
      </c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09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824"/>
    </row>
    <row r="34" ht="73.5" customHeight="1" spans="1:59">
      <c r="A34" s="629"/>
      <c r="B34" s="606"/>
      <c r="C34" s="607" t="s">
        <v>375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>
        <v>500</v>
      </c>
      <c r="O34" s="694"/>
      <c r="P34" s="691"/>
      <c r="Q34" s="692"/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5"/>
      <c r="AC34" s="609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1015" t="s">
        <v>395</v>
      </c>
    </row>
    <row r="35" ht="0.75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16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101506.76534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'38'!O36</f>
        <v>17301.33564</v>
      </c>
      <c r="N36" s="687">
        <f>N37</f>
        <v>1000</v>
      </c>
      <c r="O36" s="686">
        <f>M36+N36</f>
        <v>18301.33564</v>
      </c>
      <c r="P36" s="686">
        <f>'38'!R36</f>
        <v>18362.01616</v>
      </c>
      <c r="Q36" s="687">
        <f>Q37</f>
        <v>0</v>
      </c>
      <c r="R36" s="717">
        <f>P36+Q36</f>
        <v>18362.01616</v>
      </c>
      <c r="S36" s="608">
        <f>T36+U36+X36+AA36+AD36+AG36</f>
        <v>4155.88783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'35'!AA36</f>
        <v>695</v>
      </c>
      <c r="Z36" s="609">
        <f>Z37</f>
        <v>0</v>
      </c>
      <c r="AA36" s="11">
        <f>Y36+Z36</f>
        <v>695</v>
      </c>
      <c r="AB36" s="11">
        <f>'38'!AD36</f>
        <v>650</v>
      </c>
      <c r="AC36" s="609">
        <f>AC37</f>
        <v>0</v>
      </c>
      <c r="AD36" s="11">
        <f>AB36+AC36</f>
        <v>650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105662.65317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19504.48798</v>
      </c>
      <c r="AY36" s="609">
        <f>K36+Z36+AJ36</f>
        <v>0</v>
      </c>
      <c r="AZ36" s="11">
        <f>AX36+AY36</f>
        <v>19504.48798</v>
      </c>
      <c r="BA36" s="11">
        <f>M36+AB36</f>
        <v>17951.33564</v>
      </c>
      <c r="BB36" s="609">
        <f>N36+AC36</f>
        <v>1000</v>
      </c>
      <c r="BC36" s="11">
        <f>BA36+BB36</f>
        <v>18951.33564</v>
      </c>
      <c r="BD36" s="11">
        <f>P36+AE36</f>
        <v>18362.01616</v>
      </c>
      <c r="BE36" s="609">
        <f>Q36+AF36</f>
        <v>0</v>
      </c>
      <c r="BF36" s="745">
        <f>BD36+BE36</f>
        <v>18362.01616</v>
      </c>
      <c r="BG36" s="909" t="s">
        <v>396</v>
      </c>
    </row>
    <row r="37" ht="63.7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>
        <v>1000</v>
      </c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910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'38'!O38</f>
        <v>0</v>
      </c>
      <c r="N38" s="687">
        <f>N39+N40+N41+N42</f>
        <v>0</v>
      </c>
      <c r="O38" s="686">
        <f>M38+N38</f>
        <v>0</v>
      </c>
      <c r="P38" s="686">
        <f>'38'!R38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'35'!AA38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45" customHeight="1" spans="1:59">
      <c r="A40" s="629"/>
      <c r="B40" s="634"/>
      <c r="C40" s="607" t="s">
        <v>375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96.75" customHeight="1" spans="1:59">
      <c r="A42" s="629"/>
      <c r="B42" s="636" t="s">
        <v>364</v>
      </c>
      <c r="C42" s="607" t="s">
        <v>137</v>
      </c>
      <c r="D42" s="608">
        <f>E42+F42+I42+L42+O42+R42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'38'!O42</f>
        <v>0</v>
      </c>
      <c r="N42" s="698"/>
      <c r="O42" s="697">
        <f>M42+N42</f>
        <v>0</v>
      </c>
      <c r="P42" s="686">
        <f>'38'!R42</f>
        <v>0</v>
      </c>
      <c r="Q42" s="698">
        <v>0</v>
      </c>
      <c r="R42" s="721">
        <f>P42+Q42</f>
        <v>0</v>
      </c>
      <c r="S42" s="608">
        <f>T42+U42+X42+AA42+AD42+AG42</f>
        <v>0</v>
      </c>
      <c r="T42" s="11">
        <v>0</v>
      </c>
      <c r="U42" s="11">
        <v>0</v>
      </c>
      <c r="V42" s="11"/>
      <c r="W42" s="609"/>
      <c r="X42" s="358">
        <v>0</v>
      </c>
      <c r="Y42" s="11"/>
      <c r="Z42" s="696"/>
      <c r="AA42" s="11">
        <v>0</v>
      </c>
      <c r="AB42" s="11">
        <v>0</v>
      </c>
      <c r="AC42" s="609">
        <v>0</v>
      </c>
      <c r="AD42" s="11">
        <f>AB42+AC42</f>
        <v>0</v>
      </c>
      <c r="AE42" s="11">
        <v>0</v>
      </c>
      <c r="AF42" s="609">
        <v>0</v>
      </c>
      <c r="AG42" s="745">
        <f>AE42+AF42</f>
        <v>0</v>
      </c>
      <c r="AH42" s="765">
        <f>AK42+AN42+AQ42</f>
        <v>0</v>
      </c>
      <c r="AI42" s="11"/>
      <c r="AJ42" s="609"/>
      <c r="AK42" s="11">
        <v>0</v>
      </c>
      <c r="AL42" s="11">
        <v>0</v>
      </c>
      <c r="AM42" s="609">
        <v>0</v>
      </c>
      <c r="AN42" s="11">
        <f>AL42+AM42</f>
        <v>0</v>
      </c>
      <c r="AO42" s="11">
        <v>0</v>
      </c>
      <c r="AP42" s="609">
        <v>0</v>
      </c>
      <c r="AQ42" s="11">
        <f>AO42+AP42</f>
        <v>0</v>
      </c>
      <c r="AR42" s="657">
        <f>AS42+AT42+AW42+AZ42+BC42+BF42</f>
        <v>0</v>
      </c>
      <c r="AS42" s="11">
        <f t="shared" ref="AS42:AV43" si="6">E42+T42</f>
        <v>0</v>
      </c>
      <c r="AT42" s="11">
        <f t="shared" si="6"/>
        <v>0</v>
      </c>
      <c r="AU42" s="11">
        <f t="shared" si="6"/>
        <v>0</v>
      </c>
      <c r="AV42" s="609">
        <f t="shared" si="6"/>
        <v>0</v>
      </c>
      <c r="AW42" s="11">
        <f>AU42+AV42</f>
        <v>0</v>
      </c>
      <c r="AX42" s="11">
        <f>J42+Y42+AI42</f>
        <v>0</v>
      </c>
      <c r="AY42" s="609">
        <f>K42+Z42+AJ42</f>
        <v>0</v>
      </c>
      <c r="AZ42" s="11">
        <f>AX42+AY42</f>
        <v>0</v>
      </c>
      <c r="BA42" s="11">
        <f>M42+AB42</f>
        <v>0</v>
      </c>
      <c r="BB42" s="609">
        <f>N42+AC42</f>
        <v>0</v>
      </c>
      <c r="BC42" s="11">
        <f>BA42+BB42</f>
        <v>0</v>
      </c>
      <c r="BD42" s="11">
        <f>P42+AE42</f>
        <v>0</v>
      </c>
      <c r="BE42" s="609">
        <f>Q42+AF42</f>
        <v>0</v>
      </c>
      <c r="BF42" s="745">
        <f>BD42+BE42</f>
        <v>0</v>
      </c>
      <c r="BG42" s="824"/>
    </row>
    <row r="43" ht="91.5" customHeight="1" spans="1:59">
      <c r="A43" s="16" t="s">
        <v>105</v>
      </c>
      <c r="B43" s="606" t="s">
        <v>188</v>
      </c>
      <c r="C43" s="607" t="s">
        <v>13</v>
      </c>
      <c r="D43" s="608">
        <f>E43+F43+I43+L43+O43+R43</f>
        <v>38356.4009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'38'!O43</f>
        <v>10492.50372</v>
      </c>
      <c r="N43" s="687">
        <f>N44</f>
        <v>254.6686</v>
      </c>
      <c r="O43" s="686">
        <f>M43+N43</f>
        <v>10747.17232</v>
      </c>
      <c r="P43" s="686">
        <f>'38'!R43</f>
        <v>10322.06244</v>
      </c>
      <c r="Q43" s="687">
        <f>Q44</f>
        <v>0</v>
      </c>
      <c r="R43" s="717">
        <f>P43+Q43</f>
        <v>10322.06244</v>
      </c>
      <c r="S43" s="608">
        <f>T43+U43+X43+AA43+AD43+AG43</f>
        <v>3435.46214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f>'35'!AA42</f>
        <v>1965.70009</v>
      </c>
      <c r="Z43" s="609">
        <f>Z44</f>
        <v>0</v>
      </c>
      <c r="AA43" s="11">
        <f>Y43+Z43</f>
        <v>1965.70009</v>
      </c>
      <c r="AB43" s="11">
        <f>'38'!AD43</f>
        <v>650</v>
      </c>
      <c r="AC43" s="609">
        <f>AC44</f>
        <v>0</v>
      </c>
      <c r="AD43" s="11">
        <f>AB43+AC43</f>
        <v>650</v>
      </c>
      <c r="AE43" s="11">
        <v>0</v>
      </c>
      <c r="AF43" s="609">
        <f>AF44</f>
        <v>0</v>
      </c>
      <c r="AG43" s="745">
        <v>0</v>
      </c>
      <c r="AH43" s="765">
        <f>AK43+AN43+AQ43</f>
        <v>0</v>
      </c>
      <c r="AI43" s="11">
        <v>0</v>
      </c>
      <c r="AJ43" s="687">
        <f>AJ44</f>
        <v>0</v>
      </c>
      <c r="AK43" s="11">
        <f>AI43+AJ43</f>
        <v>0</v>
      </c>
      <c r="AL43" s="11">
        <v>0</v>
      </c>
      <c r="AM43" s="609">
        <f>AM44</f>
        <v>0</v>
      </c>
      <c r="AN43" s="11">
        <f>AL43+AM43</f>
        <v>0</v>
      </c>
      <c r="AO43" s="11">
        <v>0</v>
      </c>
      <c r="AP43" s="609">
        <f>AP44</f>
        <v>0</v>
      </c>
      <c r="AQ43" s="686">
        <f>AO43+AP43</f>
        <v>0</v>
      </c>
      <c r="AR43" s="657">
        <f>AS43+AT43+AW43+AZ43+BC43+BF43</f>
        <v>41791.86304</v>
      </c>
      <c r="AS43" s="11">
        <f t="shared" si="6"/>
        <v>0</v>
      </c>
      <c r="AT43" s="11">
        <f t="shared" si="6"/>
        <v>0</v>
      </c>
      <c r="AU43" s="11">
        <f t="shared" si="6"/>
        <v>7732.51086</v>
      </c>
      <c r="AV43" s="609">
        <f t="shared" si="6"/>
        <v>0</v>
      </c>
      <c r="AW43" s="11">
        <f>AU43+AV43</f>
        <v>7732.51086</v>
      </c>
      <c r="AX43" s="11">
        <f>J43+Y43+AI43</f>
        <v>12340.11742</v>
      </c>
      <c r="AY43" s="609">
        <f>K43+Z43+AJ43</f>
        <v>0</v>
      </c>
      <c r="AZ43" s="11">
        <f>AX43+AY43</f>
        <v>12340.11742</v>
      </c>
      <c r="BA43" s="11">
        <f>M43+AB43</f>
        <v>11142.50372</v>
      </c>
      <c r="BB43" s="609">
        <f>N43+AC43</f>
        <v>254.6686</v>
      </c>
      <c r="BC43" s="11">
        <f>BA43+BB43</f>
        <v>11397.17232</v>
      </c>
      <c r="BD43" s="11">
        <f>P43+AE43</f>
        <v>10322.06244</v>
      </c>
      <c r="BE43" s="609">
        <f>Q43+AF43</f>
        <v>0</v>
      </c>
      <c r="BF43" s="787">
        <f>BD43+BE43</f>
        <v>10322.06244</v>
      </c>
      <c r="BG43" s="909" t="s">
        <v>397</v>
      </c>
    </row>
    <row r="44" ht="64.5" customHeight="1" spans="1:5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>
        <v>254.6686</v>
      </c>
      <c r="O44" s="686"/>
      <c r="P44" s="686"/>
      <c r="Q44" s="687"/>
      <c r="R44" s="717"/>
      <c r="S44" s="608"/>
      <c r="T44" s="11"/>
      <c r="U44" s="11"/>
      <c r="V44" s="11"/>
      <c r="W44" s="609"/>
      <c r="X44" s="358"/>
      <c r="Y44" s="11"/>
      <c r="Z44" s="696"/>
      <c r="AA44" s="11"/>
      <c r="AB44" s="11"/>
      <c r="AC44" s="609"/>
      <c r="AD44" s="11"/>
      <c r="AE44" s="11"/>
      <c r="AF44" s="609"/>
      <c r="AG44" s="745"/>
      <c r="AH44" s="765"/>
      <c r="AI44" s="10"/>
      <c r="AJ44" s="609"/>
      <c r="AK44" s="10"/>
      <c r="AL44" s="10"/>
      <c r="AM44" s="609"/>
      <c r="AN44" s="10"/>
      <c r="AO44" s="10"/>
      <c r="AP44" s="609"/>
      <c r="AQ44" s="10"/>
      <c r="AR44" s="657"/>
      <c r="AS44" s="11"/>
      <c r="AT44" s="11"/>
      <c r="AU44" s="11"/>
      <c r="AV44" s="609"/>
      <c r="AW44" s="11"/>
      <c r="AX44" s="11"/>
      <c r="AY44" s="609"/>
      <c r="AZ44" s="11"/>
      <c r="BA44" s="11"/>
      <c r="BB44" s="609"/>
      <c r="BC44" s="11"/>
      <c r="BD44" s="11"/>
      <c r="BE44" s="609"/>
      <c r="BF44" s="787"/>
      <c r="BG44" s="910"/>
    </row>
    <row r="45" s="27" customFormat="1" ht="76.9" customHeight="1" spans="1:59">
      <c r="A45" s="19"/>
      <c r="B45" s="832" t="s">
        <v>189</v>
      </c>
      <c r="C45" s="958"/>
      <c r="D45" s="608">
        <f>E45+F45+I45+L45+O45+R45</f>
        <v>401054.74411</v>
      </c>
      <c r="E45" s="10">
        <f t="shared" ref="E45:R45" si="7">E43+E30+E26+E25+E22+E19+E13</f>
        <v>68854.353</v>
      </c>
      <c r="F45" s="10">
        <f t="shared" si="7"/>
        <v>62669.96004</v>
      </c>
      <c r="G45" s="10">
        <f t="shared" si="7"/>
        <v>71522.40365</v>
      </c>
      <c r="H45" s="676">
        <f t="shared" si="7"/>
        <v>0</v>
      </c>
      <c r="I45" s="10">
        <f t="shared" si="7"/>
        <v>71522.40365</v>
      </c>
      <c r="J45" s="689">
        <f t="shared" si="7"/>
        <v>68942.51381</v>
      </c>
      <c r="K45" s="689">
        <f t="shared" si="7"/>
        <v>0</v>
      </c>
      <c r="L45" s="689">
        <f t="shared" si="7"/>
        <v>68942.51381</v>
      </c>
      <c r="M45" s="689">
        <f t="shared" si="7"/>
        <v>64919.16685</v>
      </c>
      <c r="N45" s="689">
        <f t="shared" si="7"/>
        <v>940.6978</v>
      </c>
      <c r="O45" s="689">
        <f t="shared" si="7"/>
        <v>65859.86465</v>
      </c>
      <c r="P45" s="689">
        <f t="shared" si="7"/>
        <v>63205.64896</v>
      </c>
      <c r="Q45" s="689">
        <f t="shared" si="7"/>
        <v>0</v>
      </c>
      <c r="R45" s="704">
        <f t="shared" si="7"/>
        <v>63205.64896</v>
      </c>
      <c r="S45" s="608">
        <f>T45+U45+X45+AA45+AD45+AG45</f>
        <v>18926.37909</v>
      </c>
      <c r="T45" s="10">
        <f t="shared" ref="T45:AG45" si="8">T43+T30+T26+T25+T22+T19+T13</f>
        <v>4170.09794</v>
      </c>
      <c r="U45" s="10">
        <f t="shared" si="8"/>
        <v>0</v>
      </c>
      <c r="V45" s="10">
        <f t="shared" si="8"/>
        <v>3698.01164</v>
      </c>
      <c r="W45" s="676">
        <f t="shared" si="8"/>
        <v>0</v>
      </c>
      <c r="X45" s="361">
        <f t="shared" si="8"/>
        <v>3698.01164</v>
      </c>
      <c r="Y45" s="10">
        <f t="shared" si="8"/>
        <v>8458.26951</v>
      </c>
      <c r="Z45" s="10">
        <f t="shared" si="8"/>
        <v>0</v>
      </c>
      <c r="AA45" s="10">
        <f t="shared" si="8"/>
        <v>8458.26951</v>
      </c>
      <c r="AB45" s="10">
        <f t="shared" si="8"/>
        <v>2600</v>
      </c>
      <c r="AC45" s="10">
        <f t="shared" si="8"/>
        <v>0</v>
      </c>
      <c r="AD45" s="10">
        <f t="shared" si="8"/>
        <v>2600</v>
      </c>
      <c r="AE45" s="10">
        <f t="shared" si="8"/>
        <v>0</v>
      </c>
      <c r="AF45" s="10">
        <f t="shared" si="8"/>
        <v>0</v>
      </c>
      <c r="AG45" s="748">
        <f t="shared" si="8"/>
        <v>0</v>
      </c>
      <c r="AH45" s="765">
        <f>AK45+AN45+AQ45</f>
        <v>0</v>
      </c>
      <c r="AI45" s="11">
        <f t="shared" ref="AI45:AQ45" si="9">AI43+AI30+AI26+AI25+AI22+AI19+AI13</f>
        <v>0</v>
      </c>
      <c r="AJ45" s="11">
        <f t="shared" si="9"/>
        <v>0</v>
      </c>
      <c r="AK45" s="11">
        <f t="shared" si="9"/>
        <v>0</v>
      </c>
      <c r="AL45" s="11">
        <f t="shared" si="9"/>
        <v>0</v>
      </c>
      <c r="AM45" s="11">
        <f t="shared" si="9"/>
        <v>0</v>
      </c>
      <c r="AN45" s="11">
        <f t="shared" si="9"/>
        <v>0</v>
      </c>
      <c r="AO45" s="11">
        <f t="shared" si="9"/>
        <v>0</v>
      </c>
      <c r="AP45" s="11">
        <f t="shared" si="9"/>
        <v>0</v>
      </c>
      <c r="AQ45" s="11">
        <f t="shared" si="9"/>
        <v>0</v>
      </c>
      <c r="AR45" s="657">
        <f>AS45+AT45+AW45+AZ45+BC45+BF45</f>
        <v>419981.1232</v>
      </c>
      <c r="AS45" s="11">
        <f>E45+T45</f>
        <v>73024.45094</v>
      </c>
      <c r="AT45" s="11">
        <f>F45+U45</f>
        <v>62669.96004</v>
      </c>
      <c r="AU45" s="11">
        <f>G45+V45</f>
        <v>75220.41529</v>
      </c>
      <c r="AV45" s="11">
        <f>H45+W45</f>
        <v>0</v>
      </c>
      <c r="AW45" s="11">
        <f>AU45+AV45</f>
        <v>75220.41529</v>
      </c>
      <c r="AX45" s="11">
        <f>J45+Y45+AI45</f>
        <v>77400.78332</v>
      </c>
      <c r="AY45" s="11">
        <f>K45+Z45+AJ45</f>
        <v>0</v>
      </c>
      <c r="AZ45" s="11">
        <f>AX45+AY45</f>
        <v>77400.78332</v>
      </c>
      <c r="BA45" s="11">
        <f>M45+AB45</f>
        <v>67519.16685</v>
      </c>
      <c r="BB45" s="11">
        <f>N45+AC45</f>
        <v>940.6978</v>
      </c>
      <c r="BC45" s="11">
        <f>BA45+BB45</f>
        <v>68459.86465</v>
      </c>
      <c r="BD45" s="11">
        <f>P45+AE45</f>
        <v>63205.64896</v>
      </c>
      <c r="BE45" s="11">
        <f>Q45+AF45</f>
        <v>0</v>
      </c>
      <c r="BF45" s="745">
        <f>BD45+BE45</f>
        <v>63205.64896</v>
      </c>
      <c r="BG45" s="814"/>
    </row>
    <row r="46" s="27" customFormat="1" ht="27" customHeight="1" spans="1:59">
      <c r="A46" s="7" t="s">
        <v>286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814"/>
    </row>
    <row r="47" s="27" customFormat="1" ht="92.25" customHeight="1" spans="1:59">
      <c r="A47" s="15" t="s">
        <v>44</v>
      </c>
      <c r="B47" s="606" t="s">
        <v>287</v>
      </c>
      <c r="C47" s="607" t="s">
        <v>13</v>
      </c>
      <c r="D47" s="608">
        <f>E47+F47+I47+L47+O47+R47</f>
        <v>105.26358</v>
      </c>
      <c r="E47" s="11">
        <v>0</v>
      </c>
      <c r="F47" s="11">
        <v>0</v>
      </c>
      <c r="G47" s="11">
        <v>0</v>
      </c>
      <c r="H47" s="609"/>
      <c r="I47" s="11">
        <f>G47+H47</f>
        <v>0</v>
      </c>
      <c r="J47" s="686">
        <f>'35'!L46</f>
        <v>52.632</v>
      </c>
      <c r="K47" s="609">
        <f>K48+K49+K50</f>
        <v>0</v>
      </c>
      <c r="L47" s="686">
        <f>J47+K47</f>
        <v>52.632</v>
      </c>
      <c r="M47" s="686">
        <f>'38'!O47</f>
        <v>26.31579</v>
      </c>
      <c r="N47" s="609">
        <f>N48+N49+N50</f>
        <v>0</v>
      </c>
      <c r="O47" s="686">
        <f>M47+N47</f>
        <v>26.31579</v>
      </c>
      <c r="P47" s="686">
        <f>'38'!R47</f>
        <v>26.31579</v>
      </c>
      <c r="Q47" s="609">
        <f>Q48+Q49+Q50</f>
        <v>0</v>
      </c>
      <c r="R47" s="717">
        <f>P47+Q47</f>
        <v>26.31579</v>
      </c>
      <c r="S47" s="608">
        <f>T47+U47+X47+AA47+AD47+AG47</f>
        <v>285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'35'!AA46</f>
        <v>180</v>
      </c>
      <c r="Z47" s="609">
        <f>Z48+Z49+Z50</f>
        <v>0</v>
      </c>
      <c r="AA47" s="11">
        <f>Y47+Z47</f>
        <v>180</v>
      </c>
      <c r="AB47" s="11">
        <f>'38'!AD47</f>
        <v>90</v>
      </c>
      <c r="AC47" s="609">
        <f>AC48+AC49+AC50</f>
        <v>0</v>
      </c>
      <c r="AD47" s="11">
        <f>AB47+AC47</f>
        <v>90</v>
      </c>
      <c r="AE47" s="11">
        <f>'38'!AG47</f>
        <v>15</v>
      </c>
      <c r="AF47" s="609">
        <f>AF48+AF49+AF50</f>
        <v>0</v>
      </c>
      <c r="AG47" s="745">
        <f>AE47+AF47</f>
        <v>15</v>
      </c>
      <c r="AH47" s="869">
        <f>AK47+AN47+AQ47</f>
        <v>1715</v>
      </c>
      <c r="AI47" s="876">
        <f>'34'!AK46</f>
        <v>820</v>
      </c>
      <c r="AJ47" s="609">
        <f>AJ48+AJ49+AJ50</f>
        <v>0</v>
      </c>
      <c r="AK47" s="745">
        <f>AI47+AJ47</f>
        <v>820</v>
      </c>
      <c r="AL47" s="876">
        <f>'38'!AN47</f>
        <v>410</v>
      </c>
      <c r="AM47" s="609">
        <f>AM48+AM49+AM50</f>
        <v>0</v>
      </c>
      <c r="AN47" s="745">
        <f>AL47+AM47</f>
        <v>410</v>
      </c>
      <c r="AO47" s="876">
        <f>'38'!AQ47</f>
        <v>485</v>
      </c>
      <c r="AP47" s="609">
        <f>AP48+AP49+AP50</f>
        <v>0</v>
      </c>
      <c r="AQ47" s="745">
        <f>AO47+AP47</f>
        <v>485</v>
      </c>
      <c r="AR47" s="657">
        <f>AS47+AT47+AW47+AZ47+BC47+BF47</f>
        <v>2105.26358</v>
      </c>
      <c r="AS47" s="11">
        <f>E47+T47</f>
        <v>0</v>
      </c>
      <c r="AT47" s="11">
        <f>F47+U47</f>
        <v>0</v>
      </c>
      <c r="AU47" s="11">
        <f>G47+V47</f>
        <v>0</v>
      </c>
      <c r="AV47" s="609">
        <f>H47+W47</f>
        <v>0</v>
      </c>
      <c r="AW47" s="11">
        <f>AU47+AV47</f>
        <v>0</v>
      </c>
      <c r="AX47" s="11">
        <f>J47+Y47+AI47</f>
        <v>1052.632</v>
      </c>
      <c r="AY47" s="609">
        <f>K47+Z47+AJ47</f>
        <v>0</v>
      </c>
      <c r="AZ47" s="11">
        <f>AX47+AY47</f>
        <v>1052.632</v>
      </c>
      <c r="BA47" s="11">
        <f>M47+AB47+AL47</f>
        <v>526.31579</v>
      </c>
      <c r="BB47" s="676">
        <f>N47+AC47+AM47</f>
        <v>0</v>
      </c>
      <c r="BC47" s="11">
        <f>BA47+BB47</f>
        <v>526.31579</v>
      </c>
      <c r="BD47" s="11">
        <f>P47+AE47+AO47</f>
        <v>526.31579</v>
      </c>
      <c r="BE47" s="676">
        <f>Q47+AF47+AP47</f>
        <v>0</v>
      </c>
      <c r="BF47" s="745">
        <f>BD47+BE47</f>
        <v>526.31579</v>
      </c>
      <c r="BG47" s="1003"/>
    </row>
    <row r="48" s="27" customFormat="1" ht="21" customHeight="1" spans="1:59">
      <c r="A48" s="15"/>
      <c r="B48" s="606"/>
      <c r="C48" s="607" t="s">
        <v>46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883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236"/>
    </row>
    <row r="49" s="27" customFormat="1" ht="25.5" customHeight="1" spans="1:59">
      <c r="A49" s="1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5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35.25" customHeight="1" spans="1:59">
      <c r="A50" s="1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08"/>
      <c r="T50" s="11"/>
      <c r="U50" s="11"/>
      <c r="V50" s="11"/>
      <c r="W50" s="609"/>
      <c r="X50" s="358"/>
      <c r="Y50" s="11"/>
      <c r="Z50" s="609"/>
      <c r="AA50" s="11"/>
      <c r="AB50" s="11"/>
      <c r="AC50" s="609"/>
      <c r="AD50" s="11"/>
      <c r="AE50" s="11"/>
      <c r="AF50" s="609"/>
      <c r="AG50" s="745"/>
      <c r="AH50" s="986"/>
      <c r="AI50" s="763"/>
      <c r="AJ50" s="609"/>
      <c r="AK50" s="11"/>
      <c r="AL50" s="11"/>
      <c r="AM50" s="609"/>
      <c r="AN50" s="11"/>
      <c r="AO50" s="11"/>
      <c r="AP50" s="609"/>
      <c r="AQ50" s="11"/>
      <c r="AR50" s="10"/>
      <c r="AS50" s="11"/>
      <c r="AT50" s="11"/>
      <c r="AU50" s="11"/>
      <c r="AV50" s="609"/>
      <c r="AW50" s="11"/>
      <c r="AX50" s="11"/>
      <c r="AY50" s="609"/>
      <c r="AZ50" s="11"/>
      <c r="BA50" s="11"/>
      <c r="BB50" s="676"/>
      <c r="BC50" s="11"/>
      <c r="BD50" s="11"/>
      <c r="BE50" s="676"/>
      <c r="BF50" s="787"/>
      <c r="BG50" s="236"/>
    </row>
    <row r="51" s="27" customFormat="1" ht="70.5" customHeight="1" spans="1:59">
      <c r="A51" s="15" t="s">
        <v>289</v>
      </c>
      <c r="B51" s="606" t="s">
        <v>290</v>
      </c>
      <c r="C51" s="607" t="s">
        <v>13</v>
      </c>
      <c r="D51" s="608">
        <f>E51+F51+I51+L51+O51+R51</f>
        <v>0</v>
      </c>
      <c r="E51" s="11">
        <v>0</v>
      </c>
      <c r="F51" s="11">
        <v>0</v>
      </c>
      <c r="G51" s="11">
        <f>'27'!I71</f>
        <v>0</v>
      </c>
      <c r="H51" s="609"/>
      <c r="I51" s="11">
        <f>G51+H51</f>
        <v>0</v>
      </c>
      <c r="J51" s="686">
        <f>'35'!L50</f>
        <v>0</v>
      </c>
      <c r="K51" s="609">
        <v>0</v>
      </c>
      <c r="L51" s="686">
        <f>J51+K51</f>
        <v>0</v>
      </c>
      <c r="M51" s="686">
        <f>'38'!O51</f>
        <v>0</v>
      </c>
      <c r="N51" s="609">
        <v>0</v>
      </c>
      <c r="O51" s="686">
        <f>M51+N51</f>
        <v>0</v>
      </c>
      <c r="P51" s="686">
        <f>'38'!R51</f>
        <v>0</v>
      </c>
      <c r="Q51" s="609">
        <v>0</v>
      </c>
      <c r="R51" s="717">
        <f>P51+Q51</f>
        <v>0</v>
      </c>
      <c r="S51" s="608">
        <f>T51+U51+X51+AA51+AD51+AG51</f>
        <v>0</v>
      </c>
      <c r="T51" s="11">
        <v>0</v>
      </c>
      <c r="U51" s="11">
        <v>0</v>
      </c>
      <c r="V51" s="11">
        <v>0</v>
      </c>
      <c r="W51" s="609"/>
      <c r="X51" s="358">
        <f>V51+W51</f>
        <v>0</v>
      </c>
      <c r="Y51" s="11">
        <f>'35'!AA50</f>
        <v>0</v>
      </c>
      <c r="Z51" s="609">
        <v>0</v>
      </c>
      <c r="AA51" s="11">
        <v>0</v>
      </c>
      <c r="AB51" s="11">
        <f>'38'!AD51</f>
        <v>0</v>
      </c>
      <c r="AC51" s="609">
        <v>0</v>
      </c>
      <c r="AD51" s="11">
        <f>AB51+AC51</f>
        <v>0</v>
      </c>
      <c r="AE51" s="11">
        <f>'38'!AG51</f>
        <v>0</v>
      </c>
      <c r="AF51" s="609">
        <v>0</v>
      </c>
      <c r="AG51" s="745">
        <v>0</v>
      </c>
      <c r="AH51" s="880">
        <f>AK51+AN51+AQ51</f>
        <v>0</v>
      </c>
      <c r="AI51" s="876">
        <f>'33'!AK50</f>
        <v>0</v>
      </c>
      <c r="AJ51" s="609">
        <v>0</v>
      </c>
      <c r="AK51" s="745">
        <f>AI51+AJ51</f>
        <v>0</v>
      </c>
      <c r="AL51" s="876">
        <f>'38'!AN51</f>
        <v>0</v>
      </c>
      <c r="AM51" s="609">
        <v>0</v>
      </c>
      <c r="AN51" s="745">
        <f>AL51+AM51</f>
        <v>0</v>
      </c>
      <c r="AO51" s="876">
        <f>'38'!AQ51</f>
        <v>0</v>
      </c>
      <c r="AP51" s="609">
        <v>0</v>
      </c>
      <c r="AQ51" s="745">
        <f>AO51+AP51</f>
        <v>0</v>
      </c>
      <c r="AR51" s="657">
        <f>AS51+AT51+AW51+AZ51+BC51+BF51</f>
        <v>0</v>
      </c>
      <c r="AS51" s="11">
        <f>E51+T51</f>
        <v>0</v>
      </c>
      <c r="AT51" s="11">
        <f>F51+U51</f>
        <v>0</v>
      </c>
      <c r="AU51" s="11">
        <f>G51+V51</f>
        <v>0</v>
      </c>
      <c r="AV51" s="609">
        <f>H51+W51</f>
        <v>0</v>
      </c>
      <c r="AW51" s="11">
        <f>AU51+AV51</f>
        <v>0</v>
      </c>
      <c r="AX51" s="11">
        <f>J51+Y51+AI51</f>
        <v>0</v>
      </c>
      <c r="AY51" s="609">
        <f>K51+Z51+AJ51</f>
        <v>0</v>
      </c>
      <c r="AZ51" s="11">
        <f>AX51+AY51</f>
        <v>0</v>
      </c>
      <c r="BA51" s="11">
        <f>M51+AB51+AL51</f>
        <v>0</v>
      </c>
      <c r="BB51" s="676">
        <f>N51+AC51+AM51</f>
        <v>0</v>
      </c>
      <c r="BC51" s="11">
        <f>BA51+BB51</f>
        <v>0</v>
      </c>
      <c r="BD51" s="11">
        <f>P51+AE51</f>
        <v>0</v>
      </c>
      <c r="BE51" s="676">
        <f>Q51+AF51+AP51</f>
        <v>0</v>
      </c>
      <c r="BF51" s="745">
        <f>BD51+BE51</f>
        <v>0</v>
      </c>
      <c r="BG51" s="905"/>
    </row>
    <row r="52" s="27" customFormat="1" ht="63.75" customHeight="1" spans="1:59">
      <c r="A52" s="19"/>
      <c r="B52" s="832" t="s">
        <v>189</v>
      </c>
      <c r="C52" s="958"/>
      <c r="D52" s="608">
        <f>E52+F52+I52+L52+O52+R52</f>
        <v>105.26358</v>
      </c>
      <c r="E52" s="10">
        <f t="shared" ref="E52:R52" si="10">E51+E47</f>
        <v>0</v>
      </c>
      <c r="F52" s="10">
        <f t="shared" si="10"/>
        <v>0</v>
      </c>
      <c r="G52" s="10">
        <f t="shared" si="10"/>
        <v>0</v>
      </c>
      <c r="H52" s="676">
        <f t="shared" si="10"/>
        <v>0</v>
      </c>
      <c r="I52" s="10">
        <f t="shared" si="10"/>
        <v>0</v>
      </c>
      <c r="J52" s="689">
        <f t="shared" si="10"/>
        <v>52.632</v>
      </c>
      <c r="K52" s="609">
        <f t="shared" si="10"/>
        <v>0</v>
      </c>
      <c r="L52" s="689">
        <f t="shared" si="10"/>
        <v>52.632</v>
      </c>
      <c r="M52" s="689">
        <f t="shared" si="10"/>
        <v>26.31579</v>
      </c>
      <c r="N52" s="609">
        <f t="shared" si="10"/>
        <v>0</v>
      </c>
      <c r="O52" s="689">
        <f t="shared" si="10"/>
        <v>26.31579</v>
      </c>
      <c r="P52" s="689">
        <f t="shared" si="10"/>
        <v>26.31579</v>
      </c>
      <c r="Q52" s="609">
        <f t="shared" si="10"/>
        <v>0</v>
      </c>
      <c r="R52" s="704">
        <f t="shared" si="10"/>
        <v>26.31579</v>
      </c>
      <c r="S52" s="608">
        <f>T52+U52+X52+AA52+AD52+AG52</f>
        <v>285</v>
      </c>
      <c r="T52" s="10">
        <f t="shared" ref="T52:AP52" si="11">T51+T47</f>
        <v>0</v>
      </c>
      <c r="U52" s="10">
        <f t="shared" si="11"/>
        <v>0</v>
      </c>
      <c r="V52" s="10">
        <f t="shared" si="11"/>
        <v>0</v>
      </c>
      <c r="W52" s="676">
        <f t="shared" si="11"/>
        <v>0</v>
      </c>
      <c r="X52" s="361">
        <f t="shared" si="11"/>
        <v>0</v>
      </c>
      <c r="Y52" s="10">
        <f t="shared" si="11"/>
        <v>180</v>
      </c>
      <c r="Z52" s="609">
        <f t="shared" si="11"/>
        <v>0</v>
      </c>
      <c r="AA52" s="10">
        <f t="shared" si="11"/>
        <v>180</v>
      </c>
      <c r="AB52" s="10">
        <f t="shared" si="11"/>
        <v>90</v>
      </c>
      <c r="AC52" s="609">
        <f t="shared" si="11"/>
        <v>0</v>
      </c>
      <c r="AD52" s="10">
        <f t="shared" si="11"/>
        <v>90</v>
      </c>
      <c r="AE52" s="10">
        <f t="shared" si="11"/>
        <v>15</v>
      </c>
      <c r="AF52" s="609">
        <f t="shared" si="11"/>
        <v>0</v>
      </c>
      <c r="AG52" s="748">
        <f t="shared" si="11"/>
        <v>15</v>
      </c>
      <c r="AH52" s="765">
        <f>AK52+AN52+AQ52</f>
        <v>1715</v>
      </c>
      <c r="AI52" s="608">
        <f t="shared" si="11"/>
        <v>820</v>
      </c>
      <c r="AJ52" s="609">
        <f t="shared" si="11"/>
        <v>0</v>
      </c>
      <c r="AK52" s="748">
        <f t="shared" si="11"/>
        <v>820</v>
      </c>
      <c r="AL52" s="10">
        <f t="shared" si="11"/>
        <v>410</v>
      </c>
      <c r="AM52" s="609">
        <f t="shared" si="11"/>
        <v>0</v>
      </c>
      <c r="AN52" s="745">
        <f>AL52+AM52</f>
        <v>410</v>
      </c>
      <c r="AO52" s="10">
        <f t="shared" si="11"/>
        <v>485</v>
      </c>
      <c r="AP52" s="609">
        <f t="shared" si="11"/>
        <v>0</v>
      </c>
      <c r="AQ52" s="745">
        <f>AO52+AP52</f>
        <v>485</v>
      </c>
      <c r="AR52" s="657">
        <f>AS52+AT52+AW52+AZ52+BC52+BF52</f>
        <v>2105.26358</v>
      </c>
      <c r="AS52" s="11">
        <f>AS51+AS47</f>
        <v>0</v>
      </c>
      <c r="AT52" s="11">
        <f>AT51+AT47</f>
        <v>0</v>
      </c>
      <c r="AU52" s="11">
        <f>AU51+AU47</f>
        <v>0</v>
      </c>
      <c r="AV52" s="609">
        <f>AV51+AV47</f>
        <v>0</v>
      </c>
      <c r="AW52" s="11">
        <f>AW51+AW47</f>
        <v>0</v>
      </c>
      <c r="AX52" s="11">
        <f>J52+Y52+AI52</f>
        <v>1052.632</v>
      </c>
      <c r="AY52" s="609">
        <f>K52+Z52+AJ52</f>
        <v>0</v>
      </c>
      <c r="AZ52" s="11">
        <f t="shared" ref="AZ52:BF52" si="12">AZ51+AZ47</f>
        <v>1052.632</v>
      </c>
      <c r="BA52" s="11">
        <f t="shared" si="12"/>
        <v>526.31579</v>
      </c>
      <c r="BB52" s="676">
        <f t="shared" si="12"/>
        <v>0</v>
      </c>
      <c r="BC52" s="11">
        <f t="shared" si="12"/>
        <v>526.31579</v>
      </c>
      <c r="BD52" s="11">
        <f t="shared" si="12"/>
        <v>526.31579</v>
      </c>
      <c r="BE52" s="676">
        <f t="shared" si="12"/>
        <v>0</v>
      </c>
      <c r="BF52" s="11">
        <f t="shared" si="12"/>
        <v>526.31579</v>
      </c>
      <c r="BG52" s="818"/>
    </row>
    <row r="53" s="27" customFormat="1" spans="1:59">
      <c r="A53" s="7" t="s">
        <v>302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7"/>
      <c r="T53" s="977"/>
      <c r="U53" s="977"/>
      <c r="V53" s="977"/>
      <c r="W53" s="977"/>
      <c r="X53" s="977"/>
      <c r="Y53" s="977"/>
      <c r="Z53" s="977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  <c r="AN53" s="977"/>
      <c r="AO53" s="977"/>
      <c r="AP53" s="977"/>
      <c r="AQ53" s="97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spans="1:59">
      <c r="A54" s="7" t="s">
        <v>303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978"/>
      <c r="T54" s="978"/>
      <c r="U54" s="978"/>
      <c r="V54" s="978"/>
      <c r="W54" s="978"/>
      <c r="X54" s="978"/>
      <c r="Y54" s="978"/>
      <c r="Z54" s="978"/>
      <c r="AA54" s="978"/>
      <c r="AB54" s="978"/>
      <c r="AC54" s="978"/>
      <c r="AD54" s="978"/>
      <c r="AE54" s="978"/>
      <c r="AF54" s="978"/>
      <c r="AG54" s="978"/>
      <c r="AH54" s="978"/>
      <c r="AI54" s="978"/>
      <c r="AJ54" s="978"/>
      <c r="AK54" s="978"/>
      <c r="AL54" s="978"/>
      <c r="AM54" s="978"/>
      <c r="AN54" s="978"/>
      <c r="AO54" s="978"/>
      <c r="AP54" s="978"/>
      <c r="AQ54" s="978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814"/>
    </row>
    <row r="55" s="27" customFormat="1" ht="70.5" customHeight="1" spans="1:59">
      <c r="A55" s="15" t="s">
        <v>118</v>
      </c>
      <c r="B55" s="606" t="s">
        <v>354</v>
      </c>
      <c r="C55" s="607" t="s">
        <v>13</v>
      </c>
      <c r="D55" s="608">
        <f>E55+F55+I55+L55+O55+R55</f>
        <v>36032.01938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'38'!O55</f>
        <v>6143.20277</v>
      </c>
      <c r="N55" s="609">
        <f>30+29.3022</f>
        <v>59.3022</v>
      </c>
      <c r="O55" s="686">
        <f>M55+N55</f>
        <v>6202.50497</v>
      </c>
      <c r="P55" s="686">
        <f>'38'!R55</f>
        <v>6738.206</v>
      </c>
      <c r="Q55" s="609">
        <v>0</v>
      </c>
      <c r="R55" s="717">
        <f>P55+Q55</f>
        <v>6738.206</v>
      </c>
      <c r="S55" s="608">
        <f>T55+U55+X55+AA55+AD55+AG55</f>
        <v>377.04194</v>
      </c>
      <c r="T55" s="11">
        <v>0</v>
      </c>
      <c r="U55" s="11">
        <v>0</v>
      </c>
      <c r="V55" s="11">
        <f>'27'!X48</f>
        <v>95.44194</v>
      </c>
      <c r="W55" s="609"/>
      <c r="X55" s="358">
        <f>V55+W55</f>
        <v>95.44194</v>
      </c>
      <c r="Y55" s="11">
        <v>0</v>
      </c>
      <c r="Z55" s="609">
        <v>0</v>
      </c>
      <c r="AA55" s="11">
        <v>0</v>
      </c>
      <c r="AB55" s="11">
        <f>AB56</f>
        <v>180.8</v>
      </c>
      <c r="AC55" s="609">
        <v>0</v>
      </c>
      <c r="AD55" s="11">
        <f>AD56</f>
        <v>180.8</v>
      </c>
      <c r="AE55" s="11">
        <f>AE56</f>
        <v>100.8</v>
      </c>
      <c r="AF55" s="609">
        <v>0</v>
      </c>
      <c r="AG55" s="745">
        <f>AG56</f>
        <v>100.8</v>
      </c>
      <c r="AH55" s="765">
        <f>AK55+AN55+AQ55</f>
        <v>0</v>
      </c>
      <c r="AI55" s="876">
        <v>0</v>
      </c>
      <c r="AJ55" s="609">
        <v>0</v>
      </c>
      <c r="AK55" s="745">
        <f>AI55+AJ55</f>
        <v>0</v>
      </c>
      <c r="AL55" s="876">
        <v>0</v>
      </c>
      <c r="AM55" s="609">
        <v>0</v>
      </c>
      <c r="AN55" s="745">
        <f>AL55+AM55</f>
        <v>0</v>
      </c>
      <c r="AO55" s="876">
        <v>0</v>
      </c>
      <c r="AP55" s="609">
        <v>0</v>
      </c>
      <c r="AQ55" s="745">
        <f>AO55+AP55</f>
        <v>0</v>
      </c>
      <c r="AR55" s="657">
        <f>AS55+AT55+AW55+AZ55+BC55+BF55</f>
        <v>36409.06132</v>
      </c>
      <c r="AS55" s="11">
        <f t="shared" ref="AS55:AV56" si="13">E55+T55</f>
        <v>4728.52027</v>
      </c>
      <c r="AT55" s="11">
        <f t="shared" si="13"/>
        <v>5368.03887</v>
      </c>
      <c r="AU55" s="11">
        <f t="shared" si="13"/>
        <v>6691.42368</v>
      </c>
      <c r="AV55" s="609">
        <f t="shared" si="13"/>
        <v>0</v>
      </c>
      <c r="AW55" s="11">
        <f>AU55+AV55</f>
        <v>6691.42368</v>
      </c>
      <c r="AX55" s="11">
        <f>J55+Y55+AI55</f>
        <v>6398.76753</v>
      </c>
      <c r="AY55" s="609">
        <f>K55+Z55+AJ55</f>
        <v>0</v>
      </c>
      <c r="AZ55" s="11">
        <f>AX55+AY55</f>
        <v>6398.76753</v>
      </c>
      <c r="BA55" s="11">
        <f>M55+AB55</f>
        <v>6324.00277</v>
      </c>
      <c r="BB55" s="642">
        <f>N55+AC55</f>
        <v>59.3022</v>
      </c>
      <c r="BC55" s="11">
        <f>BA55+BB55</f>
        <v>6383.30497</v>
      </c>
      <c r="BD55" s="11">
        <f>P55+AE55</f>
        <v>6839.006</v>
      </c>
      <c r="BE55" s="642">
        <f>Q55+AF55</f>
        <v>0</v>
      </c>
      <c r="BF55" s="787">
        <f>BD55+BE55</f>
        <v>6839.006</v>
      </c>
      <c r="BG55" s="1015" t="s">
        <v>398</v>
      </c>
    </row>
    <row r="56" s="27" customFormat="1" ht="105.75" customHeight="1" spans="1:59">
      <c r="A56" s="15" t="s">
        <v>356</v>
      </c>
      <c r="B56" s="606" t="s">
        <v>329</v>
      </c>
      <c r="C56" s="607" t="s">
        <v>46</v>
      </c>
      <c r="D56" s="608">
        <f>E56+F56+I56+L56+O56+R56</f>
        <v>0</v>
      </c>
      <c r="E56" s="11">
        <v>0</v>
      </c>
      <c r="F56" s="11">
        <v>0</v>
      </c>
      <c r="G56" s="11"/>
      <c r="H56" s="609"/>
      <c r="I56" s="11">
        <v>0</v>
      </c>
      <c r="J56" s="686">
        <v>0</v>
      </c>
      <c r="K56" s="609">
        <v>0</v>
      </c>
      <c r="L56" s="686">
        <v>0</v>
      </c>
      <c r="M56" s="686">
        <v>0</v>
      </c>
      <c r="N56" s="609">
        <v>0</v>
      </c>
      <c r="O56" s="686">
        <v>0</v>
      </c>
      <c r="P56" s="686">
        <v>0</v>
      </c>
      <c r="Q56" s="609">
        <v>0</v>
      </c>
      <c r="R56" s="717">
        <v>0</v>
      </c>
      <c r="S56" s="608">
        <f>T56+U56+X56+AA56+AD56+AG56</f>
        <v>281.6</v>
      </c>
      <c r="T56" s="11">
        <v>0</v>
      </c>
      <c r="U56" s="11">
        <v>0</v>
      </c>
      <c r="V56" s="11"/>
      <c r="W56" s="609"/>
      <c r="X56" s="358">
        <v>0</v>
      </c>
      <c r="Y56" s="11">
        <v>0</v>
      </c>
      <c r="Z56" s="609">
        <v>0</v>
      </c>
      <c r="AA56" s="11">
        <v>0</v>
      </c>
      <c r="AB56" s="11">
        <f>'38'!AD56</f>
        <v>180.8</v>
      </c>
      <c r="AC56" s="609">
        <v>0</v>
      </c>
      <c r="AD56" s="11">
        <f>AB56+AC56</f>
        <v>180.8</v>
      </c>
      <c r="AE56" s="11">
        <f>'38'!AG56</f>
        <v>100.8</v>
      </c>
      <c r="AF56" s="609">
        <v>0</v>
      </c>
      <c r="AG56" s="745">
        <f>AE56+AF56</f>
        <v>100.8</v>
      </c>
      <c r="AH56" s="765">
        <f>AK56+AN56+AQ56</f>
        <v>0</v>
      </c>
      <c r="AI56" s="877">
        <v>0</v>
      </c>
      <c r="AJ56" s="987">
        <v>0</v>
      </c>
      <c r="AK56" s="745">
        <v>0</v>
      </c>
      <c r="AL56" s="876">
        <v>0</v>
      </c>
      <c r="AM56" s="609">
        <v>0</v>
      </c>
      <c r="AN56" s="745">
        <v>0</v>
      </c>
      <c r="AO56" s="876">
        <v>0</v>
      </c>
      <c r="AP56" s="609">
        <v>0</v>
      </c>
      <c r="AQ56" s="745">
        <v>0</v>
      </c>
      <c r="AR56" s="657">
        <f>AS56+AT56+AW56+AZ56+BC56+BF56</f>
        <v>281.6</v>
      </c>
      <c r="AS56" s="11">
        <f t="shared" si="13"/>
        <v>0</v>
      </c>
      <c r="AT56" s="11">
        <f t="shared" si="13"/>
        <v>0</v>
      </c>
      <c r="AU56" s="11">
        <f t="shared" si="13"/>
        <v>0</v>
      </c>
      <c r="AV56" s="609">
        <f t="shared" si="13"/>
        <v>0</v>
      </c>
      <c r="AW56" s="11">
        <f>AU56+AV56</f>
        <v>0</v>
      </c>
      <c r="AX56" s="11">
        <f>J56+Y56+AI56</f>
        <v>0</v>
      </c>
      <c r="AY56" s="609">
        <f>K56+Z56+AJ56</f>
        <v>0</v>
      </c>
      <c r="AZ56" s="11">
        <f>AX56+AY56</f>
        <v>0</v>
      </c>
      <c r="BA56" s="11">
        <f>M56+AB56</f>
        <v>180.8</v>
      </c>
      <c r="BB56" s="642">
        <f>N56+AC56</f>
        <v>0</v>
      </c>
      <c r="BC56" s="11">
        <f>BA56+BB56</f>
        <v>180.8</v>
      </c>
      <c r="BD56" s="11">
        <f>P56+AE56</f>
        <v>100.8</v>
      </c>
      <c r="BE56" s="642">
        <f>Q56+AF56</f>
        <v>0</v>
      </c>
      <c r="BF56" s="787">
        <f>BD56+BE56</f>
        <v>100.8</v>
      </c>
      <c r="BG56" s="824"/>
    </row>
    <row r="57" s="27" customFormat="1" ht="81.75" customHeight="1" spans="1:59">
      <c r="A57" s="19"/>
      <c r="B57" s="832" t="s">
        <v>159</v>
      </c>
      <c r="C57" s="959"/>
      <c r="D57" s="608">
        <f>E57+F57+I57+L57+O57+R57</f>
        <v>36032.01938</v>
      </c>
      <c r="E57" s="10">
        <f>E55+E56</f>
        <v>4728.52027</v>
      </c>
      <c r="F57" s="10">
        <f t="shared" ref="F57:R57" si="14">F55+F56</f>
        <v>5368.03887</v>
      </c>
      <c r="G57" s="10">
        <f t="shared" si="14"/>
        <v>6595.98174</v>
      </c>
      <c r="H57" s="10">
        <f t="shared" si="14"/>
        <v>0</v>
      </c>
      <c r="I57" s="10">
        <f t="shared" si="14"/>
        <v>6595.98174</v>
      </c>
      <c r="J57" s="10">
        <f t="shared" si="14"/>
        <v>6398.76753</v>
      </c>
      <c r="K57" s="10">
        <f t="shared" si="14"/>
        <v>0</v>
      </c>
      <c r="L57" s="10">
        <f t="shared" si="14"/>
        <v>6398.76753</v>
      </c>
      <c r="M57" s="10">
        <f t="shared" si="14"/>
        <v>6143.20277</v>
      </c>
      <c r="N57" s="10">
        <f t="shared" si="14"/>
        <v>59.3022</v>
      </c>
      <c r="O57" s="10">
        <f t="shared" si="14"/>
        <v>6202.50497</v>
      </c>
      <c r="P57" s="10">
        <f t="shared" si="14"/>
        <v>6738.206</v>
      </c>
      <c r="Q57" s="10">
        <f t="shared" si="14"/>
        <v>0</v>
      </c>
      <c r="R57" s="10">
        <f t="shared" si="14"/>
        <v>6738.206</v>
      </c>
      <c r="S57" s="10">
        <f>S55</f>
        <v>377.04194</v>
      </c>
      <c r="T57" s="10">
        <f t="shared" ref="T57:AR57" si="15">T55</f>
        <v>0</v>
      </c>
      <c r="U57" s="10">
        <f t="shared" si="15"/>
        <v>0</v>
      </c>
      <c r="V57" s="10">
        <f t="shared" si="15"/>
        <v>95.44194</v>
      </c>
      <c r="W57" s="10">
        <f t="shared" si="15"/>
        <v>0</v>
      </c>
      <c r="X57" s="10">
        <f t="shared" si="15"/>
        <v>95.44194</v>
      </c>
      <c r="Y57" s="10">
        <f t="shared" si="15"/>
        <v>0</v>
      </c>
      <c r="Z57" s="10">
        <f t="shared" si="15"/>
        <v>0</v>
      </c>
      <c r="AA57" s="10">
        <f t="shared" si="15"/>
        <v>0</v>
      </c>
      <c r="AB57" s="10">
        <f t="shared" si="15"/>
        <v>180.8</v>
      </c>
      <c r="AC57" s="10">
        <f t="shared" si="15"/>
        <v>0</v>
      </c>
      <c r="AD57" s="10">
        <f t="shared" si="15"/>
        <v>180.8</v>
      </c>
      <c r="AE57" s="10">
        <f t="shared" si="15"/>
        <v>100.8</v>
      </c>
      <c r="AF57" s="10">
        <f t="shared" si="15"/>
        <v>0</v>
      </c>
      <c r="AG57" s="10">
        <f t="shared" si="15"/>
        <v>100.8</v>
      </c>
      <c r="AH57" s="10">
        <f t="shared" si="15"/>
        <v>0</v>
      </c>
      <c r="AI57" s="10">
        <f t="shared" si="15"/>
        <v>0</v>
      </c>
      <c r="AJ57" s="10">
        <f t="shared" si="15"/>
        <v>0</v>
      </c>
      <c r="AK57" s="10">
        <f t="shared" si="15"/>
        <v>0</v>
      </c>
      <c r="AL57" s="10">
        <f t="shared" si="15"/>
        <v>0</v>
      </c>
      <c r="AM57" s="10">
        <f t="shared" si="15"/>
        <v>0</v>
      </c>
      <c r="AN57" s="10">
        <f t="shared" si="15"/>
        <v>0</v>
      </c>
      <c r="AO57" s="10">
        <f t="shared" si="15"/>
        <v>0</v>
      </c>
      <c r="AP57" s="10">
        <f t="shared" si="15"/>
        <v>0</v>
      </c>
      <c r="AQ57" s="10">
        <f t="shared" si="15"/>
        <v>0</v>
      </c>
      <c r="AR57" s="10">
        <f t="shared" si="15"/>
        <v>36409.06132</v>
      </c>
      <c r="AS57" s="10">
        <f t="shared" ref="AS57:BF57" si="16">AS55</f>
        <v>4728.52027</v>
      </c>
      <c r="AT57" s="10">
        <f t="shared" si="16"/>
        <v>5368.03887</v>
      </c>
      <c r="AU57" s="10">
        <f t="shared" si="16"/>
        <v>6691.42368</v>
      </c>
      <c r="AV57" s="10">
        <f t="shared" si="16"/>
        <v>0</v>
      </c>
      <c r="AW57" s="10">
        <f t="shared" si="16"/>
        <v>6691.42368</v>
      </c>
      <c r="AX57" s="10">
        <f t="shared" si="16"/>
        <v>6398.76753</v>
      </c>
      <c r="AY57" s="10">
        <f t="shared" si="16"/>
        <v>0</v>
      </c>
      <c r="AZ57" s="10">
        <f t="shared" si="16"/>
        <v>6398.76753</v>
      </c>
      <c r="BA57" s="10">
        <f t="shared" si="16"/>
        <v>6324.00277</v>
      </c>
      <c r="BB57" s="10">
        <f t="shared" si="16"/>
        <v>59.3022</v>
      </c>
      <c r="BC57" s="10">
        <f t="shared" si="16"/>
        <v>6383.30497</v>
      </c>
      <c r="BD57" s="10">
        <f t="shared" si="16"/>
        <v>6839.006</v>
      </c>
      <c r="BE57" s="10">
        <f t="shared" si="16"/>
        <v>0</v>
      </c>
      <c r="BF57" s="10">
        <f t="shared" si="16"/>
        <v>6839.006</v>
      </c>
      <c r="BG57" s="824"/>
    </row>
    <row r="58" s="27" customFormat="1" ht="21" customHeight="1" spans="1:59">
      <c r="A58" s="7" t="s">
        <v>304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7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  <c r="AN58" s="977"/>
      <c r="AO58" s="977"/>
      <c r="AP58" s="977"/>
      <c r="AQ58" s="97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s="27" customFormat="1" ht="22.5" customHeight="1" spans="1:59">
      <c r="A59" s="7" t="s">
        <v>305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978"/>
      <c r="T59" s="978"/>
      <c r="U59" s="978"/>
      <c r="V59" s="978"/>
      <c r="W59" s="978"/>
      <c r="X59" s="978"/>
      <c r="Y59" s="978"/>
      <c r="Z59" s="978"/>
      <c r="AA59" s="978"/>
      <c r="AB59" s="978"/>
      <c r="AC59" s="978"/>
      <c r="AD59" s="978"/>
      <c r="AE59" s="978"/>
      <c r="AF59" s="978"/>
      <c r="AG59" s="978"/>
      <c r="AH59" s="978"/>
      <c r="AI59" s="978"/>
      <c r="AJ59" s="978"/>
      <c r="AK59" s="978"/>
      <c r="AL59" s="978"/>
      <c r="AM59" s="978"/>
      <c r="AN59" s="978"/>
      <c r="AO59" s="978"/>
      <c r="AP59" s="978"/>
      <c r="AQ59" s="978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814"/>
    </row>
    <row r="60" ht="75" customHeight="1" spans="1:59">
      <c r="A60" s="15" t="s">
        <v>122</v>
      </c>
      <c r="B60" s="606" t="s">
        <v>160</v>
      </c>
      <c r="C60" s="607" t="s">
        <v>13</v>
      </c>
      <c r="D60" s="608">
        <f>E60+F60+I60+L60+O60+R60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/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f>'35'!AA58</f>
        <v>0</v>
      </c>
      <c r="Z60" s="642"/>
      <c r="AA60" s="11">
        <v>0</v>
      </c>
      <c r="AB60" s="11">
        <f>'38'!AD60</f>
        <v>0</v>
      </c>
      <c r="AC60" s="642"/>
      <c r="AD60" s="11">
        <v>0</v>
      </c>
      <c r="AE60" s="11">
        <f>'38'!AG60</f>
        <v>0</v>
      </c>
      <c r="AF60" s="642"/>
      <c r="AG60" s="745">
        <v>0</v>
      </c>
      <c r="AH60" s="869">
        <f>AK60+AN60+AQ60</f>
        <v>0</v>
      </c>
      <c r="AI60" s="764">
        <v>0</v>
      </c>
      <c r="AJ60" s="642"/>
      <c r="AK60" s="745">
        <f>AI60+AJ60</f>
        <v>0</v>
      </c>
      <c r="AL60" s="764">
        <v>0</v>
      </c>
      <c r="AM60" s="642"/>
      <c r="AN60" s="758">
        <f>AL60+AM60</f>
        <v>0</v>
      </c>
      <c r="AO60" s="764">
        <v>0</v>
      </c>
      <c r="AP60" s="642"/>
      <c r="AQ60" s="758">
        <f>AO60+AP60</f>
        <v>0</v>
      </c>
      <c r="AR60" s="657">
        <f>AS60+AT60+AW60+AZ60+BC60+BF60</f>
        <v>1488.35017</v>
      </c>
      <c r="AS60" s="11">
        <f>E60+T60</f>
        <v>0</v>
      </c>
      <c r="AT60" s="11">
        <f>F60+U60</f>
        <v>0</v>
      </c>
      <c r="AU60" s="11">
        <f>G60+V60</f>
        <v>1488.35017</v>
      </c>
      <c r="AV60" s="609">
        <f>H60+W60</f>
        <v>0</v>
      </c>
      <c r="AW60" s="11">
        <f>AU60+AV60</f>
        <v>1488.35017</v>
      </c>
      <c r="AX60" s="11">
        <f>J60+Y60+AI60</f>
        <v>0</v>
      </c>
      <c r="AY60" s="642">
        <f>K60+Z60+AJ60</f>
        <v>0</v>
      </c>
      <c r="AZ60" s="11">
        <f>AX60+AY60</f>
        <v>0</v>
      </c>
      <c r="BA60" s="11">
        <f>M60+AB60</f>
        <v>0</v>
      </c>
      <c r="BB60" s="642">
        <f>N60+AC60</f>
        <v>0</v>
      </c>
      <c r="BC60" s="11">
        <f>BA60+BB60</f>
        <v>0</v>
      </c>
      <c r="BD60" s="11">
        <f>P60+AE60</f>
        <v>0</v>
      </c>
      <c r="BE60" s="642">
        <f>Q60+AF60</f>
        <v>0</v>
      </c>
      <c r="BF60" s="745">
        <f>BD60+BE60</f>
        <v>0</v>
      </c>
      <c r="BG60" s="939"/>
    </row>
    <row r="61" spans="1:59">
      <c r="A61" s="15"/>
      <c r="B61" s="606"/>
      <c r="C61" s="607" t="s">
        <v>91</v>
      </c>
      <c r="D61" s="608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608"/>
      <c r="T61" s="10"/>
      <c r="U61" s="10"/>
      <c r="V61" s="10"/>
      <c r="W61" s="676"/>
      <c r="X61" s="361"/>
      <c r="Y61" s="738"/>
      <c r="Z61" s="739"/>
      <c r="AA61" s="657"/>
      <c r="AB61" s="738"/>
      <c r="AC61" s="739"/>
      <c r="AD61" s="657"/>
      <c r="AE61" s="738"/>
      <c r="AF61" s="739"/>
      <c r="AG61" s="765"/>
      <c r="AH61" s="760"/>
      <c r="AI61" s="760"/>
      <c r="AJ61" s="642"/>
      <c r="AK61" s="765"/>
      <c r="AL61" s="760"/>
      <c r="AM61" s="642"/>
      <c r="AN61" s="760"/>
      <c r="AO61" s="760"/>
      <c r="AP61" s="642"/>
      <c r="AQ61" s="760"/>
      <c r="AR61" s="657"/>
      <c r="AS61" s="10"/>
      <c r="AT61" s="10"/>
      <c r="AU61" s="10"/>
      <c r="AV61" s="676"/>
      <c r="AW61" s="10"/>
      <c r="AX61" s="738"/>
      <c r="AY61" s="739"/>
      <c r="AZ61" s="657"/>
      <c r="BA61" s="738"/>
      <c r="BB61" s="739"/>
      <c r="BC61" s="657"/>
      <c r="BD61" s="738"/>
      <c r="BE61" s="739"/>
      <c r="BF61" s="940"/>
      <c r="BG61" s="941"/>
    </row>
    <row r="62" ht="45" spans="1:59">
      <c r="A62" s="15"/>
      <c r="B62" s="606"/>
      <c r="C62" s="607" t="s">
        <v>375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608"/>
      <c r="T62" s="10"/>
      <c r="U62" s="10"/>
      <c r="V62" s="10"/>
      <c r="W62" s="676"/>
      <c r="X62" s="361"/>
      <c r="Y62" s="738"/>
      <c r="Z62" s="740"/>
      <c r="AA62" s="657"/>
      <c r="AB62" s="738"/>
      <c r="AC62" s="740"/>
      <c r="AD62" s="657"/>
      <c r="AE62" s="738"/>
      <c r="AF62" s="740"/>
      <c r="AG62" s="765"/>
      <c r="AH62" s="767"/>
      <c r="AI62" s="767"/>
      <c r="AJ62" s="768"/>
      <c r="AK62" s="765"/>
      <c r="AL62" s="767"/>
      <c r="AM62" s="768"/>
      <c r="AN62" s="767"/>
      <c r="AO62" s="767"/>
      <c r="AP62" s="768"/>
      <c r="AQ62" s="767"/>
      <c r="AR62" s="657"/>
      <c r="AS62" s="10"/>
      <c r="AT62" s="10"/>
      <c r="AU62" s="10"/>
      <c r="AV62" s="676"/>
      <c r="AW62" s="10"/>
      <c r="AX62" s="738"/>
      <c r="AY62" s="740"/>
      <c r="AZ62" s="657"/>
      <c r="BA62" s="738"/>
      <c r="BB62" s="740"/>
      <c r="BC62" s="657"/>
      <c r="BD62" s="738"/>
      <c r="BE62" s="740"/>
      <c r="BF62" s="940"/>
      <c r="BG62" s="941"/>
    </row>
    <row r="63" ht="22.5" spans="1:59">
      <c r="A63" s="15"/>
      <c r="B63" s="606"/>
      <c r="C63" s="607" t="s">
        <v>39</v>
      </c>
      <c r="D63" s="608"/>
      <c r="E63" s="10"/>
      <c r="F63" s="10"/>
      <c r="G63" s="10"/>
      <c r="H63" s="676"/>
      <c r="I63" s="10"/>
      <c r="J63" s="704"/>
      <c r="K63" s="720"/>
      <c r="L63" s="706"/>
      <c r="M63" s="704"/>
      <c r="N63" s="720"/>
      <c r="O63" s="707"/>
      <c r="P63" s="968"/>
      <c r="Q63" s="979"/>
      <c r="R63" s="704"/>
      <c r="S63" s="608"/>
      <c r="T63" s="10"/>
      <c r="U63" s="10"/>
      <c r="V63" s="10"/>
      <c r="W63" s="676"/>
      <c r="X63" s="361"/>
      <c r="Y63" s="738"/>
      <c r="Z63" s="754"/>
      <c r="AA63" s="657"/>
      <c r="AB63" s="738"/>
      <c r="AC63" s="754"/>
      <c r="AD63" s="657"/>
      <c r="AE63" s="738"/>
      <c r="AF63" s="754"/>
      <c r="AG63" s="765"/>
      <c r="AH63" s="770"/>
      <c r="AI63" s="770"/>
      <c r="AJ63" s="743"/>
      <c r="AK63" s="765"/>
      <c r="AL63" s="770"/>
      <c r="AM63" s="743"/>
      <c r="AN63" s="770"/>
      <c r="AO63" s="770"/>
      <c r="AP63" s="743"/>
      <c r="AQ63" s="770"/>
      <c r="AR63" s="657"/>
      <c r="AS63" s="10"/>
      <c r="AT63" s="10"/>
      <c r="AU63" s="10"/>
      <c r="AV63" s="676"/>
      <c r="AW63" s="10"/>
      <c r="AX63" s="738"/>
      <c r="AY63" s="754"/>
      <c r="AZ63" s="657"/>
      <c r="BA63" s="738"/>
      <c r="BB63" s="754"/>
      <c r="BC63" s="657"/>
      <c r="BD63" s="738"/>
      <c r="BE63" s="754"/>
      <c r="BF63" s="940"/>
      <c r="BG63" s="941"/>
    </row>
    <row r="64" s="30" customFormat="1" ht="69.6" customHeight="1" spans="1:59">
      <c r="A64" s="19"/>
      <c r="B64" s="832" t="s">
        <v>159</v>
      </c>
      <c r="C64" s="959"/>
      <c r="D64" s="608">
        <f>D60</f>
        <v>1488.35017</v>
      </c>
      <c r="E64" s="10">
        <f>E60</f>
        <v>0</v>
      </c>
      <c r="F64" s="10">
        <f t="shared" ref="F64:AK64" si="17">F60</f>
        <v>0</v>
      </c>
      <c r="G64" s="10">
        <f t="shared" si="17"/>
        <v>1488.35017</v>
      </c>
      <c r="H64" s="676">
        <f t="shared" si="17"/>
        <v>0</v>
      </c>
      <c r="I64" s="10">
        <f t="shared" si="17"/>
        <v>1488.35017</v>
      </c>
      <c r="J64" s="689">
        <f t="shared" si="17"/>
        <v>0</v>
      </c>
      <c r="K64" s="968">
        <f t="shared" si="17"/>
        <v>0</v>
      </c>
      <c r="L64" s="689">
        <f t="shared" si="17"/>
        <v>0</v>
      </c>
      <c r="M64" s="689">
        <f t="shared" si="17"/>
        <v>0</v>
      </c>
      <c r="N64" s="968">
        <f t="shared" si="17"/>
        <v>0</v>
      </c>
      <c r="O64" s="689">
        <f t="shared" si="17"/>
        <v>0</v>
      </c>
      <c r="P64" s="968">
        <f t="shared" si="17"/>
        <v>0</v>
      </c>
      <c r="Q64" s="689">
        <f t="shared" si="17"/>
        <v>0</v>
      </c>
      <c r="R64" s="704">
        <f t="shared" si="17"/>
        <v>0</v>
      </c>
      <c r="S64" s="608">
        <f t="shared" si="17"/>
        <v>0</v>
      </c>
      <c r="T64" s="10">
        <f t="shared" si="17"/>
        <v>0</v>
      </c>
      <c r="U64" s="10">
        <f t="shared" si="17"/>
        <v>0</v>
      </c>
      <c r="V64" s="10">
        <f t="shared" si="17"/>
        <v>0</v>
      </c>
      <c r="W64" s="676">
        <f t="shared" si="17"/>
        <v>0</v>
      </c>
      <c r="X64" s="361">
        <f t="shared" si="17"/>
        <v>0</v>
      </c>
      <c r="Y64" s="10">
        <f t="shared" si="17"/>
        <v>0</v>
      </c>
      <c r="Z64" s="770">
        <f t="shared" si="17"/>
        <v>0</v>
      </c>
      <c r="AA64" s="10">
        <f t="shared" si="17"/>
        <v>0</v>
      </c>
      <c r="AB64" s="10">
        <f t="shared" si="17"/>
        <v>0</v>
      </c>
      <c r="AC64" s="770">
        <f t="shared" si="17"/>
        <v>0</v>
      </c>
      <c r="AD64" s="10">
        <f t="shared" si="17"/>
        <v>0</v>
      </c>
      <c r="AE64" s="10">
        <f t="shared" si="17"/>
        <v>0</v>
      </c>
      <c r="AF64" s="770">
        <f t="shared" si="17"/>
        <v>0</v>
      </c>
      <c r="AG64" s="748">
        <f t="shared" si="17"/>
        <v>0</v>
      </c>
      <c r="AH64" s="880">
        <f>AK64+AN64+AQ64</f>
        <v>0</v>
      </c>
      <c r="AI64" s="757">
        <f t="shared" si="17"/>
        <v>0</v>
      </c>
      <c r="AJ64" s="988">
        <f t="shared" si="17"/>
        <v>0</v>
      </c>
      <c r="AK64" s="748">
        <f t="shared" si="17"/>
        <v>0</v>
      </c>
      <c r="AL64" s="874">
        <v>0</v>
      </c>
      <c r="AM64" s="743"/>
      <c r="AN64" s="989">
        <f>AL64+AM64</f>
        <v>0</v>
      </c>
      <c r="AO64" s="874">
        <v>0</v>
      </c>
      <c r="AP64" s="743"/>
      <c r="AQ64" s="989">
        <f>AO64+AP64</f>
        <v>0</v>
      </c>
      <c r="AR64" s="657">
        <f>AS64+AT64+AW64+AZ64+BC64+BF64</f>
        <v>1488.35017</v>
      </c>
      <c r="AS64" s="10">
        <f>E64+T64</f>
        <v>0</v>
      </c>
      <c r="AT64" s="10">
        <f>F64+U64</f>
        <v>0</v>
      </c>
      <c r="AU64" s="10">
        <f>G64+V64</f>
        <v>1488.35017</v>
      </c>
      <c r="AV64" s="676">
        <f>H64+W64</f>
        <v>0</v>
      </c>
      <c r="AW64" s="10">
        <f>AU64+AV64</f>
        <v>1488.35017</v>
      </c>
      <c r="AX64" s="11">
        <f>J64+Y64+AI64</f>
        <v>0</v>
      </c>
      <c r="AY64" s="743">
        <f>K64+Z64+AJ64</f>
        <v>0</v>
      </c>
      <c r="AZ64" s="10">
        <f>AX64+AY64</f>
        <v>0</v>
      </c>
      <c r="BA64" s="10">
        <f>M64+AB64</f>
        <v>0</v>
      </c>
      <c r="BB64" s="770">
        <f>N64+AC64</f>
        <v>0</v>
      </c>
      <c r="BC64" s="10">
        <f>BA64+BB64</f>
        <v>0</v>
      </c>
      <c r="BD64" s="10">
        <f>P64+AE64</f>
        <v>0</v>
      </c>
      <c r="BE64" s="770">
        <f>Q64+AF64</f>
        <v>0</v>
      </c>
      <c r="BF64" s="748">
        <f>BD64+BE64</f>
        <v>0</v>
      </c>
      <c r="BG64" s="942"/>
    </row>
    <row r="65" spans="1:59">
      <c r="A65" s="7" t="s">
        <v>306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803"/>
    </row>
    <row r="66" ht="19.5" customHeight="1" spans="1:59">
      <c r="A66" s="7" t="s">
        <v>307</v>
      </c>
      <c r="B66" s="7"/>
      <c r="C66" s="7"/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803"/>
    </row>
    <row r="67" ht="75.6" customHeight="1" spans="1:59">
      <c r="A67" s="15" t="s">
        <v>295</v>
      </c>
      <c r="B67" s="611" t="s">
        <v>123</v>
      </c>
      <c r="C67" s="923" t="s">
        <v>13</v>
      </c>
      <c r="D67" s="674">
        <f>E67+F67+I67+L67+O67+R67</f>
        <v>588.63158</v>
      </c>
      <c r="E67" s="653">
        <v>0</v>
      </c>
      <c r="F67" s="653">
        <v>0</v>
      </c>
      <c r="G67" s="653">
        <v>0</v>
      </c>
      <c r="H67" s="654"/>
      <c r="I67" s="653">
        <v>0</v>
      </c>
      <c r="J67" s="701">
        <v>0</v>
      </c>
      <c r="K67" s="928"/>
      <c r="L67" s="701">
        <v>0</v>
      </c>
      <c r="M67" s="701">
        <f>'38'!O67</f>
        <v>0</v>
      </c>
      <c r="N67" s="928">
        <f>N68+N69+N70+N71</f>
        <v>0</v>
      </c>
      <c r="O67" s="701">
        <f>M67+N67</f>
        <v>0</v>
      </c>
      <c r="P67" s="701">
        <f>'38'!R67</f>
        <v>588.63158</v>
      </c>
      <c r="Q67" s="928">
        <f>Q68+Q69+Q70+Q71</f>
        <v>0</v>
      </c>
      <c r="R67" s="1007">
        <f>P67+Q67</f>
        <v>588.63158</v>
      </c>
      <c r="S67" s="674">
        <f>T67+U67+X67+AA67+AD67+AG67</f>
        <v>22184</v>
      </c>
      <c r="T67" s="653">
        <v>0</v>
      </c>
      <c r="U67" s="653">
        <v>0</v>
      </c>
      <c r="V67" s="653">
        <v>0</v>
      </c>
      <c r="W67" s="654"/>
      <c r="X67" s="404">
        <v>0</v>
      </c>
      <c r="Y67" s="653">
        <v>0</v>
      </c>
      <c r="Z67" s="928">
        <f>Z68+Z69+Z70+Z71</f>
        <v>0</v>
      </c>
      <c r="AA67" s="653">
        <v>0</v>
      </c>
      <c r="AB67" s="653">
        <f>'38'!AD67</f>
        <v>0</v>
      </c>
      <c r="AC67" s="654">
        <f>AC68+AC69+AC70+AC71</f>
        <v>0</v>
      </c>
      <c r="AD67" s="653">
        <f>AB67+AC67</f>
        <v>0</v>
      </c>
      <c r="AE67" s="653">
        <f>'38'!AG67</f>
        <v>22184</v>
      </c>
      <c r="AF67" s="928">
        <f>AF68+AF69+AF70+AF71</f>
        <v>0</v>
      </c>
      <c r="AG67" s="780">
        <f>AE67+AF67</f>
        <v>22184</v>
      </c>
      <c r="AH67" s="746">
        <f>AK67+AN67+AQ67</f>
        <v>0</v>
      </c>
      <c r="AI67" s="762">
        <v>0</v>
      </c>
      <c r="AJ67" s="928">
        <f>AJ68+AJ69+AJ70+AJ71</f>
        <v>0</v>
      </c>
      <c r="AK67" s="780">
        <f>AI67+AJ67</f>
        <v>0</v>
      </c>
      <c r="AL67" s="762">
        <v>0</v>
      </c>
      <c r="AM67" s="928">
        <f>AM68+AM69+AM70+AM71</f>
        <v>0</v>
      </c>
      <c r="AN67" s="780">
        <f>AL67+AM67</f>
        <v>0</v>
      </c>
      <c r="AO67" s="762">
        <v>0</v>
      </c>
      <c r="AP67" s="928">
        <f>AP68+AP69+AP70+AP71</f>
        <v>0</v>
      </c>
      <c r="AQ67" s="780">
        <f>AO67+AP67</f>
        <v>0</v>
      </c>
      <c r="AR67" s="674">
        <f>AS67+AT67+AW67+AZ67+BC67+BF67</f>
        <v>22772.63158</v>
      </c>
      <c r="AS67" s="653">
        <f>E67+T67</f>
        <v>0</v>
      </c>
      <c r="AT67" s="653">
        <f>F67+U67</f>
        <v>0</v>
      </c>
      <c r="AU67" s="653">
        <f>G67+V67</f>
        <v>0</v>
      </c>
      <c r="AV67" s="654">
        <f>H67+W67</f>
        <v>0</v>
      </c>
      <c r="AW67" s="653">
        <f>AU67+AV67</f>
        <v>0</v>
      </c>
      <c r="AX67" s="653">
        <f>J67+Y67+AI67</f>
        <v>0</v>
      </c>
      <c r="AY67" s="654">
        <f>K67+Z67+AJ67</f>
        <v>0</v>
      </c>
      <c r="AZ67" s="653">
        <f>AX67+AY67</f>
        <v>0</v>
      </c>
      <c r="BA67" s="653">
        <f>M67+AB67</f>
        <v>0</v>
      </c>
      <c r="BB67" s="654">
        <f>N67+AC67</f>
        <v>0</v>
      </c>
      <c r="BC67" s="653">
        <f>BA67+BB67</f>
        <v>0</v>
      </c>
      <c r="BD67" s="653">
        <f>P67+AE67</f>
        <v>22772.63158</v>
      </c>
      <c r="BE67" s="654">
        <f>Q67+AF67</f>
        <v>0</v>
      </c>
      <c r="BF67" s="780">
        <f>BD67+BE67</f>
        <v>22772.63158</v>
      </c>
      <c r="BG67" s="1002"/>
    </row>
    <row r="68" ht="27" customHeight="1" spans="1:59">
      <c r="A68" s="15"/>
      <c r="B68" s="918"/>
      <c r="C68" s="607" t="s">
        <v>330</v>
      </c>
      <c r="D68" s="615"/>
      <c r="E68" s="616"/>
      <c r="F68" s="616"/>
      <c r="G68" s="616"/>
      <c r="H68" s="616"/>
      <c r="I68" s="616"/>
      <c r="J68" s="616"/>
      <c r="K68" s="688"/>
      <c r="L68" s="690"/>
      <c r="M68" s="690"/>
      <c r="N68" s="688"/>
      <c r="O68" s="690"/>
      <c r="P68" s="690"/>
      <c r="Q68" s="687"/>
      <c r="R68" s="731"/>
      <c r="S68" s="615"/>
      <c r="T68" s="617"/>
      <c r="U68" s="617"/>
      <c r="V68" s="617"/>
      <c r="W68" s="609"/>
      <c r="X68" s="369"/>
      <c r="Y68" s="617"/>
      <c r="Z68" s="609"/>
      <c r="AA68" s="617"/>
      <c r="AB68" s="617"/>
      <c r="AC68" s="609"/>
      <c r="AD68" s="617"/>
      <c r="AE68" s="616"/>
      <c r="AF68" s="609"/>
      <c r="AG68" s="750"/>
      <c r="AH68" s="747"/>
      <c r="AI68" s="608"/>
      <c r="AJ68" s="609"/>
      <c r="AK68" s="738"/>
      <c r="AL68" s="616"/>
      <c r="AM68" s="609"/>
      <c r="AN68" s="616"/>
      <c r="AO68" s="616"/>
      <c r="AP68" s="609"/>
      <c r="AQ68" s="750"/>
      <c r="AR68" s="615"/>
      <c r="AS68" s="616"/>
      <c r="AT68" s="616"/>
      <c r="AU68" s="616"/>
      <c r="AV68" s="676"/>
      <c r="AW68" s="616"/>
      <c r="AX68" s="616"/>
      <c r="AY68" s="676"/>
      <c r="AZ68" s="616"/>
      <c r="BA68" s="616"/>
      <c r="BB68" s="676"/>
      <c r="BC68" s="616"/>
      <c r="BD68" s="616"/>
      <c r="BE68" s="676"/>
      <c r="BF68" s="750"/>
      <c r="BG68" s="1013"/>
    </row>
    <row r="69" ht="44.25" customHeight="1" spans="1:59">
      <c r="A69" s="15"/>
      <c r="B69" s="918"/>
      <c r="C69" s="607" t="s">
        <v>375</v>
      </c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7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936"/>
    </row>
    <row r="70" hidden="1" customHeight="1" spans="1:59">
      <c r="A70" s="15"/>
      <c r="B70" s="918"/>
      <c r="C70" s="607"/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8"/>
      <c r="O70" s="690"/>
      <c r="P70" s="690"/>
      <c r="Q70" s="688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09"/>
      <c r="AD70" s="617"/>
      <c r="AE70" s="616"/>
      <c r="AF70" s="609"/>
      <c r="AG70" s="750"/>
      <c r="AH70" s="747"/>
      <c r="AI70" s="608"/>
      <c r="AJ70" s="609"/>
      <c r="AK70" s="738"/>
      <c r="AL70" s="616"/>
      <c r="AM70" s="609"/>
      <c r="AN70" s="616"/>
      <c r="AO70" s="616"/>
      <c r="AP70" s="609"/>
      <c r="AQ70" s="750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8"/>
    </row>
    <row r="71" ht="34.15" customHeight="1" spans="1:59">
      <c r="A71" s="15"/>
      <c r="B71" s="918"/>
      <c r="C71" s="607" t="s">
        <v>39</v>
      </c>
      <c r="D71" s="615"/>
      <c r="E71" s="616"/>
      <c r="F71" s="616"/>
      <c r="G71" s="616"/>
      <c r="H71" s="616"/>
      <c r="I71" s="616"/>
      <c r="J71" s="616"/>
      <c r="K71" s="688"/>
      <c r="L71" s="690"/>
      <c r="M71" s="690"/>
      <c r="N71" s="687"/>
      <c r="O71" s="690"/>
      <c r="P71" s="690"/>
      <c r="Q71" s="688"/>
      <c r="R71" s="731"/>
      <c r="S71" s="615"/>
      <c r="T71" s="617"/>
      <c r="U71" s="617"/>
      <c r="V71" s="617"/>
      <c r="W71" s="609"/>
      <c r="X71" s="369"/>
      <c r="Y71" s="617"/>
      <c r="Z71" s="609"/>
      <c r="AA71" s="617"/>
      <c r="AB71" s="617"/>
      <c r="AC71" s="687"/>
      <c r="AD71" s="617"/>
      <c r="AE71" s="616"/>
      <c r="AF71" s="609"/>
      <c r="AG71" s="750"/>
      <c r="AH71" s="747"/>
      <c r="AI71" s="608"/>
      <c r="AJ71" s="609"/>
      <c r="AK71" s="738"/>
      <c r="AL71" s="10"/>
      <c r="AM71" s="609"/>
      <c r="AN71" s="10"/>
      <c r="AO71" s="10"/>
      <c r="AP71" s="609"/>
      <c r="AQ71" s="748"/>
      <c r="AR71" s="615"/>
      <c r="AS71" s="616"/>
      <c r="AT71" s="616"/>
      <c r="AU71" s="616"/>
      <c r="AV71" s="676"/>
      <c r="AW71" s="616"/>
      <c r="AX71" s="616"/>
      <c r="AY71" s="676"/>
      <c r="AZ71" s="616"/>
      <c r="BA71" s="616"/>
      <c r="BB71" s="676"/>
      <c r="BC71" s="616"/>
      <c r="BD71" s="616"/>
      <c r="BE71" s="676"/>
      <c r="BF71" s="750"/>
      <c r="BG71" s="936"/>
    </row>
    <row r="72" ht="45" hidden="1" customHeight="1" outlineLevel="1" spans="1:59">
      <c r="A72" s="15" t="s">
        <v>125</v>
      </c>
      <c r="B72" s="611" t="s">
        <v>126</v>
      </c>
      <c r="C72" s="607" t="s">
        <v>13</v>
      </c>
      <c r="D72" s="608">
        <f>E72+F72+I72+L72+O72+R72</f>
        <v>0</v>
      </c>
      <c r="E72" s="11">
        <v>0</v>
      </c>
      <c r="F72" s="11">
        <v>0</v>
      </c>
      <c r="G72" s="11">
        <v>0</v>
      </c>
      <c r="H72" s="609"/>
      <c r="I72" s="11">
        <v>0</v>
      </c>
      <c r="J72" s="686">
        <v>0</v>
      </c>
      <c r="K72" s="687"/>
      <c r="L72" s="686">
        <v>0</v>
      </c>
      <c r="M72" s="686">
        <v>0</v>
      </c>
      <c r="N72" s="687"/>
      <c r="O72" s="686">
        <v>0</v>
      </c>
      <c r="P72" s="686">
        <v>0</v>
      </c>
      <c r="Q72" s="687"/>
      <c r="R72" s="860">
        <f>P72+Q72</f>
        <v>0</v>
      </c>
      <c r="S72" s="608">
        <f>T72+U72+X72+AA72+AD72+AG72</f>
        <v>0</v>
      </c>
      <c r="T72" s="11">
        <v>0</v>
      </c>
      <c r="U72" s="11">
        <v>0</v>
      </c>
      <c r="V72" s="11">
        <v>0</v>
      </c>
      <c r="W72" s="609"/>
      <c r="X72" s="358">
        <v>0</v>
      </c>
      <c r="Y72" s="11">
        <v>0</v>
      </c>
      <c r="Z72" s="609"/>
      <c r="AA72" s="11">
        <v>0</v>
      </c>
      <c r="AB72" s="11">
        <v>0</v>
      </c>
      <c r="AC72" s="867"/>
      <c r="AD72" s="11">
        <v>0</v>
      </c>
      <c r="AE72" s="11">
        <v>0</v>
      </c>
      <c r="AF72" s="609"/>
      <c r="AG72" s="745">
        <v>0</v>
      </c>
      <c r="AH72" s="747"/>
      <c r="AI72" s="876"/>
      <c r="AJ72" s="609"/>
      <c r="AK72" s="745"/>
      <c r="AL72" s="878"/>
      <c r="AM72" s="878"/>
      <c r="AN72" s="878"/>
      <c r="AO72" s="878"/>
      <c r="AP72" s="878"/>
      <c r="AQ72" s="885"/>
      <c r="AR72" s="608">
        <f>AS72+AT72+AW72+AZ72+BC72+BF72</f>
        <v>0</v>
      </c>
      <c r="AS72" s="11">
        <f>E72+T72</f>
        <v>0</v>
      </c>
      <c r="AT72" s="11">
        <f>F72+U72</f>
        <v>0</v>
      </c>
      <c r="AU72" s="11">
        <f>G72+V72</f>
        <v>0</v>
      </c>
      <c r="AV72" s="609">
        <f>H72+W72</f>
        <v>0</v>
      </c>
      <c r="AW72" s="11">
        <f>AU72+AV72</f>
        <v>0</v>
      </c>
      <c r="AX72" s="11">
        <f>J72+Y72</f>
        <v>0</v>
      </c>
      <c r="AY72" s="609">
        <f>K72+Z72</f>
        <v>0</v>
      </c>
      <c r="AZ72" s="11">
        <f>AX72+AY72</f>
        <v>0</v>
      </c>
      <c r="BA72" s="11">
        <f>M72+AB72</f>
        <v>0</v>
      </c>
      <c r="BB72" s="609">
        <f>N72+AC72</f>
        <v>0</v>
      </c>
      <c r="BC72" s="11">
        <f>BA72+BB72</f>
        <v>0</v>
      </c>
      <c r="BD72" s="11">
        <f>P72+AE72</f>
        <v>0</v>
      </c>
      <c r="BE72" s="609">
        <f>Q72+AF72</f>
        <v>0</v>
      </c>
      <c r="BF72" s="745">
        <f>BD72+BE72</f>
        <v>0</v>
      </c>
      <c r="BG72" s="938"/>
    </row>
    <row r="73" hidden="1" customHeight="1" outlineLevel="1" spans="1:59">
      <c r="A73" s="825"/>
      <c r="B73" s="839"/>
      <c r="C73" s="607" t="s">
        <v>91</v>
      </c>
      <c r="D73" s="640"/>
      <c r="E73" s="641"/>
      <c r="F73" s="641"/>
      <c r="G73" s="641"/>
      <c r="H73" s="609"/>
      <c r="I73" s="641"/>
      <c r="J73" s="699"/>
      <c r="K73" s="687"/>
      <c r="L73" s="699"/>
      <c r="M73" s="699"/>
      <c r="N73" s="687"/>
      <c r="O73" s="699"/>
      <c r="P73" s="699"/>
      <c r="Q73" s="687"/>
      <c r="R73" s="861"/>
      <c r="S73" s="640"/>
      <c r="T73" s="641"/>
      <c r="U73" s="641"/>
      <c r="V73" s="641"/>
      <c r="W73" s="609"/>
      <c r="X73" s="392"/>
      <c r="Y73" s="641"/>
      <c r="Z73" s="609"/>
      <c r="AA73" s="641"/>
      <c r="AB73" s="641"/>
      <c r="AC73" s="867"/>
      <c r="AD73" s="641"/>
      <c r="AE73" s="760"/>
      <c r="AF73" s="609"/>
      <c r="AG73" s="783"/>
      <c r="AH73" s="759"/>
      <c r="AI73" s="608"/>
      <c r="AJ73" s="609"/>
      <c r="AK73" s="748"/>
      <c r="AL73" s="869"/>
      <c r="AM73" s="869"/>
      <c r="AN73" s="869"/>
      <c r="AO73" s="869"/>
      <c r="AP73" s="869"/>
      <c r="AQ73" s="886"/>
      <c r="AR73" s="640"/>
      <c r="AS73" s="760"/>
      <c r="AT73" s="760"/>
      <c r="AU73" s="760"/>
      <c r="AV73" s="676"/>
      <c r="AW73" s="760"/>
      <c r="AX73" s="760"/>
      <c r="AY73" s="676"/>
      <c r="AZ73" s="760"/>
      <c r="BA73" s="760"/>
      <c r="BB73" s="676"/>
      <c r="BC73" s="760"/>
      <c r="BD73" s="760"/>
      <c r="BE73" s="676"/>
      <c r="BF73" s="783"/>
      <c r="BG73" s="803"/>
    </row>
    <row r="74" ht="33.75" hidden="1" customHeight="1" outlineLevel="1" spans="1:59">
      <c r="A74" s="840"/>
      <c r="B74" s="841"/>
      <c r="C74" s="607" t="s">
        <v>146</v>
      </c>
      <c r="D74" s="766"/>
      <c r="E74" s="842"/>
      <c r="F74" s="842"/>
      <c r="G74" s="842"/>
      <c r="H74" s="609"/>
      <c r="I74" s="842"/>
      <c r="J74" s="854"/>
      <c r="K74" s="687"/>
      <c r="L74" s="854"/>
      <c r="M74" s="854"/>
      <c r="N74" s="687"/>
      <c r="O74" s="854"/>
      <c r="P74" s="854"/>
      <c r="Q74" s="687"/>
      <c r="R74" s="862"/>
      <c r="S74" s="766"/>
      <c r="T74" s="842"/>
      <c r="U74" s="842"/>
      <c r="V74" s="842"/>
      <c r="W74" s="609"/>
      <c r="X74" s="536"/>
      <c r="Y74" s="842"/>
      <c r="Z74" s="609"/>
      <c r="AA74" s="842"/>
      <c r="AB74" s="842"/>
      <c r="AC74" s="867"/>
      <c r="AD74" s="842"/>
      <c r="AE74" s="767"/>
      <c r="AF74" s="609"/>
      <c r="AG74" s="789"/>
      <c r="AH74" s="753"/>
      <c r="AI74" s="608"/>
      <c r="AJ74" s="609"/>
      <c r="AK74" s="748"/>
      <c r="AL74" s="879"/>
      <c r="AM74" s="879"/>
      <c r="AN74" s="879"/>
      <c r="AO74" s="879"/>
      <c r="AP74" s="879"/>
      <c r="AQ74" s="887"/>
      <c r="AR74" s="766"/>
      <c r="AS74" s="767"/>
      <c r="AT74" s="767"/>
      <c r="AU74" s="767"/>
      <c r="AV74" s="676"/>
      <c r="AW74" s="767"/>
      <c r="AX74" s="767"/>
      <c r="AY74" s="676"/>
      <c r="AZ74" s="767"/>
      <c r="BA74" s="767"/>
      <c r="BB74" s="676"/>
      <c r="BC74" s="767"/>
      <c r="BD74" s="767"/>
      <c r="BE74" s="676"/>
      <c r="BF74" s="789"/>
      <c r="BG74" s="803"/>
    </row>
    <row r="75" ht="22.5" hidden="1" outlineLevel="1" spans="1:59">
      <c r="A75" s="840"/>
      <c r="B75" s="841"/>
      <c r="C75" s="607" t="s">
        <v>161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766"/>
      <c r="T75" s="842"/>
      <c r="U75" s="842"/>
      <c r="V75" s="842"/>
      <c r="W75" s="609"/>
      <c r="X75" s="536"/>
      <c r="Y75" s="842"/>
      <c r="Z75" s="609"/>
      <c r="AA75" s="842"/>
      <c r="AB75" s="842"/>
      <c r="AC75" s="609"/>
      <c r="AD75" s="842"/>
      <c r="AE75" s="767"/>
      <c r="AF75" s="609"/>
      <c r="AG75" s="789"/>
      <c r="AH75" s="753"/>
      <c r="AI75" s="608"/>
      <c r="AJ75" s="609"/>
      <c r="AK75" s="748"/>
      <c r="AL75" s="879"/>
      <c r="AM75" s="879"/>
      <c r="AN75" s="879"/>
      <c r="AO75" s="879"/>
      <c r="AP75" s="879"/>
      <c r="AQ75" s="887"/>
      <c r="AR75" s="766"/>
      <c r="AS75" s="767"/>
      <c r="AT75" s="767"/>
      <c r="AU75" s="767"/>
      <c r="AV75" s="676"/>
      <c r="AW75" s="767"/>
      <c r="AX75" s="767"/>
      <c r="AY75" s="676"/>
      <c r="AZ75" s="767"/>
      <c r="BA75" s="767"/>
      <c r="BB75" s="676"/>
      <c r="BC75" s="767"/>
      <c r="BD75" s="767"/>
      <c r="BE75" s="676"/>
      <c r="BF75" s="789"/>
      <c r="BG75" s="803"/>
    </row>
    <row r="76" ht="23.25" hidden="1" outlineLevel="1" spans="1:59">
      <c r="A76" s="836"/>
      <c r="B76" s="843"/>
      <c r="C76" s="607" t="s">
        <v>39</v>
      </c>
      <c r="D76" s="675"/>
      <c r="E76" s="622"/>
      <c r="F76" s="622"/>
      <c r="G76" s="622"/>
      <c r="H76" s="609"/>
      <c r="I76" s="622"/>
      <c r="J76" s="691"/>
      <c r="K76" s="687"/>
      <c r="L76" s="691"/>
      <c r="M76" s="691"/>
      <c r="N76" s="687"/>
      <c r="O76" s="691"/>
      <c r="P76" s="691"/>
      <c r="Q76" s="687"/>
      <c r="R76" s="858"/>
      <c r="S76" s="675"/>
      <c r="T76" s="622"/>
      <c r="U76" s="622"/>
      <c r="V76" s="622"/>
      <c r="W76" s="609"/>
      <c r="X76" s="373"/>
      <c r="Y76" s="622"/>
      <c r="Z76" s="609"/>
      <c r="AA76" s="622"/>
      <c r="AB76" s="622"/>
      <c r="AC76" s="609"/>
      <c r="AD76" s="622"/>
      <c r="AE76" s="770"/>
      <c r="AF76" s="609"/>
      <c r="AG76" s="782"/>
      <c r="AH76" s="757"/>
      <c r="AI76" s="608"/>
      <c r="AJ76" s="609"/>
      <c r="AK76" s="748"/>
      <c r="AL76" s="880"/>
      <c r="AM76" s="880"/>
      <c r="AN76" s="880"/>
      <c r="AO76" s="880"/>
      <c r="AP76" s="880"/>
      <c r="AQ76" s="888"/>
      <c r="AR76" s="675"/>
      <c r="AS76" s="770"/>
      <c r="AT76" s="770"/>
      <c r="AU76" s="770"/>
      <c r="AV76" s="676"/>
      <c r="AW76" s="770"/>
      <c r="AX76" s="770"/>
      <c r="AY76" s="676"/>
      <c r="AZ76" s="770"/>
      <c r="BA76" s="770"/>
      <c r="BB76" s="676"/>
      <c r="BC76" s="770"/>
      <c r="BD76" s="770"/>
      <c r="BE76" s="676"/>
      <c r="BF76" s="782"/>
      <c r="BG76" s="803"/>
    </row>
    <row r="77" ht="74.25" customHeight="1" outlineLevel="1" spans="1:59">
      <c r="A77" s="836" t="s">
        <v>331</v>
      </c>
      <c r="B77" s="843" t="s">
        <v>332</v>
      </c>
      <c r="C77" s="607" t="s">
        <v>13</v>
      </c>
      <c r="D77" s="608">
        <f>E77+F77+I77+L77+O77+R77</f>
        <v>0</v>
      </c>
      <c r="E77" s="11">
        <v>0</v>
      </c>
      <c r="F77" s="11">
        <v>0</v>
      </c>
      <c r="G77" s="11">
        <v>0</v>
      </c>
      <c r="H77" s="609"/>
      <c r="I77" s="11">
        <f>G77+H77</f>
        <v>0</v>
      </c>
      <c r="J77" s="686">
        <v>0</v>
      </c>
      <c r="K77" s="609">
        <f>K78</f>
        <v>0</v>
      </c>
      <c r="L77" s="686">
        <f>J77+K77</f>
        <v>0</v>
      </c>
      <c r="M77" s="686">
        <f>'38'!O77</f>
        <v>0</v>
      </c>
      <c r="N77" s="609">
        <f>N78</f>
        <v>0</v>
      </c>
      <c r="O77" s="686">
        <f>M77+N77</f>
        <v>0</v>
      </c>
      <c r="P77" s="701">
        <f>'38'!R77</f>
        <v>0</v>
      </c>
      <c r="Q77" s="609">
        <f>Q78</f>
        <v>0</v>
      </c>
      <c r="R77" s="860">
        <f>P77+Q77</f>
        <v>0</v>
      </c>
      <c r="S77" s="608">
        <f>T77+U77+X77+AA77+AD77+AG77</f>
        <v>0</v>
      </c>
      <c r="T77" s="11">
        <v>0</v>
      </c>
      <c r="U77" s="11">
        <v>0</v>
      </c>
      <c r="V77" s="11">
        <v>0</v>
      </c>
      <c r="W77" s="609"/>
      <c r="X77" s="358">
        <f>V77+W77</f>
        <v>0</v>
      </c>
      <c r="Y77" s="11">
        <v>0</v>
      </c>
      <c r="Z77" s="609">
        <f>Z78</f>
        <v>0</v>
      </c>
      <c r="AA77" s="11">
        <f>Y77+Z77</f>
        <v>0</v>
      </c>
      <c r="AB77" s="11">
        <f>'38'!AD77</f>
        <v>0</v>
      </c>
      <c r="AC77" s="609">
        <f>AC78</f>
        <v>0</v>
      </c>
      <c r="AD77" s="11">
        <f>AB77+AC77</f>
        <v>0</v>
      </c>
      <c r="AE77" s="653">
        <f>'38'!AG77</f>
        <v>0</v>
      </c>
      <c r="AF77" s="609">
        <f>AF78</f>
        <v>0</v>
      </c>
      <c r="AG77" s="745">
        <f>AE77+AF77</f>
        <v>0</v>
      </c>
      <c r="AH77" s="759">
        <f>AK77+AN77+AQ77</f>
        <v>0</v>
      </c>
      <c r="AI77" s="876">
        <v>0</v>
      </c>
      <c r="AJ77" s="609">
        <f>AJ78</f>
        <v>0</v>
      </c>
      <c r="AK77" s="745">
        <f>AI77+AJ77</f>
        <v>0</v>
      </c>
      <c r="AL77" s="876">
        <v>0</v>
      </c>
      <c r="AM77" s="609"/>
      <c r="AN77" s="745">
        <f>AL77+AM77</f>
        <v>0</v>
      </c>
      <c r="AO77" s="876">
        <f>'37'!AQ77</f>
        <v>0</v>
      </c>
      <c r="AP77" s="609"/>
      <c r="AQ77" s="745">
        <f>AO77+AP77</f>
        <v>0</v>
      </c>
      <c r="AR77" s="608">
        <f>AS77+AT77+AW77+AZ77+BC77+BF77</f>
        <v>0</v>
      </c>
      <c r="AS77" s="11">
        <f>E77+T77</f>
        <v>0</v>
      </c>
      <c r="AT77" s="11">
        <f>F77+U77</f>
        <v>0</v>
      </c>
      <c r="AU77" s="11">
        <f>G77+V77</f>
        <v>0</v>
      </c>
      <c r="AV77" s="609">
        <f>H77+W77</f>
        <v>0</v>
      </c>
      <c r="AW77" s="11">
        <f>AU77+AV77</f>
        <v>0</v>
      </c>
      <c r="AX77" s="11">
        <f>J77+Y77+AI77</f>
        <v>0</v>
      </c>
      <c r="AY77" s="609">
        <f>K77+Z77+AJ77</f>
        <v>0</v>
      </c>
      <c r="AZ77" s="11">
        <f>AX77+AY77</f>
        <v>0</v>
      </c>
      <c r="BA77" s="11">
        <f>M77+AB77</f>
        <v>0</v>
      </c>
      <c r="BB77" s="676">
        <f>N77+AC77</f>
        <v>0</v>
      </c>
      <c r="BC77" s="11">
        <f>BA77+BB77</f>
        <v>0</v>
      </c>
      <c r="BD77" s="11">
        <f>P77+AE77</f>
        <v>0</v>
      </c>
      <c r="BE77" s="676">
        <f>Q77+AF77</f>
        <v>0</v>
      </c>
      <c r="BF77" s="745">
        <f>BD77+BE77</f>
        <v>0</v>
      </c>
      <c r="BG77" s="936"/>
    </row>
    <row r="78" ht="38.25" customHeight="1" outlineLevel="1" spans="1:59">
      <c r="A78" s="836"/>
      <c r="B78" s="843"/>
      <c r="C78" s="607" t="s">
        <v>39</v>
      </c>
      <c r="D78" s="608"/>
      <c r="E78" s="11"/>
      <c r="F78" s="11"/>
      <c r="G78" s="11"/>
      <c r="H78" s="609"/>
      <c r="I78" s="11"/>
      <c r="J78" s="686"/>
      <c r="K78" s="609"/>
      <c r="L78" s="686"/>
      <c r="M78" s="686"/>
      <c r="N78" s="609"/>
      <c r="O78" s="686"/>
      <c r="P78" s="686"/>
      <c r="Q78" s="609"/>
      <c r="R78" s="860"/>
      <c r="S78" s="608"/>
      <c r="T78" s="11"/>
      <c r="U78" s="11"/>
      <c r="V78" s="11"/>
      <c r="W78" s="609"/>
      <c r="X78" s="358"/>
      <c r="Y78" s="11"/>
      <c r="Z78" s="609"/>
      <c r="AA78" s="11"/>
      <c r="AB78" s="11"/>
      <c r="AC78" s="609"/>
      <c r="AD78" s="11"/>
      <c r="AE78" s="11"/>
      <c r="AF78" s="609"/>
      <c r="AG78" s="745"/>
      <c r="AH78" s="883"/>
      <c r="AI78" s="763"/>
      <c r="AJ78" s="609"/>
      <c r="AK78" s="11"/>
      <c r="AL78" s="11"/>
      <c r="AM78" s="609"/>
      <c r="AN78" s="11"/>
      <c r="AO78" s="11"/>
      <c r="AP78" s="609"/>
      <c r="AQ78" s="745"/>
      <c r="AR78" s="608"/>
      <c r="AS78" s="11"/>
      <c r="AT78" s="11"/>
      <c r="AU78" s="11"/>
      <c r="AV78" s="609"/>
      <c r="AW78" s="11"/>
      <c r="AX78" s="11"/>
      <c r="AY78" s="676"/>
      <c r="AZ78" s="11"/>
      <c r="BA78" s="11"/>
      <c r="BB78" s="676"/>
      <c r="BC78" s="11"/>
      <c r="BD78" s="11"/>
      <c r="BE78" s="676"/>
      <c r="BF78" s="745"/>
      <c r="BG78" s="938"/>
    </row>
    <row r="79" s="27" customFormat="1" ht="75.75" customHeight="1" spans="1:59">
      <c r="A79" s="19"/>
      <c r="B79" s="832" t="s">
        <v>159</v>
      </c>
      <c r="C79" s="923"/>
      <c r="D79" s="608">
        <f>E79+F79+I79+L79+O79+R79</f>
        <v>588.63158</v>
      </c>
      <c r="E79" s="10">
        <f>E72+E67+E77</f>
        <v>0</v>
      </c>
      <c r="F79" s="10">
        <f t="shared" ref="F79:BF79" si="18">F72+F67+F77</f>
        <v>0</v>
      </c>
      <c r="G79" s="10">
        <f t="shared" si="18"/>
        <v>0</v>
      </c>
      <c r="H79" s="10">
        <f t="shared" si="18"/>
        <v>0</v>
      </c>
      <c r="I79" s="10">
        <f t="shared" si="18"/>
        <v>0</v>
      </c>
      <c r="J79" s="10">
        <f t="shared" si="18"/>
        <v>0</v>
      </c>
      <c r="K79" s="676">
        <f t="shared" si="18"/>
        <v>0</v>
      </c>
      <c r="L79" s="10">
        <f t="shared" si="18"/>
        <v>0</v>
      </c>
      <c r="M79" s="10">
        <f t="shared" si="18"/>
        <v>0</v>
      </c>
      <c r="N79" s="676">
        <f t="shared" si="18"/>
        <v>0</v>
      </c>
      <c r="O79" s="10">
        <f t="shared" si="18"/>
        <v>0</v>
      </c>
      <c r="P79" s="10">
        <f t="shared" si="18"/>
        <v>588.63158</v>
      </c>
      <c r="Q79" s="676">
        <f t="shared" si="18"/>
        <v>0</v>
      </c>
      <c r="R79" s="748">
        <f t="shared" si="18"/>
        <v>588.63158</v>
      </c>
      <c r="S79" s="608">
        <f>T79+U79+X79+AA79+AD79+AG79</f>
        <v>22184</v>
      </c>
      <c r="T79" s="10">
        <f t="shared" si="18"/>
        <v>0</v>
      </c>
      <c r="U79" s="10">
        <f t="shared" si="18"/>
        <v>0</v>
      </c>
      <c r="V79" s="10">
        <f t="shared" si="18"/>
        <v>0</v>
      </c>
      <c r="W79" s="10">
        <f t="shared" si="18"/>
        <v>0</v>
      </c>
      <c r="X79" s="10">
        <f t="shared" si="18"/>
        <v>0</v>
      </c>
      <c r="Y79" s="10">
        <f t="shared" si="18"/>
        <v>0</v>
      </c>
      <c r="Z79" s="676">
        <f t="shared" si="18"/>
        <v>0</v>
      </c>
      <c r="AA79" s="10">
        <f t="shared" si="18"/>
        <v>0</v>
      </c>
      <c r="AB79" s="10">
        <f t="shared" si="18"/>
        <v>0</v>
      </c>
      <c r="AC79" s="676">
        <f t="shared" si="18"/>
        <v>0</v>
      </c>
      <c r="AD79" s="10">
        <f t="shared" si="18"/>
        <v>0</v>
      </c>
      <c r="AE79" s="10">
        <f t="shared" si="18"/>
        <v>22184</v>
      </c>
      <c r="AF79" s="676">
        <f t="shared" si="18"/>
        <v>0</v>
      </c>
      <c r="AG79" s="748">
        <f t="shared" si="18"/>
        <v>22184</v>
      </c>
      <c r="AH79" s="747">
        <f>AK79+AN79+AQ79</f>
        <v>0</v>
      </c>
      <c r="AI79" s="10">
        <f t="shared" si="18"/>
        <v>0</v>
      </c>
      <c r="AJ79" s="676">
        <f t="shared" si="18"/>
        <v>0</v>
      </c>
      <c r="AK79" s="10">
        <f t="shared" si="18"/>
        <v>0</v>
      </c>
      <c r="AL79" s="10">
        <f t="shared" si="18"/>
        <v>0</v>
      </c>
      <c r="AM79" s="676">
        <f t="shared" si="18"/>
        <v>0</v>
      </c>
      <c r="AN79" s="10">
        <f t="shared" si="18"/>
        <v>0</v>
      </c>
      <c r="AO79" s="10">
        <f t="shared" si="18"/>
        <v>0</v>
      </c>
      <c r="AP79" s="676">
        <f t="shared" si="18"/>
        <v>0</v>
      </c>
      <c r="AQ79" s="748">
        <f t="shared" si="18"/>
        <v>0</v>
      </c>
      <c r="AR79" s="608">
        <f>AS79+AT79+AW79+AZ79+BC79+BF79</f>
        <v>22772.63158</v>
      </c>
      <c r="AS79" s="10">
        <f t="shared" si="18"/>
        <v>0</v>
      </c>
      <c r="AT79" s="10">
        <f t="shared" si="18"/>
        <v>0</v>
      </c>
      <c r="AU79" s="10">
        <f t="shared" si="18"/>
        <v>0</v>
      </c>
      <c r="AV79" s="10">
        <f t="shared" si="18"/>
        <v>0</v>
      </c>
      <c r="AW79" s="10">
        <f t="shared" si="18"/>
        <v>0</v>
      </c>
      <c r="AX79" s="10">
        <f t="shared" si="18"/>
        <v>0</v>
      </c>
      <c r="AY79" s="676">
        <f t="shared" si="18"/>
        <v>0</v>
      </c>
      <c r="AZ79" s="10">
        <f t="shared" si="18"/>
        <v>0</v>
      </c>
      <c r="BA79" s="10">
        <f t="shared" si="18"/>
        <v>0</v>
      </c>
      <c r="BB79" s="676">
        <f t="shared" si="18"/>
        <v>0</v>
      </c>
      <c r="BC79" s="10">
        <f t="shared" si="18"/>
        <v>0</v>
      </c>
      <c r="BD79" s="10">
        <f t="shared" si="18"/>
        <v>22772.63158</v>
      </c>
      <c r="BE79" s="676">
        <f t="shared" si="18"/>
        <v>0</v>
      </c>
      <c r="BF79" s="748">
        <f t="shared" si="18"/>
        <v>22772.63158</v>
      </c>
      <c r="BG79" s="814"/>
    </row>
    <row r="80" s="27" customFormat="1" ht="76.9" customHeight="1" spans="1:59">
      <c r="A80" s="19"/>
      <c r="B80" s="832" t="s">
        <v>162</v>
      </c>
      <c r="C80" s="1004"/>
      <c r="D80" s="784">
        <f>E80+F80+I80+L80+O80+R80</f>
        <v>439269.00882</v>
      </c>
      <c r="E80" s="1005">
        <f t="shared" ref="E80:R80" si="19">E79+E64+E57+E45+E52</f>
        <v>73582.87327</v>
      </c>
      <c r="F80" s="1005">
        <f t="shared" si="19"/>
        <v>68037.99891</v>
      </c>
      <c r="G80" s="1005">
        <f t="shared" si="19"/>
        <v>79606.73556</v>
      </c>
      <c r="H80" s="1006">
        <f t="shared" si="19"/>
        <v>0</v>
      </c>
      <c r="I80" s="1005">
        <f t="shared" si="19"/>
        <v>79606.73556</v>
      </c>
      <c r="J80" s="1005">
        <f t="shared" si="19"/>
        <v>75393.91334</v>
      </c>
      <c r="K80" s="790">
        <f t="shared" si="19"/>
        <v>0</v>
      </c>
      <c r="L80" s="1005">
        <f t="shared" si="19"/>
        <v>75393.91334</v>
      </c>
      <c r="M80" s="1005">
        <f t="shared" si="19"/>
        <v>71088.68541</v>
      </c>
      <c r="N80" s="790">
        <f t="shared" si="19"/>
        <v>1000</v>
      </c>
      <c r="O80" s="1005">
        <f t="shared" si="19"/>
        <v>72088.68541</v>
      </c>
      <c r="P80" s="1005">
        <f t="shared" si="19"/>
        <v>70558.80233</v>
      </c>
      <c r="Q80" s="790">
        <f t="shared" si="19"/>
        <v>0</v>
      </c>
      <c r="R80" s="1008">
        <f t="shared" si="19"/>
        <v>70558.80233</v>
      </c>
      <c r="S80" s="784">
        <f>T80+U80+X80+AA80+AD80+AG80</f>
        <v>41772.42103</v>
      </c>
      <c r="T80" s="1005">
        <f t="shared" ref="T80:AP80" si="20">T79+T64+T57+T45+T52</f>
        <v>4170.09794</v>
      </c>
      <c r="U80" s="1005">
        <f t="shared" si="20"/>
        <v>0</v>
      </c>
      <c r="V80" s="1005">
        <f t="shared" si="20"/>
        <v>3793.45358</v>
      </c>
      <c r="W80" s="1006">
        <f t="shared" si="20"/>
        <v>0</v>
      </c>
      <c r="X80" s="1005">
        <f t="shared" si="20"/>
        <v>3793.45358</v>
      </c>
      <c r="Y80" s="1005">
        <f t="shared" si="20"/>
        <v>8638.26951</v>
      </c>
      <c r="Z80" s="790">
        <f t="shared" si="20"/>
        <v>0</v>
      </c>
      <c r="AA80" s="1005">
        <f t="shared" si="20"/>
        <v>8638.26951</v>
      </c>
      <c r="AB80" s="1005">
        <f t="shared" si="20"/>
        <v>2870.8</v>
      </c>
      <c r="AC80" s="790">
        <f t="shared" si="20"/>
        <v>0</v>
      </c>
      <c r="AD80" s="1005">
        <f t="shared" si="20"/>
        <v>2870.8</v>
      </c>
      <c r="AE80" s="1005">
        <f t="shared" si="20"/>
        <v>22299.8</v>
      </c>
      <c r="AF80" s="790">
        <f t="shared" si="20"/>
        <v>0</v>
      </c>
      <c r="AG80" s="1008">
        <f t="shared" si="20"/>
        <v>22299.8</v>
      </c>
      <c r="AH80" s="1009">
        <f>AK80+AN80+AQ80</f>
        <v>1715</v>
      </c>
      <c r="AI80" s="1009">
        <f t="shared" si="20"/>
        <v>820</v>
      </c>
      <c r="AJ80" s="790">
        <f t="shared" si="20"/>
        <v>0</v>
      </c>
      <c r="AK80" s="1008">
        <f t="shared" si="20"/>
        <v>820</v>
      </c>
      <c r="AL80" s="1009">
        <f t="shared" si="20"/>
        <v>410</v>
      </c>
      <c r="AM80" s="790">
        <f t="shared" si="20"/>
        <v>0</v>
      </c>
      <c r="AN80" s="815">
        <f>AL80+AM80</f>
        <v>410</v>
      </c>
      <c r="AO80" s="1009">
        <f t="shared" si="20"/>
        <v>485</v>
      </c>
      <c r="AP80" s="790">
        <f t="shared" si="20"/>
        <v>0</v>
      </c>
      <c r="AQ80" s="815">
        <f>AO80+AP80</f>
        <v>485</v>
      </c>
      <c r="AR80" s="784">
        <f>AS80+AT80+AW80+AZ80+BC80+BF80</f>
        <v>482756.42985</v>
      </c>
      <c r="AS80" s="1005">
        <f>E80+T80</f>
        <v>77752.97121</v>
      </c>
      <c r="AT80" s="1005">
        <f>F80+U80</f>
        <v>68037.99891</v>
      </c>
      <c r="AU80" s="1005">
        <f>G80+V80</f>
        <v>83400.18914</v>
      </c>
      <c r="AV80" s="1006">
        <f>H80+W80</f>
        <v>0</v>
      </c>
      <c r="AW80" s="1005">
        <f>AU80+AV80</f>
        <v>83400.18914</v>
      </c>
      <c r="AX80" s="1005">
        <f>J80+Y80+AI80</f>
        <v>84852.18285</v>
      </c>
      <c r="AY80" s="790">
        <f>K80+Z80+AJ80</f>
        <v>0</v>
      </c>
      <c r="AZ80" s="1005">
        <f>AX80+AY80</f>
        <v>84852.18285</v>
      </c>
      <c r="BA80" s="1005">
        <f>M80+AB80+AL80</f>
        <v>74369.48541</v>
      </c>
      <c r="BB80" s="1006">
        <f>N80+AC80+AM80</f>
        <v>1000</v>
      </c>
      <c r="BC80" s="1005">
        <f>BA80+BB80</f>
        <v>75369.48541</v>
      </c>
      <c r="BD80" s="1005">
        <f>P80+AE80+AO80</f>
        <v>93343.60233</v>
      </c>
      <c r="BE80" s="1006">
        <f>Q80+AF80+AP80</f>
        <v>0</v>
      </c>
      <c r="BF80" s="1008">
        <f>BD80+BE80</f>
        <v>93343.60233</v>
      </c>
      <c r="BG80" s="814"/>
    </row>
    <row r="81" ht="16.5" customHeight="1" spans="1:59">
      <c r="A81" s="543" t="s">
        <v>86</v>
      </c>
      <c r="B81" s="544"/>
      <c r="C81" s="544"/>
      <c r="D81" s="545"/>
      <c r="E81" s="298"/>
      <c r="F81" s="38"/>
      <c r="I81" s="545"/>
      <c r="K81" s="856"/>
      <c r="N81" s="39"/>
      <c r="Q81" s="41"/>
      <c r="R81" s="856"/>
      <c r="S81" s="298"/>
      <c r="T81" s="299"/>
      <c r="U81" s="545"/>
      <c r="V81" s="298"/>
      <c r="W81" s="557"/>
      <c r="X81" s="298"/>
      <c r="Y81" s="298"/>
      <c r="Z81" s="298"/>
      <c r="AA81" s="298"/>
      <c r="AB81" s="543"/>
      <c r="AC81" s="38"/>
      <c r="AD81" s="543" t="s">
        <v>325</v>
      </c>
      <c r="AE81" s="868"/>
      <c r="AF81" s="543"/>
      <c r="AG81" s="868"/>
      <c r="AH81" s="884"/>
      <c r="AI81" s="868"/>
      <c r="AJ81" s="868"/>
      <c r="AK81" s="868"/>
      <c r="AL81" s="868"/>
      <c r="AM81" s="868"/>
      <c r="AN81" s="868"/>
      <c r="AO81" s="868"/>
      <c r="AP81" s="868"/>
      <c r="AQ81" s="868"/>
      <c r="AR81" s="868"/>
      <c r="AS81" s="868"/>
      <c r="AT81" s="868"/>
      <c r="AU81" s="868"/>
      <c r="AW81" s="868"/>
      <c r="AX81" s="868"/>
      <c r="AY81" s="868"/>
      <c r="AZ81" s="868"/>
      <c r="BA81" s="868"/>
      <c r="BB81" s="868"/>
      <c r="BC81" s="868"/>
      <c r="BD81" s="868"/>
      <c r="BE81" s="868"/>
      <c r="BF81" s="868"/>
      <c r="BG81" s="894"/>
    </row>
    <row r="82" ht="24" customHeight="1"/>
    <row r="83" s="32" customFormat="1" ht="36" customHeight="1" spans="1:59">
      <c r="A83" s="33"/>
      <c r="B83" s="34"/>
      <c r="C83" s="34"/>
      <c r="D83" s="35"/>
      <c r="E83" s="36"/>
      <c r="F83" s="37"/>
      <c r="G83" s="38"/>
      <c r="H83" s="37"/>
      <c r="I83" s="38"/>
      <c r="J83" s="39"/>
      <c r="K83" s="40"/>
      <c r="L83" s="39"/>
      <c r="M83" s="41"/>
      <c r="N83" s="42"/>
      <c r="O83" s="41"/>
      <c r="P83" s="41"/>
      <c r="Q83" s="40"/>
      <c r="R83" s="41"/>
      <c r="S83" s="43"/>
      <c r="T83" s="44"/>
      <c r="U83" s="45"/>
      <c r="V83" s="46"/>
      <c r="W83" s="37"/>
      <c r="X83" s="47"/>
      <c r="Y83" s="46"/>
      <c r="Z83" s="36"/>
      <c r="AA83" s="46"/>
      <c r="AB83" s="48"/>
      <c r="AC83" s="37"/>
      <c r="AD83" s="48"/>
      <c r="AF83" s="49"/>
      <c r="AH83" s="50"/>
      <c r="AR83" s="1010"/>
      <c r="AV83" s="52"/>
      <c r="AY83" s="52"/>
      <c r="BB83" s="52"/>
      <c r="BE83" s="52"/>
      <c r="BF83" s="53"/>
      <c r="BG83" s="54"/>
    </row>
  </sheetData>
  <mergeCells count="166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M9:O9"/>
    <mergeCell ref="P9:R9"/>
    <mergeCell ref="AB9:AD9"/>
    <mergeCell ref="AE9:AG9"/>
    <mergeCell ref="AL9:AN9"/>
    <mergeCell ref="AO9:AQ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6:BF46"/>
    <mergeCell ref="A53:BF53"/>
    <mergeCell ref="A54:BF54"/>
    <mergeCell ref="A58:BF58"/>
    <mergeCell ref="A59:BF59"/>
    <mergeCell ref="A65:BF65"/>
    <mergeCell ref="A66:BF66"/>
    <mergeCell ref="A8:A10"/>
    <mergeCell ref="A13:A18"/>
    <mergeCell ref="A19:A21"/>
    <mergeCell ref="A22:A24"/>
    <mergeCell ref="A26:A29"/>
    <mergeCell ref="A30:A41"/>
    <mergeCell ref="A60:A63"/>
    <mergeCell ref="A68:A71"/>
    <mergeCell ref="A73:A76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8:B71"/>
    <mergeCell ref="B73:B76"/>
    <mergeCell ref="C8:C10"/>
    <mergeCell ref="D9:D10"/>
    <mergeCell ref="D61:D63"/>
    <mergeCell ref="D73:D76"/>
    <mergeCell ref="E9:E10"/>
    <mergeCell ref="E61:E63"/>
    <mergeCell ref="E73:E76"/>
    <mergeCell ref="F9:F10"/>
    <mergeCell ref="F61:F63"/>
    <mergeCell ref="F73:F76"/>
    <mergeCell ref="G73:G76"/>
    <mergeCell ref="I9:I10"/>
    <mergeCell ref="I61:I63"/>
    <mergeCell ref="I73:I76"/>
    <mergeCell ref="J9:J10"/>
    <mergeCell ref="J61:J63"/>
    <mergeCell ref="J73:J76"/>
    <mergeCell ref="K9:K10"/>
    <mergeCell ref="L9:L10"/>
    <mergeCell ref="L61:L63"/>
    <mergeCell ref="L73:L76"/>
    <mergeCell ref="M61:M63"/>
    <mergeCell ref="M73:M76"/>
    <mergeCell ref="O61:O63"/>
    <mergeCell ref="O73:O76"/>
    <mergeCell ref="P73:P76"/>
    <mergeCell ref="Q61:Q63"/>
    <mergeCell ref="R61:R63"/>
    <mergeCell ref="R73:R76"/>
    <mergeCell ref="S9:S10"/>
    <mergeCell ref="S61:S63"/>
    <mergeCell ref="S73:S76"/>
    <mergeCell ref="T9:T10"/>
    <mergeCell ref="T61:T63"/>
    <mergeCell ref="T73:T76"/>
    <mergeCell ref="U9:U10"/>
    <mergeCell ref="U61:U63"/>
    <mergeCell ref="U73:U76"/>
    <mergeCell ref="V9:V10"/>
    <mergeCell ref="V61:V63"/>
    <mergeCell ref="V73:V76"/>
    <mergeCell ref="W9:W10"/>
    <mergeCell ref="X9:X10"/>
    <mergeCell ref="X61:X63"/>
    <mergeCell ref="X73:X76"/>
    <mergeCell ref="Y9:Y10"/>
    <mergeCell ref="Y61:Y63"/>
    <mergeCell ref="Y73:Y76"/>
    <mergeCell ref="Z9:Z10"/>
    <mergeCell ref="AA9:AA10"/>
    <mergeCell ref="AA61:AA63"/>
    <mergeCell ref="AA73:AA76"/>
    <mergeCell ref="AB61:AB63"/>
    <mergeCell ref="AB73:AB76"/>
    <mergeCell ref="AD61:AD63"/>
    <mergeCell ref="AD73:AD76"/>
    <mergeCell ref="AE61:AE63"/>
    <mergeCell ref="AE73:AE76"/>
    <mergeCell ref="AG61:AG63"/>
    <mergeCell ref="AG73:AG76"/>
    <mergeCell ref="AH9:AH10"/>
    <mergeCell ref="AI9:AI10"/>
    <mergeCell ref="AJ9:AJ10"/>
    <mergeCell ref="AK9:AK10"/>
    <mergeCell ref="AK61:AK63"/>
    <mergeCell ref="AR9:AR10"/>
    <mergeCell ref="AR61:AR63"/>
    <mergeCell ref="AR73:AR76"/>
    <mergeCell ref="AS9:AS10"/>
    <mergeCell ref="AS61:AS63"/>
    <mergeCell ref="AS73:AS76"/>
    <mergeCell ref="AT9:AT10"/>
    <mergeCell ref="AT61:AT63"/>
    <mergeCell ref="AT73:AT76"/>
    <mergeCell ref="AU9:AU10"/>
    <mergeCell ref="AU61:AU63"/>
    <mergeCell ref="AU73:AU76"/>
    <mergeCell ref="AV9:AV10"/>
    <mergeCell ref="AW9:AW10"/>
    <mergeCell ref="AW61:AW63"/>
    <mergeCell ref="AW73:AW76"/>
    <mergeCell ref="AX9:AX10"/>
    <mergeCell ref="AX61:AX63"/>
    <mergeCell ref="AX73:AX76"/>
    <mergeCell ref="AY9:AY10"/>
    <mergeCell ref="AZ9:AZ10"/>
    <mergeCell ref="AZ61:AZ63"/>
    <mergeCell ref="AZ73:AZ76"/>
    <mergeCell ref="BA61:BA63"/>
    <mergeCell ref="BA73:BA76"/>
    <mergeCell ref="BC61:BC63"/>
    <mergeCell ref="BC73:BC76"/>
    <mergeCell ref="BD61:BD63"/>
    <mergeCell ref="BD73:BD76"/>
    <mergeCell ref="BF61:BF63"/>
    <mergeCell ref="BF73:BF76"/>
    <mergeCell ref="BG8:BG10"/>
    <mergeCell ref="BG26:BG29"/>
    <mergeCell ref="BG36:BG37"/>
    <mergeCell ref="BG43:BG44"/>
    <mergeCell ref="BG48:BG50"/>
    <mergeCell ref="BG60:BG64"/>
    <mergeCell ref="BG69:BG70"/>
    <mergeCell ref="BG71:BG72"/>
    <mergeCell ref="BG77:BG78"/>
  </mergeCells>
  <pageMargins left="0.708661417322835" right="0.708661417322835" top="0.748031496062992" bottom="0.748031496062992" header="0.31496062992126" footer="0.31496062992126"/>
  <pageSetup paperSize="9" scale="63" fitToHeight="0" orientation="landscape" horizontalDpi="600" verticalDpi="600"/>
  <headerFooter/>
  <rowBreaks count="5" manualBreakCount="5">
    <brk id="15" max="58" man="1"/>
    <brk id="30" max="58" man="1"/>
    <brk id="41" max="58" man="1"/>
    <brk id="51" max="58" man="1"/>
    <brk id="64" max="5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3"/>
  <sheetViews>
    <sheetView view="pageBreakPreview" zoomScaleNormal="100" workbookViewId="0">
      <selection activeCell="A4" sqref="A4:BG4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hidden="1" customWidth="1"/>
    <col min="36" max="36" width="4" style="32" hidden="1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hidden="1" customWidth="1" outlineLevel="1"/>
    <col min="51" max="51" width="3.71428571428571" style="52" hidden="1" customWidth="1" outlineLevel="1"/>
    <col min="52" max="52" width="3.71428571428571" style="32" customWidth="1" collapsed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68.25" hidden="1" customHeight="1" spans="1:59">
      <c r="A3" s="943" t="s">
        <v>385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/>
      <c r="BC3" s="944"/>
      <c r="BD3" s="944"/>
      <c r="BE3" s="944"/>
      <c r="BF3" s="944"/>
      <c r="BG3" s="992"/>
    </row>
    <row r="4" s="27" customFormat="1" ht="72.75" customHeight="1" spans="1:59">
      <c r="A4" s="899" t="s">
        <v>399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44.25" customHeight="1" spans="1:59">
      <c r="A5" s="896" t="s">
        <v>400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98.45" hidden="1" customHeight="1" spans="1:59">
      <c r="A6" s="896" t="s">
        <v>371</v>
      </c>
      <c r="B6" s="896"/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</row>
    <row r="7" ht="45" customHeight="1" spans="1:59">
      <c r="A7" s="63" t="s">
        <v>401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7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49" t="s">
        <v>362</v>
      </c>
      <c r="K9" s="949" t="s">
        <v>363</v>
      </c>
      <c r="L9" s="949">
        <v>2019</v>
      </c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949" t="s">
        <v>362</v>
      </c>
      <c r="Z9" s="949" t="s">
        <v>363</v>
      </c>
      <c r="AA9" s="949">
        <v>2019</v>
      </c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949" t="s">
        <v>362</v>
      </c>
      <c r="AJ9" s="949" t="s">
        <v>363</v>
      </c>
      <c r="AK9" s="949">
        <v>2019</v>
      </c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949" t="s">
        <v>362</v>
      </c>
      <c r="AY9" s="949" t="s">
        <v>363</v>
      </c>
      <c r="AZ9" s="949">
        <v>2019</v>
      </c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49"/>
      <c r="K10" s="949"/>
      <c r="L10" s="949"/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49"/>
      <c r="Z10" s="949"/>
      <c r="AA10" s="949"/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49"/>
      <c r="AJ10" s="949"/>
      <c r="AK10" s="949"/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49"/>
      <c r="AY10" s="949"/>
      <c r="AZ10" s="949"/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4.2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12317.26913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'39'!O13</f>
        <v>1751.32552</v>
      </c>
      <c r="N13" s="687">
        <f>N14+N15+N16+N17</f>
        <v>0</v>
      </c>
      <c r="O13" s="686">
        <f>M13+N13</f>
        <v>1751.32552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'35'!AA13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12317.26913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2827.9187</v>
      </c>
      <c r="AY13" s="609">
        <f>K13+Z13+AJ13</f>
        <v>0</v>
      </c>
      <c r="AZ13" s="11">
        <f>AX13+AY13</f>
        <v>2827.9187</v>
      </c>
      <c r="BA13" s="11">
        <f>M13+AB13</f>
        <v>1751.32552</v>
      </c>
      <c r="BB13" s="609">
        <f>N13+AC13</f>
        <v>0</v>
      </c>
      <c r="BC13" s="11">
        <f>BA13+BB13</f>
        <v>1751.32552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84.75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378"/>
    </row>
    <row r="15" ht="63.75" customHeight="1" outlineLevel="1" spans="1:59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378"/>
    </row>
    <row r="16" ht="62.25" customHeight="1" outlineLevel="1" spans="1:59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378"/>
    </row>
    <row r="17" ht="62.25" customHeight="1" spans="1:59">
      <c r="A17" s="6"/>
      <c r="B17" s="606"/>
      <c r="C17" s="607" t="s">
        <v>403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46.5" customHeight="1" spans="1:59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22.5" spans="1:59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'35'!L26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3.9" customHeight="1" spans="1:59">
      <c r="A30" s="629" t="s">
        <v>104</v>
      </c>
      <c r="B30" s="606" t="s">
        <v>30</v>
      </c>
      <c r="C30" s="607" t="s">
        <v>13</v>
      </c>
      <c r="D30" s="608">
        <f>E30+F30+I30+L30+O30+R30</f>
        <v>338895.26697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'35'!L30</f>
        <v>55740.17778</v>
      </c>
      <c r="K30" s="687">
        <f t="shared" ref="K30:R30" si="1">K31+K36+K38</f>
        <v>0</v>
      </c>
      <c r="L30" s="686">
        <f t="shared" si="1"/>
        <v>55740.17778</v>
      </c>
      <c r="M30" s="686">
        <f t="shared" si="1"/>
        <v>53361.36681</v>
      </c>
      <c r="N30" s="687">
        <f t="shared" si="1"/>
        <v>427.65539</v>
      </c>
      <c r="O30" s="686">
        <f t="shared" si="1"/>
        <v>53789.0222</v>
      </c>
      <c r="P30" s="686">
        <f t="shared" si="1"/>
        <v>52883.58652</v>
      </c>
      <c r="Q30" s="687">
        <f t="shared" si="1"/>
        <v>0</v>
      </c>
      <c r="R30" s="717">
        <f t="shared" si="1"/>
        <v>52883.58652</v>
      </c>
      <c r="S30" s="608">
        <f>T30+U30+X30+AA30+AD30+AG30</f>
        <v>16490.91695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'35'!AA30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1950</v>
      </c>
      <c r="AC30" s="609">
        <f t="shared" si="2"/>
        <v>1000</v>
      </c>
      <c r="AD30" s="11">
        <f>AB30+AC30</f>
        <v>2950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355386.18392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62232.7472</v>
      </c>
      <c r="AY30" s="609">
        <f>K30+Z30+AJ30</f>
        <v>0</v>
      </c>
      <c r="AZ30" s="11">
        <f t="shared" ref="AZ30:BF30" si="4">AZ31+AZ36+AZ38</f>
        <v>62232.7472</v>
      </c>
      <c r="BA30" s="11">
        <f t="shared" si="4"/>
        <v>55311.36681</v>
      </c>
      <c r="BB30" s="609">
        <f t="shared" si="4"/>
        <v>1427.65539</v>
      </c>
      <c r="BC30" s="11">
        <f t="shared" si="4"/>
        <v>56739.0222</v>
      </c>
      <c r="BD30" s="11">
        <f t="shared" si="4"/>
        <v>52883.58652</v>
      </c>
      <c r="BE30" s="609">
        <f t="shared" si="4"/>
        <v>0</v>
      </c>
      <c r="BF30" s="745">
        <f t="shared" si="4"/>
        <v>52883.58652</v>
      </c>
      <c r="BG30" s="802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235389.29293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'39'!O31</f>
        <v>35060.03117</v>
      </c>
      <c r="N31" s="687">
        <f>N32+N34</f>
        <v>427.65539</v>
      </c>
      <c r="O31" s="686">
        <f>M31+N31</f>
        <v>35487.68656</v>
      </c>
      <c r="P31" s="686">
        <f>'38'!R31</f>
        <v>34521.57036</v>
      </c>
      <c r="Q31" s="687">
        <f>Q32+Q34</f>
        <v>0</v>
      </c>
      <c r="R31" s="717">
        <f>P31+Q31</f>
        <v>34521.57036</v>
      </c>
      <c r="S31" s="608">
        <f>T31+U31+X31+AA31+AD31+AG31</f>
        <v>7603.8597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'35'!AA31</f>
        <v>1066.4</v>
      </c>
      <c r="Z31" s="609">
        <f>Z32+Z34</f>
        <v>0</v>
      </c>
      <c r="AA31" s="11">
        <f>Y31+Z31</f>
        <v>1066.4</v>
      </c>
      <c r="AB31" s="11">
        <f>'39'!AD31</f>
        <v>1300</v>
      </c>
      <c r="AC31" s="609">
        <f>AC32+AC33+AC34</f>
        <v>1000</v>
      </c>
      <c r="AD31" s="11">
        <f>AB31+AC31</f>
        <v>2300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242993.15263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37997.0898</v>
      </c>
      <c r="AY31" s="609">
        <f>K31+Z31+AJ31</f>
        <v>0</v>
      </c>
      <c r="AZ31" s="11">
        <f>AX31+AY31</f>
        <v>37997.0898</v>
      </c>
      <c r="BA31" s="11">
        <f>M31+AB31</f>
        <v>36360.03117</v>
      </c>
      <c r="BB31" s="609">
        <f>N31+AC31</f>
        <v>1427.65539</v>
      </c>
      <c r="BC31" s="11">
        <f>BA31+BB31</f>
        <v>37787.68656</v>
      </c>
      <c r="BD31" s="11">
        <f>P31+AE31</f>
        <v>34521.57036</v>
      </c>
      <c r="BE31" s="609">
        <f>Q31+AF31</f>
        <v>0</v>
      </c>
      <c r="BF31" s="787">
        <f>BD31+BE31</f>
        <v>34521.57036</v>
      </c>
      <c r="BG31" s="1015"/>
    </row>
    <row r="32" ht="88.5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>
        <v>395</v>
      </c>
      <c r="O32" s="690"/>
      <c r="P32" s="686"/>
      <c r="Q32" s="687"/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7"/>
      <c r="AC32" s="609">
        <v>700</v>
      </c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1015" t="s">
        <v>406</v>
      </c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09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824"/>
    </row>
    <row r="34" ht="87" customHeight="1" spans="1:59">
      <c r="A34" s="629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>
        <v>32.65539</v>
      </c>
      <c r="O34" s="694"/>
      <c r="P34" s="691"/>
      <c r="Q34" s="692"/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6"/>
      <c r="AC34" s="609">
        <v>300</v>
      </c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1015" t="s">
        <v>407</v>
      </c>
    </row>
    <row r="35" ht="0.75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16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101506.76534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'39'!O36</f>
        <v>18301.33564</v>
      </c>
      <c r="N36" s="687">
        <f>N37</f>
        <v>0</v>
      </c>
      <c r="O36" s="686">
        <f>M36+N36</f>
        <v>18301.33564</v>
      </c>
      <c r="P36" s="686">
        <f>'38'!R36</f>
        <v>18362.01616</v>
      </c>
      <c r="Q36" s="687">
        <f>Q37</f>
        <v>0</v>
      </c>
      <c r="R36" s="717">
        <f>P36+Q36</f>
        <v>18362.01616</v>
      </c>
      <c r="S36" s="608">
        <f>T36+U36+X36+AA36+AD36+AG36</f>
        <v>4155.88783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'35'!AA36</f>
        <v>695</v>
      </c>
      <c r="Z36" s="609">
        <f>Z37</f>
        <v>0</v>
      </c>
      <c r="AA36" s="11">
        <f>Y36+Z36</f>
        <v>695</v>
      </c>
      <c r="AB36" s="11">
        <f>'39'!AD36</f>
        <v>650</v>
      </c>
      <c r="AC36" s="609">
        <f>AC37</f>
        <v>0</v>
      </c>
      <c r="AD36" s="11">
        <f>AB36+AC36</f>
        <v>650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105662.65317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19504.48798</v>
      </c>
      <c r="AY36" s="609">
        <f>K36+Z36+AJ36</f>
        <v>0</v>
      </c>
      <c r="AZ36" s="11">
        <f>AX36+AY36</f>
        <v>19504.48798</v>
      </c>
      <c r="BA36" s="11">
        <f>M36+AB36</f>
        <v>18951.33564</v>
      </c>
      <c r="BB36" s="609">
        <f>N36+AC36</f>
        <v>0</v>
      </c>
      <c r="BC36" s="11">
        <f>BA36+BB36</f>
        <v>18951.33564</v>
      </c>
      <c r="BD36" s="11">
        <f>P36+AE36</f>
        <v>18362.01616</v>
      </c>
      <c r="BE36" s="609">
        <f>Q36+AF36</f>
        <v>0</v>
      </c>
      <c r="BF36" s="745">
        <f>BD36+BE36</f>
        <v>18362.01616</v>
      </c>
      <c r="BG36" s="909"/>
    </row>
    <row r="37" ht="45.7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910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'39'!O38</f>
        <v>0</v>
      </c>
      <c r="N38" s="687">
        <f>N39+N40+N41+N42</f>
        <v>0</v>
      </c>
      <c r="O38" s="686">
        <f>M38+N38</f>
        <v>0</v>
      </c>
      <c r="P38" s="686">
        <f>'39'!R38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'35'!AA38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2.25" customHeight="1" spans="1:59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96.75" customHeight="1" spans="1:59">
      <c r="A42" s="629"/>
      <c r="B42" s="636" t="s">
        <v>364</v>
      </c>
      <c r="C42" s="607" t="s">
        <v>137</v>
      </c>
      <c r="D42" s="608">
        <f>E42+F42+I42+L42+O42+R42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'39'!O42</f>
        <v>0</v>
      </c>
      <c r="N42" s="698">
        <v>0</v>
      </c>
      <c r="O42" s="697">
        <f>M42+N42</f>
        <v>0</v>
      </c>
      <c r="P42" s="686">
        <f>'39'!R42</f>
        <v>0</v>
      </c>
      <c r="Q42" s="698">
        <v>0</v>
      </c>
      <c r="R42" s="721">
        <f>P42+Q42</f>
        <v>0</v>
      </c>
      <c r="S42" s="608">
        <f>T42+U42+X42+AA42+AD42+AG42</f>
        <v>0</v>
      </c>
      <c r="T42" s="11">
        <v>0</v>
      </c>
      <c r="U42" s="11">
        <v>0</v>
      </c>
      <c r="V42" s="11"/>
      <c r="W42" s="609"/>
      <c r="X42" s="358">
        <v>0</v>
      </c>
      <c r="Y42" s="11"/>
      <c r="Z42" s="696"/>
      <c r="AA42" s="11">
        <v>0</v>
      </c>
      <c r="AB42" s="11">
        <v>0</v>
      </c>
      <c r="AC42" s="609">
        <v>0</v>
      </c>
      <c r="AD42" s="11">
        <f>AB42+AC42</f>
        <v>0</v>
      </c>
      <c r="AE42" s="11">
        <v>0</v>
      </c>
      <c r="AF42" s="609">
        <v>0</v>
      </c>
      <c r="AG42" s="745">
        <f>AE42+AF42</f>
        <v>0</v>
      </c>
      <c r="AH42" s="765">
        <f>AK42+AN42+AQ42</f>
        <v>0</v>
      </c>
      <c r="AI42" s="11"/>
      <c r="AJ42" s="609"/>
      <c r="AK42" s="11">
        <v>0</v>
      </c>
      <c r="AL42" s="11">
        <v>0</v>
      </c>
      <c r="AM42" s="609">
        <v>0</v>
      </c>
      <c r="AN42" s="11">
        <f>AL42+AM42</f>
        <v>0</v>
      </c>
      <c r="AO42" s="11">
        <v>0</v>
      </c>
      <c r="AP42" s="609">
        <v>0</v>
      </c>
      <c r="AQ42" s="11">
        <f>AO42+AP42</f>
        <v>0</v>
      </c>
      <c r="AR42" s="657">
        <f>AS42+AT42+AW42+AZ42+BC42+BF42</f>
        <v>0</v>
      </c>
      <c r="AS42" s="11">
        <f t="shared" ref="AS42:AV43" si="6">E42+T42</f>
        <v>0</v>
      </c>
      <c r="AT42" s="11">
        <f t="shared" si="6"/>
        <v>0</v>
      </c>
      <c r="AU42" s="11">
        <f t="shared" si="6"/>
        <v>0</v>
      </c>
      <c r="AV42" s="609">
        <f t="shared" si="6"/>
        <v>0</v>
      </c>
      <c r="AW42" s="11">
        <f>AU42+AV42</f>
        <v>0</v>
      </c>
      <c r="AX42" s="11">
        <f>J42+Y42+AI42</f>
        <v>0</v>
      </c>
      <c r="AY42" s="609">
        <f>K42+Z42+AJ42</f>
        <v>0</v>
      </c>
      <c r="AZ42" s="11">
        <f>AX42+AY42</f>
        <v>0</v>
      </c>
      <c r="BA42" s="11">
        <f>M42+AB42</f>
        <v>0</v>
      </c>
      <c r="BB42" s="609">
        <f>N42+AC42</f>
        <v>0</v>
      </c>
      <c r="BC42" s="11">
        <f>BA42+BB42</f>
        <v>0</v>
      </c>
      <c r="BD42" s="11">
        <f>P42+AE42</f>
        <v>0</v>
      </c>
      <c r="BE42" s="609">
        <f>Q42+AF42</f>
        <v>0</v>
      </c>
      <c r="BF42" s="745">
        <f>BD42+BE42</f>
        <v>0</v>
      </c>
      <c r="BG42" s="824"/>
    </row>
    <row r="43" ht="91.5" customHeight="1" spans="1:59">
      <c r="A43" s="16" t="s">
        <v>105</v>
      </c>
      <c r="B43" s="606" t="s">
        <v>188</v>
      </c>
      <c r="C43" s="607" t="s">
        <v>13</v>
      </c>
      <c r="D43" s="608">
        <f>E43+F43+I43+L43+O43+R43</f>
        <v>37883.74551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'39'!O43</f>
        <v>10747.17232</v>
      </c>
      <c r="N43" s="687">
        <f>N44</f>
        <v>-472.65539</v>
      </c>
      <c r="O43" s="686">
        <f>M43+N43</f>
        <v>10274.51693</v>
      </c>
      <c r="P43" s="686">
        <f>'39'!R43</f>
        <v>10322.06244</v>
      </c>
      <c r="Q43" s="687">
        <f>Q44</f>
        <v>0</v>
      </c>
      <c r="R43" s="717">
        <f>P43+Q43</f>
        <v>10322.06244</v>
      </c>
      <c r="S43" s="608">
        <f>T43+U43+X43+AA43+AD43+AG43</f>
        <v>3435.46214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f>'35'!AA42</f>
        <v>1965.70009</v>
      </c>
      <c r="Z43" s="609">
        <f>Z44</f>
        <v>0</v>
      </c>
      <c r="AA43" s="11">
        <f>Y43+Z43</f>
        <v>1965.70009</v>
      </c>
      <c r="AB43" s="11">
        <f>'39'!AD43</f>
        <v>650</v>
      </c>
      <c r="AC43" s="609">
        <f>AC44</f>
        <v>0</v>
      </c>
      <c r="AD43" s="11">
        <f>AB43+AC43</f>
        <v>650</v>
      </c>
      <c r="AE43" s="11">
        <v>0</v>
      </c>
      <c r="AF43" s="609">
        <f>AF44</f>
        <v>0</v>
      </c>
      <c r="AG43" s="745">
        <v>0</v>
      </c>
      <c r="AH43" s="765">
        <f>AK43+AN43+AQ43</f>
        <v>0</v>
      </c>
      <c r="AI43" s="11">
        <v>0</v>
      </c>
      <c r="AJ43" s="687">
        <f>AJ44</f>
        <v>0</v>
      </c>
      <c r="AK43" s="11">
        <f>AI43+AJ43</f>
        <v>0</v>
      </c>
      <c r="AL43" s="11">
        <v>0</v>
      </c>
      <c r="AM43" s="609">
        <f>AM44</f>
        <v>0</v>
      </c>
      <c r="AN43" s="11">
        <f>AL43+AM43</f>
        <v>0</v>
      </c>
      <c r="AO43" s="11">
        <v>0</v>
      </c>
      <c r="AP43" s="609">
        <f>AP44</f>
        <v>0</v>
      </c>
      <c r="AQ43" s="686">
        <f>AO43+AP43</f>
        <v>0</v>
      </c>
      <c r="AR43" s="657">
        <f>AS43+AT43+AW43+AZ43+BC43+BF43</f>
        <v>41319.20765</v>
      </c>
      <c r="AS43" s="11">
        <f t="shared" si="6"/>
        <v>0</v>
      </c>
      <c r="AT43" s="11">
        <f t="shared" si="6"/>
        <v>0</v>
      </c>
      <c r="AU43" s="11">
        <f t="shared" si="6"/>
        <v>7732.51086</v>
      </c>
      <c r="AV43" s="609">
        <f t="shared" si="6"/>
        <v>0</v>
      </c>
      <c r="AW43" s="11">
        <f>AU43+AV43</f>
        <v>7732.51086</v>
      </c>
      <c r="AX43" s="11">
        <f>J43+Y43+AI43</f>
        <v>12340.11742</v>
      </c>
      <c r="AY43" s="609">
        <f>K43+Z43+AJ43</f>
        <v>0</v>
      </c>
      <c r="AZ43" s="11">
        <f>AX43+AY43</f>
        <v>12340.11742</v>
      </c>
      <c r="BA43" s="11">
        <f>M43+AB43</f>
        <v>11397.17232</v>
      </c>
      <c r="BB43" s="609">
        <f>N43+AC43</f>
        <v>-472.65539</v>
      </c>
      <c r="BC43" s="11">
        <f>BA43+BB43</f>
        <v>10924.51693</v>
      </c>
      <c r="BD43" s="11">
        <f>P43+AE43</f>
        <v>10322.06244</v>
      </c>
      <c r="BE43" s="609">
        <f>Q43+AF43</f>
        <v>0</v>
      </c>
      <c r="BF43" s="787">
        <f>BD43+BE43</f>
        <v>10322.06244</v>
      </c>
      <c r="BG43" s="909" t="s">
        <v>408</v>
      </c>
    </row>
    <row r="44" ht="64.5" customHeight="1" spans="1:5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>
        <v>-472.65539</v>
      </c>
      <c r="O44" s="686"/>
      <c r="P44" s="686"/>
      <c r="Q44" s="687"/>
      <c r="R44" s="717"/>
      <c r="S44" s="608"/>
      <c r="T44" s="11"/>
      <c r="U44" s="11"/>
      <c r="V44" s="11"/>
      <c r="W44" s="609"/>
      <c r="X44" s="358"/>
      <c r="Y44" s="11"/>
      <c r="Z44" s="696"/>
      <c r="AA44" s="11"/>
      <c r="AB44" s="11"/>
      <c r="AC44" s="609"/>
      <c r="AD44" s="11"/>
      <c r="AE44" s="11"/>
      <c r="AF44" s="609"/>
      <c r="AG44" s="745"/>
      <c r="AH44" s="765"/>
      <c r="AI44" s="10"/>
      <c r="AJ44" s="609"/>
      <c r="AK44" s="10"/>
      <c r="AL44" s="10"/>
      <c r="AM44" s="609"/>
      <c r="AN44" s="10"/>
      <c r="AO44" s="10"/>
      <c r="AP44" s="609"/>
      <c r="AQ44" s="10"/>
      <c r="AR44" s="657"/>
      <c r="AS44" s="11"/>
      <c r="AT44" s="11"/>
      <c r="AU44" s="11"/>
      <c r="AV44" s="609"/>
      <c r="AW44" s="11"/>
      <c r="AX44" s="11"/>
      <c r="AY44" s="609"/>
      <c r="AZ44" s="11"/>
      <c r="BA44" s="11"/>
      <c r="BB44" s="609"/>
      <c r="BC44" s="11"/>
      <c r="BD44" s="11"/>
      <c r="BE44" s="609"/>
      <c r="BF44" s="787"/>
      <c r="BG44" s="910"/>
    </row>
    <row r="45" s="27" customFormat="1" ht="76.9" customHeight="1" spans="1:59">
      <c r="A45" s="19"/>
      <c r="B45" s="832" t="s">
        <v>189</v>
      </c>
      <c r="C45" s="958"/>
      <c r="D45" s="608">
        <f>E45+F45+I45+L45+O45+R45</f>
        <v>401009.74411</v>
      </c>
      <c r="E45" s="10">
        <f t="shared" ref="E45:R45" si="7">E43+E30+E26+E25+E22+E19+E13</f>
        <v>68854.353</v>
      </c>
      <c r="F45" s="10">
        <f t="shared" si="7"/>
        <v>62669.96004</v>
      </c>
      <c r="G45" s="10">
        <f t="shared" si="7"/>
        <v>71522.40365</v>
      </c>
      <c r="H45" s="676">
        <f t="shared" si="7"/>
        <v>0</v>
      </c>
      <c r="I45" s="10">
        <f t="shared" si="7"/>
        <v>71522.40365</v>
      </c>
      <c r="J45" s="689">
        <f t="shared" si="7"/>
        <v>68942.51381</v>
      </c>
      <c r="K45" s="689">
        <f t="shared" si="7"/>
        <v>0</v>
      </c>
      <c r="L45" s="689">
        <f t="shared" si="7"/>
        <v>68942.51381</v>
      </c>
      <c r="M45" s="689">
        <f t="shared" si="7"/>
        <v>65859.86465</v>
      </c>
      <c r="N45" s="689">
        <f t="shared" si="7"/>
        <v>-45</v>
      </c>
      <c r="O45" s="689">
        <f t="shared" si="7"/>
        <v>65814.86465</v>
      </c>
      <c r="P45" s="689">
        <f t="shared" si="7"/>
        <v>63205.64896</v>
      </c>
      <c r="Q45" s="689">
        <f t="shared" si="7"/>
        <v>0</v>
      </c>
      <c r="R45" s="704">
        <f t="shared" si="7"/>
        <v>63205.64896</v>
      </c>
      <c r="S45" s="608">
        <f>T45+U45+X45+AA45+AD45+AG45</f>
        <v>19926.37909</v>
      </c>
      <c r="T45" s="10">
        <f t="shared" ref="T45:AG45" si="8">T43+T30+T26+T25+T22+T19+T13</f>
        <v>4170.09794</v>
      </c>
      <c r="U45" s="10">
        <f t="shared" si="8"/>
        <v>0</v>
      </c>
      <c r="V45" s="10">
        <f t="shared" si="8"/>
        <v>3698.01164</v>
      </c>
      <c r="W45" s="676">
        <f t="shared" si="8"/>
        <v>0</v>
      </c>
      <c r="X45" s="361">
        <f t="shared" si="8"/>
        <v>3698.01164</v>
      </c>
      <c r="Y45" s="10">
        <f t="shared" si="8"/>
        <v>8458.26951</v>
      </c>
      <c r="Z45" s="10">
        <f t="shared" si="8"/>
        <v>0</v>
      </c>
      <c r="AA45" s="10">
        <f t="shared" si="8"/>
        <v>8458.26951</v>
      </c>
      <c r="AB45" s="10">
        <f t="shared" si="8"/>
        <v>2600</v>
      </c>
      <c r="AC45" s="10">
        <f t="shared" si="8"/>
        <v>1000</v>
      </c>
      <c r="AD45" s="10">
        <f t="shared" si="8"/>
        <v>3600</v>
      </c>
      <c r="AE45" s="10">
        <f t="shared" si="8"/>
        <v>0</v>
      </c>
      <c r="AF45" s="10">
        <f t="shared" si="8"/>
        <v>0</v>
      </c>
      <c r="AG45" s="748">
        <f t="shared" si="8"/>
        <v>0</v>
      </c>
      <c r="AH45" s="765">
        <f>AK45+AN45+AQ45</f>
        <v>0</v>
      </c>
      <c r="AI45" s="11">
        <f t="shared" ref="AI45:AQ45" si="9">AI43+AI30+AI26+AI25+AI22+AI19+AI13</f>
        <v>0</v>
      </c>
      <c r="AJ45" s="11">
        <f t="shared" si="9"/>
        <v>0</v>
      </c>
      <c r="AK45" s="11">
        <f t="shared" si="9"/>
        <v>0</v>
      </c>
      <c r="AL45" s="11">
        <f t="shared" si="9"/>
        <v>0</v>
      </c>
      <c r="AM45" s="11">
        <f t="shared" si="9"/>
        <v>0</v>
      </c>
      <c r="AN45" s="11">
        <f t="shared" si="9"/>
        <v>0</v>
      </c>
      <c r="AO45" s="11">
        <f t="shared" si="9"/>
        <v>0</v>
      </c>
      <c r="AP45" s="11">
        <f t="shared" si="9"/>
        <v>0</v>
      </c>
      <c r="AQ45" s="11">
        <f t="shared" si="9"/>
        <v>0</v>
      </c>
      <c r="AR45" s="657">
        <f>AS45+AT45+AW45+AZ45+BC45+BF45</f>
        <v>420936.1232</v>
      </c>
      <c r="AS45" s="11">
        <f>E45+T45</f>
        <v>73024.45094</v>
      </c>
      <c r="AT45" s="11">
        <f>F45+U45</f>
        <v>62669.96004</v>
      </c>
      <c r="AU45" s="11">
        <f>G45+V45</f>
        <v>75220.41529</v>
      </c>
      <c r="AV45" s="11">
        <f>H45+W45</f>
        <v>0</v>
      </c>
      <c r="AW45" s="11">
        <f>AU45+AV45</f>
        <v>75220.41529</v>
      </c>
      <c r="AX45" s="11">
        <f>J45+Y45+AI45</f>
        <v>77400.78332</v>
      </c>
      <c r="AY45" s="11">
        <f>K45+Z45+AJ45</f>
        <v>0</v>
      </c>
      <c r="AZ45" s="11">
        <f>AX45+AY45</f>
        <v>77400.78332</v>
      </c>
      <c r="BA45" s="11">
        <f>M45+AB45</f>
        <v>68459.86465</v>
      </c>
      <c r="BB45" s="11">
        <f>N45+AC45</f>
        <v>955</v>
      </c>
      <c r="BC45" s="11">
        <f>BA45+BB45</f>
        <v>69414.86465</v>
      </c>
      <c r="BD45" s="11">
        <f>P45+AE45</f>
        <v>63205.64896</v>
      </c>
      <c r="BE45" s="11">
        <f>Q45+AF45</f>
        <v>0</v>
      </c>
      <c r="BF45" s="745">
        <f>BD45+BE45</f>
        <v>63205.64896</v>
      </c>
      <c r="BG45" s="814"/>
    </row>
    <row r="46" s="27" customFormat="1" ht="27" customHeight="1" spans="1:59">
      <c r="A46" s="7" t="s">
        <v>286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814"/>
    </row>
    <row r="47" s="27" customFormat="1" ht="92.25" customHeight="1" spans="1:59">
      <c r="A47" s="15" t="s">
        <v>44</v>
      </c>
      <c r="B47" s="606" t="s">
        <v>287</v>
      </c>
      <c r="C47" s="607" t="s">
        <v>13</v>
      </c>
      <c r="D47" s="608">
        <f>E47+F47+I47+L47+O47+R47</f>
        <v>105.26358</v>
      </c>
      <c r="E47" s="11">
        <v>0</v>
      </c>
      <c r="F47" s="11">
        <v>0</v>
      </c>
      <c r="G47" s="11">
        <v>0</v>
      </c>
      <c r="H47" s="609"/>
      <c r="I47" s="11">
        <f>G47+H47</f>
        <v>0</v>
      </c>
      <c r="J47" s="686">
        <f>'35'!L46</f>
        <v>52.632</v>
      </c>
      <c r="K47" s="609">
        <f>K48+K49+K50</f>
        <v>0</v>
      </c>
      <c r="L47" s="686">
        <f>J47+K47</f>
        <v>52.632</v>
      </c>
      <c r="M47" s="686">
        <f>'39'!O47</f>
        <v>26.31579</v>
      </c>
      <c r="N47" s="609">
        <f>N48+N49+N50</f>
        <v>0</v>
      </c>
      <c r="O47" s="686">
        <f>M47+N47</f>
        <v>26.31579</v>
      </c>
      <c r="P47" s="686">
        <f>'39'!R47</f>
        <v>26.31579</v>
      </c>
      <c r="Q47" s="609">
        <f>Q48+Q49+Q50</f>
        <v>0</v>
      </c>
      <c r="R47" s="717">
        <f>P47+Q47</f>
        <v>26.31579</v>
      </c>
      <c r="S47" s="608">
        <f>T47+U47+X47+AA47+AD47+AG47</f>
        <v>285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'35'!AA46</f>
        <v>180</v>
      </c>
      <c r="Z47" s="609">
        <f>Z48+Z49+Z50</f>
        <v>0</v>
      </c>
      <c r="AA47" s="11">
        <f>Y47+Z47</f>
        <v>180</v>
      </c>
      <c r="AB47" s="11">
        <f>'39'!AD47</f>
        <v>90</v>
      </c>
      <c r="AC47" s="609">
        <f>AC48+AC49+AC50</f>
        <v>0</v>
      </c>
      <c r="AD47" s="11">
        <f>AB47+AC47</f>
        <v>90</v>
      </c>
      <c r="AE47" s="11">
        <f>'39'!AG47</f>
        <v>15</v>
      </c>
      <c r="AF47" s="609">
        <f>AF48+AF49+AF50</f>
        <v>0</v>
      </c>
      <c r="AG47" s="745">
        <f>AE47+AF47</f>
        <v>15</v>
      </c>
      <c r="AH47" s="869">
        <f>AK47+AN47+AQ47</f>
        <v>1715</v>
      </c>
      <c r="AI47" s="876">
        <f>'34'!AK46</f>
        <v>820</v>
      </c>
      <c r="AJ47" s="609">
        <f>AJ48+AJ49+AJ50</f>
        <v>0</v>
      </c>
      <c r="AK47" s="745">
        <f>AI47+AJ47</f>
        <v>820</v>
      </c>
      <c r="AL47" s="876">
        <f>'39'!AN47</f>
        <v>410</v>
      </c>
      <c r="AM47" s="609">
        <f>AM48+AM49+AM50</f>
        <v>0</v>
      </c>
      <c r="AN47" s="745">
        <f>AL47+AM47</f>
        <v>410</v>
      </c>
      <c r="AO47" s="876">
        <f>'39'!AQ47</f>
        <v>485</v>
      </c>
      <c r="AP47" s="609">
        <f>AP48+AP49+AP50</f>
        <v>0</v>
      </c>
      <c r="AQ47" s="745">
        <f>AO47+AP47</f>
        <v>485</v>
      </c>
      <c r="AR47" s="657">
        <f>AS47+AT47+AW47+AZ47+BC47+BF47</f>
        <v>2105.26358</v>
      </c>
      <c r="AS47" s="11">
        <f>E47+T47</f>
        <v>0</v>
      </c>
      <c r="AT47" s="11">
        <f>F47+U47</f>
        <v>0</v>
      </c>
      <c r="AU47" s="11">
        <f>G47+V47</f>
        <v>0</v>
      </c>
      <c r="AV47" s="609">
        <f>H47+W47</f>
        <v>0</v>
      </c>
      <c r="AW47" s="11">
        <f>AU47+AV47</f>
        <v>0</v>
      </c>
      <c r="AX47" s="11">
        <f>J47+Y47+AI47</f>
        <v>1052.632</v>
      </c>
      <c r="AY47" s="609">
        <f>K47+Z47+AJ47</f>
        <v>0</v>
      </c>
      <c r="AZ47" s="11">
        <f>AX47+AY47</f>
        <v>1052.632</v>
      </c>
      <c r="BA47" s="11">
        <f>M47+AB47+AL47</f>
        <v>526.31579</v>
      </c>
      <c r="BB47" s="676">
        <f>N47+AC47+AM47</f>
        <v>0</v>
      </c>
      <c r="BC47" s="11">
        <f>BA47+BB47</f>
        <v>526.31579</v>
      </c>
      <c r="BD47" s="11">
        <f>P47+AE47+AO47</f>
        <v>526.31579</v>
      </c>
      <c r="BE47" s="676">
        <f>Q47+AF47+AP47</f>
        <v>0</v>
      </c>
      <c r="BF47" s="745">
        <f>BD47+BE47</f>
        <v>526.31579</v>
      </c>
      <c r="BG47" s="1003"/>
    </row>
    <row r="48" s="27" customFormat="1" ht="21" customHeight="1" spans="1:59">
      <c r="A48" s="15"/>
      <c r="B48" s="606"/>
      <c r="C48" s="607" t="s">
        <v>46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883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236"/>
    </row>
    <row r="49" s="27" customFormat="1" ht="25.5" customHeight="1" spans="1:59">
      <c r="A49" s="1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5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35.25" customHeight="1" spans="1:59">
      <c r="A50" s="1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08"/>
      <c r="T50" s="11"/>
      <c r="U50" s="11"/>
      <c r="V50" s="11"/>
      <c r="W50" s="609"/>
      <c r="X50" s="358"/>
      <c r="Y50" s="11"/>
      <c r="Z50" s="609"/>
      <c r="AA50" s="11"/>
      <c r="AB50" s="11"/>
      <c r="AC50" s="609"/>
      <c r="AD50" s="11"/>
      <c r="AE50" s="11"/>
      <c r="AF50" s="609"/>
      <c r="AG50" s="745"/>
      <c r="AH50" s="986"/>
      <c r="AI50" s="763"/>
      <c r="AJ50" s="609"/>
      <c r="AK50" s="11"/>
      <c r="AL50" s="11"/>
      <c r="AM50" s="609"/>
      <c r="AN50" s="11"/>
      <c r="AO50" s="11"/>
      <c r="AP50" s="609"/>
      <c r="AQ50" s="11"/>
      <c r="AR50" s="10"/>
      <c r="AS50" s="11"/>
      <c r="AT50" s="11"/>
      <c r="AU50" s="11"/>
      <c r="AV50" s="609"/>
      <c r="AW50" s="11"/>
      <c r="AX50" s="11"/>
      <c r="AY50" s="609"/>
      <c r="AZ50" s="11"/>
      <c r="BA50" s="11"/>
      <c r="BB50" s="676"/>
      <c r="BC50" s="11"/>
      <c r="BD50" s="11"/>
      <c r="BE50" s="676"/>
      <c r="BF50" s="787"/>
      <c r="BG50" s="236"/>
    </row>
    <row r="51" s="27" customFormat="1" ht="70.5" customHeight="1" spans="1:59">
      <c r="A51" s="15" t="s">
        <v>289</v>
      </c>
      <c r="B51" s="606" t="s">
        <v>290</v>
      </c>
      <c r="C51" s="607" t="s">
        <v>13</v>
      </c>
      <c r="D51" s="608">
        <f>E51+F51+I51+L51+O51+R51</f>
        <v>0</v>
      </c>
      <c r="E51" s="11">
        <v>0</v>
      </c>
      <c r="F51" s="11">
        <v>0</v>
      </c>
      <c r="G51" s="11">
        <f>'27'!I71</f>
        <v>0</v>
      </c>
      <c r="H51" s="609"/>
      <c r="I51" s="11">
        <f>G51+H51</f>
        <v>0</v>
      </c>
      <c r="J51" s="686">
        <f>'35'!L50</f>
        <v>0</v>
      </c>
      <c r="K51" s="609">
        <v>0</v>
      </c>
      <c r="L51" s="686">
        <f>J51+K51</f>
        <v>0</v>
      </c>
      <c r="M51" s="686">
        <f>'39'!O51</f>
        <v>0</v>
      </c>
      <c r="N51" s="609">
        <v>0</v>
      </c>
      <c r="O51" s="686">
        <f>M51+N51</f>
        <v>0</v>
      </c>
      <c r="P51" s="686">
        <f>'39'!R51</f>
        <v>0</v>
      </c>
      <c r="Q51" s="609">
        <v>0</v>
      </c>
      <c r="R51" s="717">
        <f>P51+Q51</f>
        <v>0</v>
      </c>
      <c r="S51" s="608">
        <f>T51+U51+X51+AA51+AD51+AG51</f>
        <v>0</v>
      </c>
      <c r="T51" s="11">
        <v>0</v>
      </c>
      <c r="U51" s="11">
        <v>0</v>
      </c>
      <c r="V51" s="11">
        <v>0</v>
      </c>
      <c r="W51" s="609"/>
      <c r="X51" s="358">
        <f>V51+W51</f>
        <v>0</v>
      </c>
      <c r="Y51" s="11">
        <f>'35'!AA50</f>
        <v>0</v>
      </c>
      <c r="Z51" s="609">
        <v>0</v>
      </c>
      <c r="AA51" s="11">
        <v>0</v>
      </c>
      <c r="AB51" s="11">
        <f>'39'!AD51</f>
        <v>0</v>
      </c>
      <c r="AC51" s="609">
        <v>0</v>
      </c>
      <c r="AD51" s="11">
        <f>AB51+AC51</f>
        <v>0</v>
      </c>
      <c r="AE51" s="11">
        <f>'39'!AG51</f>
        <v>0</v>
      </c>
      <c r="AF51" s="609">
        <v>0</v>
      </c>
      <c r="AG51" s="745">
        <v>0</v>
      </c>
      <c r="AH51" s="880">
        <f>AK51+AN51+AQ51</f>
        <v>0</v>
      </c>
      <c r="AI51" s="876">
        <f>'33'!AK50</f>
        <v>0</v>
      </c>
      <c r="AJ51" s="609">
        <v>0</v>
      </c>
      <c r="AK51" s="745">
        <f>AI51+AJ51</f>
        <v>0</v>
      </c>
      <c r="AL51" s="876">
        <f>'39'!AN51</f>
        <v>0</v>
      </c>
      <c r="AM51" s="609">
        <v>0</v>
      </c>
      <c r="AN51" s="745">
        <f>AL51+AM51</f>
        <v>0</v>
      </c>
      <c r="AO51" s="876">
        <f>'39'!AQ51</f>
        <v>0</v>
      </c>
      <c r="AP51" s="609">
        <v>0</v>
      </c>
      <c r="AQ51" s="745">
        <f>AO51+AP51</f>
        <v>0</v>
      </c>
      <c r="AR51" s="657">
        <f>AS51+AT51+AW51+AZ51+BC51+BF51</f>
        <v>0</v>
      </c>
      <c r="AS51" s="11">
        <f>E51+T51</f>
        <v>0</v>
      </c>
      <c r="AT51" s="11">
        <f>F51+U51</f>
        <v>0</v>
      </c>
      <c r="AU51" s="11">
        <f>G51+V51</f>
        <v>0</v>
      </c>
      <c r="AV51" s="609">
        <f>H51+W51</f>
        <v>0</v>
      </c>
      <c r="AW51" s="11">
        <f>AU51+AV51</f>
        <v>0</v>
      </c>
      <c r="AX51" s="11">
        <f>J51+Y51+AI51</f>
        <v>0</v>
      </c>
      <c r="AY51" s="609">
        <f>K51+Z51+AJ51</f>
        <v>0</v>
      </c>
      <c r="AZ51" s="11">
        <f>AX51+AY51</f>
        <v>0</v>
      </c>
      <c r="BA51" s="11">
        <f>M51+AB51+AL51</f>
        <v>0</v>
      </c>
      <c r="BB51" s="676">
        <f>N51+AC51+AM51</f>
        <v>0</v>
      </c>
      <c r="BC51" s="11">
        <f>BA51+BB51</f>
        <v>0</v>
      </c>
      <c r="BD51" s="11">
        <f>P51+AE51</f>
        <v>0</v>
      </c>
      <c r="BE51" s="676">
        <f>Q51+AF51+AP51</f>
        <v>0</v>
      </c>
      <c r="BF51" s="745">
        <f>BD51+BE51</f>
        <v>0</v>
      </c>
      <c r="BG51" s="905"/>
    </row>
    <row r="52" s="27" customFormat="1" ht="63.75" customHeight="1" spans="1:59">
      <c r="A52" s="19"/>
      <c r="B52" s="832" t="s">
        <v>189</v>
      </c>
      <c r="C52" s="958"/>
      <c r="D52" s="608">
        <f>E52+F52+I52+L52+O52+R52</f>
        <v>105.26358</v>
      </c>
      <c r="E52" s="10">
        <f t="shared" ref="E52:R52" si="10">E51+E47</f>
        <v>0</v>
      </c>
      <c r="F52" s="10">
        <f t="shared" si="10"/>
        <v>0</v>
      </c>
      <c r="G52" s="10">
        <f t="shared" si="10"/>
        <v>0</v>
      </c>
      <c r="H52" s="676">
        <f t="shared" si="10"/>
        <v>0</v>
      </c>
      <c r="I52" s="10">
        <f t="shared" si="10"/>
        <v>0</v>
      </c>
      <c r="J52" s="689">
        <f t="shared" si="10"/>
        <v>52.632</v>
      </c>
      <c r="K52" s="609">
        <f t="shared" si="10"/>
        <v>0</v>
      </c>
      <c r="L52" s="689">
        <f t="shared" si="10"/>
        <v>52.632</v>
      </c>
      <c r="M52" s="689">
        <f t="shared" si="10"/>
        <v>26.31579</v>
      </c>
      <c r="N52" s="609">
        <f t="shared" si="10"/>
        <v>0</v>
      </c>
      <c r="O52" s="689">
        <f t="shared" si="10"/>
        <v>26.31579</v>
      </c>
      <c r="P52" s="689">
        <f t="shared" si="10"/>
        <v>26.31579</v>
      </c>
      <c r="Q52" s="609">
        <f t="shared" si="10"/>
        <v>0</v>
      </c>
      <c r="R52" s="704">
        <f t="shared" si="10"/>
        <v>26.31579</v>
      </c>
      <c r="S52" s="608">
        <f>T52+U52+X52+AA52+AD52+AG52</f>
        <v>285</v>
      </c>
      <c r="T52" s="10">
        <f t="shared" ref="T52:AP52" si="11">T51+T47</f>
        <v>0</v>
      </c>
      <c r="U52" s="10">
        <f t="shared" si="11"/>
        <v>0</v>
      </c>
      <c r="V52" s="10">
        <f t="shared" si="11"/>
        <v>0</v>
      </c>
      <c r="W52" s="676">
        <f t="shared" si="11"/>
        <v>0</v>
      </c>
      <c r="X52" s="361">
        <f t="shared" si="11"/>
        <v>0</v>
      </c>
      <c r="Y52" s="10">
        <f t="shared" si="11"/>
        <v>180</v>
      </c>
      <c r="Z52" s="609">
        <f t="shared" si="11"/>
        <v>0</v>
      </c>
      <c r="AA52" s="10">
        <f t="shared" si="11"/>
        <v>180</v>
      </c>
      <c r="AB52" s="10">
        <f t="shared" si="11"/>
        <v>90</v>
      </c>
      <c r="AC52" s="609">
        <f t="shared" si="11"/>
        <v>0</v>
      </c>
      <c r="AD52" s="10">
        <f t="shared" si="11"/>
        <v>90</v>
      </c>
      <c r="AE52" s="10">
        <f t="shared" si="11"/>
        <v>15</v>
      </c>
      <c r="AF52" s="609">
        <f t="shared" si="11"/>
        <v>0</v>
      </c>
      <c r="AG52" s="748">
        <f t="shared" si="11"/>
        <v>15</v>
      </c>
      <c r="AH52" s="765">
        <f>AK52+AN52+AQ52</f>
        <v>1715</v>
      </c>
      <c r="AI52" s="608">
        <f t="shared" si="11"/>
        <v>820</v>
      </c>
      <c r="AJ52" s="609">
        <f t="shared" si="11"/>
        <v>0</v>
      </c>
      <c r="AK52" s="748">
        <f t="shared" si="11"/>
        <v>820</v>
      </c>
      <c r="AL52" s="10">
        <f t="shared" si="11"/>
        <v>410</v>
      </c>
      <c r="AM52" s="609">
        <f t="shared" si="11"/>
        <v>0</v>
      </c>
      <c r="AN52" s="745">
        <f>AL52+AM52</f>
        <v>410</v>
      </c>
      <c r="AO52" s="10">
        <f t="shared" si="11"/>
        <v>485</v>
      </c>
      <c r="AP52" s="609">
        <f t="shared" si="11"/>
        <v>0</v>
      </c>
      <c r="AQ52" s="745">
        <f>AO52+AP52</f>
        <v>485</v>
      </c>
      <c r="AR52" s="657">
        <f>AS52+AT52+AW52+AZ52+BC52+BF52</f>
        <v>2105.26358</v>
      </c>
      <c r="AS52" s="11">
        <f>AS51+AS47</f>
        <v>0</v>
      </c>
      <c r="AT52" s="11">
        <f>AT51+AT47</f>
        <v>0</v>
      </c>
      <c r="AU52" s="11">
        <f>AU51+AU47</f>
        <v>0</v>
      </c>
      <c r="AV52" s="609">
        <f>AV51+AV47</f>
        <v>0</v>
      </c>
      <c r="AW52" s="11">
        <f>AW51+AW47</f>
        <v>0</v>
      </c>
      <c r="AX52" s="11">
        <f>J52+Y52+AI52</f>
        <v>1052.632</v>
      </c>
      <c r="AY52" s="609">
        <f>K52+Z52+AJ52</f>
        <v>0</v>
      </c>
      <c r="AZ52" s="11">
        <f t="shared" ref="AZ52:BF52" si="12">AZ51+AZ47</f>
        <v>1052.632</v>
      </c>
      <c r="BA52" s="11">
        <f t="shared" si="12"/>
        <v>526.31579</v>
      </c>
      <c r="BB52" s="676">
        <f t="shared" si="12"/>
        <v>0</v>
      </c>
      <c r="BC52" s="11">
        <f t="shared" si="12"/>
        <v>526.31579</v>
      </c>
      <c r="BD52" s="11">
        <f t="shared" si="12"/>
        <v>526.31579</v>
      </c>
      <c r="BE52" s="676">
        <f t="shared" si="12"/>
        <v>0</v>
      </c>
      <c r="BF52" s="11">
        <f t="shared" si="12"/>
        <v>526.31579</v>
      </c>
      <c r="BG52" s="818"/>
    </row>
    <row r="53" s="27" customFormat="1" spans="1:59">
      <c r="A53" s="7" t="s">
        <v>302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7"/>
      <c r="T53" s="977"/>
      <c r="U53" s="977"/>
      <c r="V53" s="977"/>
      <c r="W53" s="977"/>
      <c r="X53" s="977"/>
      <c r="Y53" s="977"/>
      <c r="Z53" s="977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  <c r="AN53" s="977"/>
      <c r="AO53" s="977"/>
      <c r="AP53" s="977"/>
      <c r="AQ53" s="97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spans="1:59">
      <c r="A54" s="7" t="s">
        <v>303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978"/>
      <c r="T54" s="978"/>
      <c r="U54" s="978"/>
      <c r="V54" s="978"/>
      <c r="W54" s="978"/>
      <c r="X54" s="978"/>
      <c r="Y54" s="978"/>
      <c r="Z54" s="978"/>
      <c r="AA54" s="978"/>
      <c r="AB54" s="978"/>
      <c r="AC54" s="978"/>
      <c r="AD54" s="978"/>
      <c r="AE54" s="978"/>
      <c r="AF54" s="978"/>
      <c r="AG54" s="978"/>
      <c r="AH54" s="978"/>
      <c r="AI54" s="978"/>
      <c r="AJ54" s="978"/>
      <c r="AK54" s="978"/>
      <c r="AL54" s="978"/>
      <c r="AM54" s="978"/>
      <c r="AN54" s="978"/>
      <c r="AO54" s="978"/>
      <c r="AP54" s="978"/>
      <c r="AQ54" s="978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814"/>
    </row>
    <row r="55" s="27" customFormat="1" ht="70.5" customHeight="1" spans="1:59">
      <c r="A55" s="15" t="s">
        <v>118</v>
      </c>
      <c r="B55" s="606" t="s">
        <v>354</v>
      </c>
      <c r="C55" s="607" t="s">
        <v>13</v>
      </c>
      <c r="D55" s="608">
        <f>E55+F55+I55+L55+O55+R55</f>
        <v>36077.01938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'39'!O55</f>
        <v>6202.50497</v>
      </c>
      <c r="N55" s="609">
        <v>45</v>
      </c>
      <c r="O55" s="686">
        <f>M55+N55</f>
        <v>6247.50497</v>
      </c>
      <c r="P55" s="686">
        <f>'39'!R55</f>
        <v>6738.206</v>
      </c>
      <c r="Q55" s="609">
        <v>0</v>
      </c>
      <c r="R55" s="717">
        <f>P55+Q55</f>
        <v>6738.206</v>
      </c>
      <c r="S55" s="608">
        <f>T55+U55+X55+AA55+AD55+AG55</f>
        <v>377.04194</v>
      </c>
      <c r="T55" s="11">
        <v>0</v>
      </c>
      <c r="U55" s="11">
        <v>0</v>
      </c>
      <c r="V55" s="11">
        <f>'27'!X48</f>
        <v>95.44194</v>
      </c>
      <c r="W55" s="609"/>
      <c r="X55" s="358">
        <f>V55+W55</f>
        <v>95.44194</v>
      </c>
      <c r="Y55" s="11">
        <v>0</v>
      </c>
      <c r="Z55" s="609">
        <v>0</v>
      </c>
      <c r="AA55" s="11">
        <v>0</v>
      </c>
      <c r="AB55" s="11">
        <f>AB56</f>
        <v>180.8</v>
      </c>
      <c r="AC55" s="609">
        <v>0</v>
      </c>
      <c r="AD55" s="11">
        <f>AD56</f>
        <v>180.8</v>
      </c>
      <c r="AE55" s="11">
        <f>AE56</f>
        <v>100.8</v>
      </c>
      <c r="AF55" s="609">
        <v>0</v>
      </c>
      <c r="AG55" s="745">
        <f>AG56</f>
        <v>100.8</v>
      </c>
      <c r="AH55" s="765">
        <f>AK55+AN55+AQ55</f>
        <v>0</v>
      </c>
      <c r="AI55" s="876">
        <v>0</v>
      </c>
      <c r="AJ55" s="609">
        <v>0</v>
      </c>
      <c r="AK55" s="745">
        <f>AI55+AJ55</f>
        <v>0</v>
      </c>
      <c r="AL55" s="876">
        <v>0</v>
      </c>
      <c r="AM55" s="609">
        <v>0</v>
      </c>
      <c r="AN55" s="745">
        <f>AL55+AM55</f>
        <v>0</v>
      </c>
      <c r="AO55" s="876">
        <v>0</v>
      </c>
      <c r="AP55" s="609">
        <v>0</v>
      </c>
      <c r="AQ55" s="745">
        <f>AO55+AP55</f>
        <v>0</v>
      </c>
      <c r="AR55" s="657">
        <f>AS55+AT55+AW55+AZ55+BC55+BF55</f>
        <v>36454.06132</v>
      </c>
      <c r="AS55" s="11">
        <f t="shared" ref="AS55:AV56" si="13">E55+T55</f>
        <v>4728.52027</v>
      </c>
      <c r="AT55" s="11">
        <f t="shared" si="13"/>
        <v>5368.03887</v>
      </c>
      <c r="AU55" s="11">
        <f t="shared" si="13"/>
        <v>6691.42368</v>
      </c>
      <c r="AV55" s="609">
        <f t="shared" si="13"/>
        <v>0</v>
      </c>
      <c r="AW55" s="11">
        <f>AU55+AV55</f>
        <v>6691.42368</v>
      </c>
      <c r="AX55" s="11">
        <f>J55+Y55+AI55</f>
        <v>6398.76753</v>
      </c>
      <c r="AY55" s="609">
        <f>K55+Z55+AJ55</f>
        <v>0</v>
      </c>
      <c r="AZ55" s="11">
        <f>AX55+AY55</f>
        <v>6398.76753</v>
      </c>
      <c r="BA55" s="11">
        <f>M55+AB55</f>
        <v>6383.30497</v>
      </c>
      <c r="BB55" s="642">
        <f>N55+AC55</f>
        <v>45</v>
      </c>
      <c r="BC55" s="11">
        <f>BA55+BB55</f>
        <v>6428.30497</v>
      </c>
      <c r="BD55" s="11">
        <f>P55+AE55</f>
        <v>6839.006</v>
      </c>
      <c r="BE55" s="642">
        <f>Q55+AF55</f>
        <v>0</v>
      </c>
      <c r="BF55" s="787">
        <f>BD55+BE55</f>
        <v>6839.006</v>
      </c>
      <c r="BG55" s="1015" t="s">
        <v>409</v>
      </c>
    </row>
    <row r="56" s="27" customFormat="1" ht="105.75" customHeight="1" spans="1:59">
      <c r="A56" s="15" t="s">
        <v>356</v>
      </c>
      <c r="B56" s="606" t="s">
        <v>329</v>
      </c>
      <c r="C56" s="607" t="s">
        <v>46</v>
      </c>
      <c r="D56" s="608">
        <f>E56+F56+I56+L56+O56+R56</f>
        <v>0</v>
      </c>
      <c r="E56" s="11">
        <v>0</v>
      </c>
      <c r="F56" s="11">
        <v>0</v>
      </c>
      <c r="G56" s="11"/>
      <c r="H56" s="609"/>
      <c r="I56" s="11">
        <v>0</v>
      </c>
      <c r="J56" s="686">
        <v>0</v>
      </c>
      <c r="K56" s="609">
        <v>0</v>
      </c>
      <c r="L56" s="686">
        <v>0</v>
      </c>
      <c r="M56" s="686">
        <v>0</v>
      </c>
      <c r="N56" s="609">
        <v>0</v>
      </c>
      <c r="O56" s="686">
        <v>0</v>
      </c>
      <c r="P56" s="686">
        <v>0</v>
      </c>
      <c r="Q56" s="609">
        <v>0</v>
      </c>
      <c r="R56" s="717">
        <v>0</v>
      </c>
      <c r="S56" s="608">
        <f>T56+U56+X56+AA56+AD56+AG56</f>
        <v>281.6</v>
      </c>
      <c r="T56" s="11">
        <v>0</v>
      </c>
      <c r="U56" s="11">
        <v>0</v>
      </c>
      <c r="V56" s="11"/>
      <c r="W56" s="609"/>
      <c r="X56" s="358">
        <v>0</v>
      </c>
      <c r="Y56" s="11">
        <v>0</v>
      </c>
      <c r="Z56" s="609">
        <v>0</v>
      </c>
      <c r="AA56" s="11">
        <v>0</v>
      </c>
      <c r="AB56" s="11">
        <f>'39'!AD56</f>
        <v>180.8</v>
      </c>
      <c r="AC56" s="609">
        <v>0</v>
      </c>
      <c r="AD56" s="11">
        <f>AB56+AC56</f>
        <v>180.8</v>
      </c>
      <c r="AE56" s="11">
        <f>'39'!AG56</f>
        <v>100.8</v>
      </c>
      <c r="AF56" s="609">
        <v>0</v>
      </c>
      <c r="AG56" s="745">
        <f>AE56+AF56</f>
        <v>100.8</v>
      </c>
      <c r="AH56" s="765">
        <f>AK56+AN56+AQ56</f>
        <v>0</v>
      </c>
      <c r="AI56" s="877">
        <v>0</v>
      </c>
      <c r="AJ56" s="987">
        <v>0</v>
      </c>
      <c r="AK56" s="745">
        <v>0</v>
      </c>
      <c r="AL56" s="876">
        <v>0</v>
      </c>
      <c r="AM56" s="609">
        <v>0</v>
      </c>
      <c r="AN56" s="745">
        <v>0</v>
      </c>
      <c r="AO56" s="876">
        <v>0</v>
      </c>
      <c r="AP56" s="609">
        <v>0</v>
      </c>
      <c r="AQ56" s="745">
        <v>0</v>
      </c>
      <c r="AR56" s="657">
        <f>AS56+AT56+AW56+AZ56+BC56+BF56</f>
        <v>281.6</v>
      </c>
      <c r="AS56" s="11">
        <f t="shared" si="13"/>
        <v>0</v>
      </c>
      <c r="AT56" s="11">
        <f t="shared" si="13"/>
        <v>0</v>
      </c>
      <c r="AU56" s="11">
        <f t="shared" si="13"/>
        <v>0</v>
      </c>
      <c r="AV56" s="609">
        <f t="shared" si="13"/>
        <v>0</v>
      </c>
      <c r="AW56" s="11">
        <f>AU56+AV56</f>
        <v>0</v>
      </c>
      <c r="AX56" s="11">
        <f>J56+Y56+AI56</f>
        <v>0</v>
      </c>
      <c r="AY56" s="609">
        <f>K56+Z56+AJ56</f>
        <v>0</v>
      </c>
      <c r="AZ56" s="11">
        <f>AX56+AY56</f>
        <v>0</v>
      </c>
      <c r="BA56" s="11">
        <f>M56+AB56</f>
        <v>180.8</v>
      </c>
      <c r="BB56" s="642">
        <f>N56+AC56</f>
        <v>0</v>
      </c>
      <c r="BC56" s="11">
        <f>BA56+BB56</f>
        <v>180.8</v>
      </c>
      <c r="BD56" s="11">
        <f>P56+AE56</f>
        <v>100.8</v>
      </c>
      <c r="BE56" s="642">
        <f>Q56+AF56</f>
        <v>0</v>
      </c>
      <c r="BF56" s="787">
        <f>BD56+BE56</f>
        <v>100.8</v>
      </c>
      <c r="BG56" s="824"/>
    </row>
    <row r="57" s="27" customFormat="1" ht="81.75" customHeight="1" spans="1:59">
      <c r="A57" s="19"/>
      <c r="B57" s="832" t="s">
        <v>159</v>
      </c>
      <c r="C57" s="959"/>
      <c r="D57" s="608">
        <f>E57+F57+I57+L57+O57+R57</f>
        <v>36077.01938</v>
      </c>
      <c r="E57" s="10">
        <f>E55+E56</f>
        <v>4728.52027</v>
      </c>
      <c r="F57" s="10">
        <f t="shared" ref="F57:R57" si="14">F55+F56</f>
        <v>5368.03887</v>
      </c>
      <c r="G57" s="10">
        <f t="shared" si="14"/>
        <v>6595.98174</v>
      </c>
      <c r="H57" s="10">
        <f t="shared" si="14"/>
        <v>0</v>
      </c>
      <c r="I57" s="10">
        <f t="shared" si="14"/>
        <v>6595.98174</v>
      </c>
      <c r="J57" s="10">
        <f t="shared" si="14"/>
        <v>6398.76753</v>
      </c>
      <c r="K57" s="10">
        <f t="shared" si="14"/>
        <v>0</v>
      </c>
      <c r="L57" s="10">
        <f t="shared" si="14"/>
        <v>6398.76753</v>
      </c>
      <c r="M57" s="10">
        <f t="shared" si="14"/>
        <v>6202.50497</v>
      </c>
      <c r="N57" s="10">
        <f t="shared" si="14"/>
        <v>45</v>
      </c>
      <c r="O57" s="10">
        <f t="shared" si="14"/>
        <v>6247.50497</v>
      </c>
      <c r="P57" s="10">
        <f t="shared" si="14"/>
        <v>6738.206</v>
      </c>
      <c r="Q57" s="10">
        <f t="shared" si="14"/>
        <v>0</v>
      </c>
      <c r="R57" s="10">
        <f t="shared" si="14"/>
        <v>6738.206</v>
      </c>
      <c r="S57" s="10">
        <f>S55</f>
        <v>377.04194</v>
      </c>
      <c r="T57" s="10">
        <f t="shared" ref="T57:AR57" si="15">T55</f>
        <v>0</v>
      </c>
      <c r="U57" s="10">
        <f t="shared" si="15"/>
        <v>0</v>
      </c>
      <c r="V57" s="10">
        <f t="shared" si="15"/>
        <v>95.44194</v>
      </c>
      <c r="W57" s="10">
        <f t="shared" si="15"/>
        <v>0</v>
      </c>
      <c r="X57" s="10">
        <f t="shared" si="15"/>
        <v>95.44194</v>
      </c>
      <c r="Y57" s="10">
        <f t="shared" si="15"/>
        <v>0</v>
      </c>
      <c r="Z57" s="10">
        <f t="shared" si="15"/>
        <v>0</v>
      </c>
      <c r="AA57" s="10">
        <f t="shared" si="15"/>
        <v>0</v>
      </c>
      <c r="AB57" s="10">
        <f t="shared" si="15"/>
        <v>180.8</v>
      </c>
      <c r="AC57" s="10">
        <f t="shared" si="15"/>
        <v>0</v>
      </c>
      <c r="AD57" s="10">
        <f t="shared" si="15"/>
        <v>180.8</v>
      </c>
      <c r="AE57" s="10">
        <f t="shared" si="15"/>
        <v>100.8</v>
      </c>
      <c r="AF57" s="10">
        <f t="shared" si="15"/>
        <v>0</v>
      </c>
      <c r="AG57" s="10">
        <f t="shared" si="15"/>
        <v>100.8</v>
      </c>
      <c r="AH57" s="10">
        <f t="shared" si="15"/>
        <v>0</v>
      </c>
      <c r="AI57" s="10">
        <f t="shared" si="15"/>
        <v>0</v>
      </c>
      <c r="AJ57" s="10">
        <f t="shared" si="15"/>
        <v>0</v>
      </c>
      <c r="AK57" s="10">
        <f t="shared" si="15"/>
        <v>0</v>
      </c>
      <c r="AL57" s="10">
        <f t="shared" si="15"/>
        <v>0</v>
      </c>
      <c r="AM57" s="10">
        <f t="shared" si="15"/>
        <v>0</v>
      </c>
      <c r="AN57" s="10">
        <f t="shared" si="15"/>
        <v>0</v>
      </c>
      <c r="AO57" s="10">
        <f t="shared" si="15"/>
        <v>0</v>
      </c>
      <c r="AP57" s="10">
        <f t="shared" si="15"/>
        <v>0</v>
      </c>
      <c r="AQ57" s="10">
        <f t="shared" si="15"/>
        <v>0</v>
      </c>
      <c r="AR57" s="10">
        <f t="shared" si="15"/>
        <v>36454.06132</v>
      </c>
      <c r="AS57" s="10">
        <f t="shared" ref="AS57:BF57" si="16">AS55</f>
        <v>4728.52027</v>
      </c>
      <c r="AT57" s="10">
        <f t="shared" si="16"/>
        <v>5368.03887</v>
      </c>
      <c r="AU57" s="10">
        <f t="shared" si="16"/>
        <v>6691.42368</v>
      </c>
      <c r="AV57" s="10">
        <f t="shared" si="16"/>
        <v>0</v>
      </c>
      <c r="AW57" s="10">
        <f t="shared" si="16"/>
        <v>6691.42368</v>
      </c>
      <c r="AX57" s="10">
        <f t="shared" si="16"/>
        <v>6398.76753</v>
      </c>
      <c r="AY57" s="10">
        <f t="shared" si="16"/>
        <v>0</v>
      </c>
      <c r="AZ57" s="10">
        <f t="shared" si="16"/>
        <v>6398.76753</v>
      </c>
      <c r="BA57" s="10">
        <f t="shared" si="16"/>
        <v>6383.30497</v>
      </c>
      <c r="BB57" s="10">
        <f t="shared" si="16"/>
        <v>45</v>
      </c>
      <c r="BC57" s="10">
        <f t="shared" si="16"/>
        <v>6428.30497</v>
      </c>
      <c r="BD57" s="10">
        <f t="shared" si="16"/>
        <v>6839.006</v>
      </c>
      <c r="BE57" s="10">
        <f t="shared" si="16"/>
        <v>0</v>
      </c>
      <c r="BF57" s="10">
        <f t="shared" si="16"/>
        <v>6839.006</v>
      </c>
      <c r="BG57" s="824"/>
    </row>
    <row r="58" s="27" customFormat="1" ht="21" customHeight="1" spans="1:59">
      <c r="A58" s="7" t="s">
        <v>304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7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  <c r="AN58" s="977"/>
      <c r="AO58" s="977"/>
      <c r="AP58" s="977"/>
      <c r="AQ58" s="97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s="27" customFormat="1" ht="22.5" customHeight="1" spans="1:59">
      <c r="A59" s="7" t="s">
        <v>305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978"/>
      <c r="T59" s="978"/>
      <c r="U59" s="978"/>
      <c r="V59" s="978"/>
      <c r="W59" s="978"/>
      <c r="X59" s="978"/>
      <c r="Y59" s="978"/>
      <c r="Z59" s="978"/>
      <c r="AA59" s="978"/>
      <c r="AB59" s="978"/>
      <c r="AC59" s="978"/>
      <c r="AD59" s="978"/>
      <c r="AE59" s="978"/>
      <c r="AF59" s="978"/>
      <c r="AG59" s="978"/>
      <c r="AH59" s="978"/>
      <c r="AI59" s="978"/>
      <c r="AJ59" s="978"/>
      <c r="AK59" s="978"/>
      <c r="AL59" s="978"/>
      <c r="AM59" s="978"/>
      <c r="AN59" s="978"/>
      <c r="AO59" s="978"/>
      <c r="AP59" s="978"/>
      <c r="AQ59" s="978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814"/>
    </row>
    <row r="60" ht="75" customHeight="1" spans="1:59">
      <c r="A60" s="15" t="s">
        <v>122</v>
      </c>
      <c r="B60" s="606" t="s">
        <v>160</v>
      </c>
      <c r="C60" s="607" t="s">
        <v>13</v>
      </c>
      <c r="D60" s="608">
        <f>E60+F60+I60+L60+O60+R60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>
        <v>0</v>
      </c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f>'35'!AA58</f>
        <v>0</v>
      </c>
      <c r="Z60" s="642"/>
      <c r="AA60" s="11">
        <v>0</v>
      </c>
      <c r="AB60" s="11">
        <f>'39'!AD60</f>
        <v>0</v>
      </c>
      <c r="AC60" s="642"/>
      <c r="AD60" s="11">
        <v>0</v>
      </c>
      <c r="AE60" s="11">
        <f>'39'!AG60</f>
        <v>0</v>
      </c>
      <c r="AF60" s="642"/>
      <c r="AG60" s="745">
        <v>0</v>
      </c>
      <c r="AH60" s="869">
        <f>AK60+AN60+AQ60</f>
        <v>0</v>
      </c>
      <c r="AI60" s="764">
        <v>0</v>
      </c>
      <c r="AJ60" s="642"/>
      <c r="AK60" s="745">
        <f>AI60+AJ60</f>
        <v>0</v>
      </c>
      <c r="AL60" s="764">
        <v>0</v>
      </c>
      <c r="AM60" s="642"/>
      <c r="AN60" s="758">
        <f>AL60+AM60</f>
        <v>0</v>
      </c>
      <c r="AO60" s="764">
        <v>0</v>
      </c>
      <c r="AP60" s="642"/>
      <c r="AQ60" s="758">
        <f>AO60+AP60</f>
        <v>0</v>
      </c>
      <c r="AR60" s="657">
        <f>AS60+AT60+AW60+AZ60+BC60+BF60</f>
        <v>1488.35017</v>
      </c>
      <c r="AS60" s="11">
        <f>E60+T60</f>
        <v>0</v>
      </c>
      <c r="AT60" s="11">
        <f>F60+U60</f>
        <v>0</v>
      </c>
      <c r="AU60" s="11">
        <f>G60+V60</f>
        <v>1488.35017</v>
      </c>
      <c r="AV60" s="609">
        <f>H60+W60</f>
        <v>0</v>
      </c>
      <c r="AW60" s="11">
        <f>AU60+AV60</f>
        <v>1488.35017</v>
      </c>
      <c r="AX60" s="11">
        <f>J60+Y60+AI60</f>
        <v>0</v>
      </c>
      <c r="AY60" s="642">
        <f>K60+Z60+AJ60</f>
        <v>0</v>
      </c>
      <c r="AZ60" s="11">
        <f>AX60+AY60</f>
        <v>0</v>
      </c>
      <c r="BA60" s="11">
        <f>M60+AB60</f>
        <v>0</v>
      </c>
      <c r="BB60" s="642">
        <f>N60+AC60</f>
        <v>0</v>
      </c>
      <c r="BC60" s="11">
        <f>BA60+BB60</f>
        <v>0</v>
      </c>
      <c r="BD60" s="11">
        <f>P60+AE60</f>
        <v>0</v>
      </c>
      <c r="BE60" s="642">
        <f>Q60+AF60</f>
        <v>0</v>
      </c>
      <c r="BF60" s="745">
        <f>BD60+BE60</f>
        <v>0</v>
      </c>
      <c r="BG60" s="939"/>
    </row>
    <row r="61" spans="1:59">
      <c r="A61" s="15"/>
      <c r="B61" s="606"/>
      <c r="C61" s="607" t="s">
        <v>91</v>
      </c>
      <c r="D61" s="608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608"/>
      <c r="T61" s="10"/>
      <c r="U61" s="10"/>
      <c r="V61" s="10"/>
      <c r="W61" s="676"/>
      <c r="X61" s="361"/>
      <c r="Y61" s="738"/>
      <c r="Z61" s="739"/>
      <c r="AA61" s="657"/>
      <c r="AB61" s="738"/>
      <c r="AC61" s="739"/>
      <c r="AD61" s="657"/>
      <c r="AE61" s="738"/>
      <c r="AF61" s="739"/>
      <c r="AG61" s="765"/>
      <c r="AH61" s="760"/>
      <c r="AI61" s="760"/>
      <c r="AJ61" s="642"/>
      <c r="AK61" s="765"/>
      <c r="AL61" s="760"/>
      <c r="AM61" s="642"/>
      <c r="AN61" s="760"/>
      <c r="AO61" s="760"/>
      <c r="AP61" s="642"/>
      <c r="AQ61" s="760"/>
      <c r="AR61" s="657"/>
      <c r="AS61" s="10"/>
      <c r="AT61" s="10"/>
      <c r="AU61" s="10"/>
      <c r="AV61" s="676"/>
      <c r="AW61" s="10"/>
      <c r="AX61" s="738"/>
      <c r="AY61" s="739"/>
      <c r="AZ61" s="657"/>
      <c r="BA61" s="738"/>
      <c r="BB61" s="739"/>
      <c r="BC61" s="657"/>
      <c r="BD61" s="738"/>
      <c r="BE61" s="739"/>
      <c r="BF61" s="940"/>
      <c r="BG61" s="941"/>
    </row>
    <row r="62" ht="22.5" spans="1:59">
      <c r="A62" s="15"/>
      <c r="B62" s="606"/>
      <c r="C62" s="607" t="s">
        <v>404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608"/>
      <c r="T62" s="10"/>
      <c r="U62" s="10"/>
      <c r="V62" s="10"/>
      <c r="W62" s="676"/>
      <c r="X62" s="361"/>
      <c r="Y62" s="738"/>
      <c r="Z62" s="740"/>
      <c r="AA62" s="657"/>
      <c r="AB62" s="738"/>
      <c r="AC62" s="740"/>
      <c r="AD62" s="657"/>
      <c r="AE62" s="738"/>
      <c r="AF62" s="740"/>
      <c r="AG62" s="765"/>
      <c r="AH62" s="767"/>
      <c r="AI62" s="767"/>
      <c r="AJ62" s="768"/>
      <c r="AK62" s="765"/>
      <c r="AL62" s="767"/>
      <c r="AM62" s="768"/>
      <c r="AN62" s="767"/>
      <c r="AO62" s="767"/>
      <c r="AP62" s="768"/>
      <c r="AQ62" s="767"/>
      <c r="AR62" s="657"/>
      <c r="AS62" s="10"/>
      <c r="AT62" s="10"/>
      <c r="AU62" s="10"/>
      <c r="AV62" s="676"/>
      <c r="AW62" s="10"/>
      <c r="AX62" s="738"/>
      <c r="AY62" s="740"/>
      <c r="AZ62" s="657"/>
      <c r="BA62" s="738"/>
      <c r="BB62" s="740"/>
      <c r="BC62" s="657"/>
      <c r="BD62" s="738"/>
      <c r="BE62" s="740"/>
      <c r="BF62" s="940"/>
      <c r="BG62" s="941"/>
    </row>
    <row r="63" ht="22.5" spans="1:59">
      <c r="A63" s="15"/>
      <c r="B63" s="606"/>
      <c r="C63" s="607" t="s">
        <v>39</v>
      </c>
      <c r="D63" s="608"/>
      <c r="E63" s="10"/>
      <c r="F63" s="10"/>
      <c r="G63" s="10"/>
      <c r="H63" s="676"/>
      <c r="I63" s="10"/>
      <c r="J63" s="704"/>
      <c r="K63" s="720"/>
      <c r="L63" s="706"/>
      <c r="M63" s="704"/>
      <c r="N63" s="720"/>
      <c r="O63" s="707"/>
      <c r="P63" s="968"/>
      <c r="Q63" s="979"/>
      <c r="R63" s="704"/>
      <c r="S63" s="608"/>
      <c r="T63" s="10"/>
      <c r="U63" s="10"/>
      <c r="V63" s="10"/>
      <c r="W63" s="676"/>
      <c r="X63" s="361"/>
      <c r="Y63" s="738"/>
      <c r="Z63" s="754"/>
      <c r="AA63" s="657"/>
      <c r="AB63" s="738"/>
      <c r="AC63" s="754"/>
      <c r="AD63" s="657"/>
      <c r="AE63" s="738"/>
      <c r="AF63" s="754"/>
      <c r="AG63" s="765"/>
      <c r="AH63" s="770"/>
      <c r="AI63" s="770"/>
      <c r="AJ63" s="743"/>
      <c r="AK63" s="765"/>
      <c r="AL63" s="770"/>
      <c r="AM63" s="743"/>
      <c r="AN63" s="770"/>
      <c r="AO63" s="770"/>
      <c r="AP63" s="743"/>
      <c r="AQ63" s="770"/>
      <c r="AR63" s="657"/>
      <c r="AS63" s="10"/>
      <c r="AT63" s="10"/>
      <c r="AU63" s="10"/>
      <c r="AV63" s="676"/>
      <c r="AW63" s="10"/>
      <c r="AX63" s="738"/>
      <c r="AY63" s="754"/>
      <c r="AZ63" s="657"/>
      <c r="BA63" s="738"/>
      <c r="BB63" s="754"/>
      <c r="BC63" s="657"/>
      <c r="BD63" s="738"/>
      <c r="BE63" s="754"/>
      <c r="BF63" s="940"/>
      <c r="BG63" s="941"/>
    </row>
    <row r="64" s="30" customFormat="1" ht="69.6" customHeight="1" spans="1:59">
      <c r="A64" s="19"/>
      <c r="B64" s="832" t="s">
        <v>159</v>
      </c>
      <c r="C64" s="959"/>
      <c r="D64" s="608">
        <f>D60</f>
        <v>1488.35017</v>
      </c>
      <c r="E64" s="10">
        <f>E60</f>
        <v>0</v>
      </c>
      <c r="F64" s="10">
        <f t="shared" ref="F64:AK64" si="17">F60</f>
        <v>0</v>
      </c>
      <c r="G64" s="10">
        <f t="shared" si="17"/>
        <v>1488.35017</v>
      </c>
      <c r="H64" s="676">
        <f t="shared" si="17"/>
        <v>0</v>
      </c>
      <c r="I64" s="10">
        <f t="shared" si="17"/>
        <v>1488.35017</v>
      </c>
      <c r="J64" s="689">
        <f t="shared" si="17"/>
        <v>0</v>
      </c>
      <c r="K64" s="968">
        <f t="shared" si="17"/>
        <v>0</v>
      </c>
      <c r="L64" s="689">
        <f t="shared" si="17"/>
        <v>0</v>
      </c>
      <c r="M64" s="689">
        <f t="shared" si="17"/>
        <v>0</v>
      </c>
      <c r="N64" s="968">
        <f t="shared" si="17"/>
        <v>0</v>
      </c>
      <c r="O64" s="689">
        <f t="shared" si="17"/>
        <v>0</v>
      </c>
      <c r="P64" s="968">
        <f t="shared" si="17"/>
        <v>0</v>
      </c>
      <c r="Q64" s="689">
        <f t="shared" si="17"/>
        <v>0</v>
      </c>
      <c r="R64" s="704">
        <f t="shared" si="17"/>
        <v>0</v>
      </c>
      <c r="S64" s="608">
        <f t="shared" si="17"/>
        <v>0</v>
      </c>
      <c r="T64" s="10">
        <f t="shared" si="17"/>
        <v>0</v>
      </c>
      <c r="U64" s="10">
        <f t="shared" si="17"/>
        <v>0</v>
      </c>
      <c r="V64" s="10">
        <f t="shared" si="17"/>
        <v>0</v>
      </c>
      <c r="W64" s="676">
        <f t="shared" si="17"/>
        <v>0</v>
      </c>
      <c r="X64" s="361">
        <f t="shared" si="17"/>
        <v>0</v>
      </c>
      <c r="Y64" s="10">
        <f t="shared" si="17"/>
        <v>0</v>
      </c>
      <c r="Z64" s="770">
        <f t="shared" si="17"/>
        <v>0</v>
      </c>
      <c r="AA64" s="10">
        <f t="shared" si="17"/>
        <v>0</v>
      </c>
      <c r="AB64" s="10">
        <f t="shared" si="17"/>
        <v>0</v>
      </c>
      <c r="AC64" s="770">
        <f t="shared" si="17"/>
        <v>0</v>
      </c>
      <c r="AD64" s="10">
        <f t="shared" si="17"/>
        <v>0</v>
      </c>
      <c r="AE64" s="10">
        <f t="shared" si="17"/>
        <v>0</v>
      </c>
      <c r="AF64" s="770">
        <f t="shared" si="17"/>
        <v>0</v>
      </c>
      <c r="AG64" s="748">
        <f t="shared" si="17"/>
        <v>0</v>
      </c>
      <c r="AH64" s="880">
        <f>AK64+AN64+AQ64</f>
        <v>0</v>
      </c>
      <c r="AI64" s="757">
        <f t="shared" si="17"/>
        <v>0</v>
      </c>
      <c r="AJ64" s="988">
        <f t="shared" si="17"/>
        <v>0</v>
      </c>
      <c r="AK64" s="748">
        <f t="shared" si="17"/>
        <v>0</v>
      </c>
      <c r="AL64" s="874">
        <v>0</v>
      </c>
      <c r="AM64" s="743"/>
      <c r="AN64" s="989">
        <f>AL64+AM64</f>
        <v>0</v>
      </c>
      <c r="AO64" s="874">
        <v>0</v>
      </c>
      <c r="AP64" s="743"/>
      <c r="AQ64" s="989">
        <f>AO64+AP64</f>
        <v>0</v>
      </c>
      <c r="AR64" s="657">
        <f>AS64+AT64+AW64+AZ64+BC64+BF64</f>
        <v>1488.35017</v>
      </c>
      <c r="AS64" s="10">
        <f>E64+T64</f>
        <v>0</v>
      </c>
      <c r="AT64" s="10">
        <f>F64+U64</f>
        <v>0</v>
      </c>
      <c r="AU64" s="10">
        <f>G64+V64</f>
        <v>1488.35017</v>
      </c>
      <c r="AV64" s="676">
        <f>H64+W64</f>
        <v>0</v>
      </c>
      <c r="AW64" s="10">
        <f>AU64+AV64</f>
        <v>1488.35017</v>
      </c>
      <c r="AX64" s="11">
        <f>J64+Y64+AI64</f>
        <v>0</v>
      </c>
      <c r="AY64" s="743">
        <f>K64+Z64+AJ64</f>
        <v>0</v>
      </c>
      <c r="AZ64" s="10">
        <f>AX64+AY64</f>
        <v>0</v>
      </c>
      <c r="BA64" s="10">
        <f>M64+AB64</f>
        <v>0</v>
      </c>
      <c r="BB64" s="770">
        <f>N64+AC64</f>
        <v>0</v>
      </c>
      <c r="BC64" s="10">
        <f>BA64+BB64</f>
        <v>0</v>
      </c>
      <c r="BD64" s="10">
        <f>P64+AE64</f>
        <v>0</v>
      </c>
      <c r="BE64" s="770">
        <f>Q64+AF64</f>
        <v>0</v>
      </c>
      <c r="BF64" s="748">
        <f>BD64+BE64</f>
        <v>0</v>
      </c>
      <c r="BG64" s="942"/>
    </row>
    <row r="65" spans="1:59">
      <c r="A65" s="7" t="s">
        <v>306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803"/>
    </row>
    <row r="66" ht="19.5" customHeight="1" spans="1:59">
      <c r="A66" s="7" t="s">
        <v>307</v>
      </c>
      <c r="B66" s="7"/>
      <c r="C66" s="7"/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803"/>
    </row>
    <row r="67" ht="75.6" customHeight="1" spans="1:59">
      <c r="A67" s="15" t="s">
        <v>295</v>
      </c>
      <c r="B67" s="611" t="s">
        <v>123</v>
      </c>
      <c r="C67" s="923" t="s">
        <v>13</v>
      </c>
      <c r="D67" s="674">
        <f>E67+F67+I67+L67+O67+R67</f>
        <v>588.63158</v>
      </c>
      <c r="E67" s="653">
        <v>0</v>
      </c>
      <c r="F67" s="653">
        <v>0</v>
      </c>
      <c r="G67" s="653">
        <v>0</v>
      </c>
      <c r="H67" s="654"/>
      <c r="I67" s="653">
        <v>0</v>
      </c>
      <c r="J67" s="701">
        <v>0</v>
      </c>
      <c r="K67" s="928"/>
      <c r="L67" s="701">
        <v>0</v>
      </c>
      <c r="M67" s="701">
        <f>'39'!O67</f>
        <v>0</v>
      </c>
      <c r="N67" s="928">
        <f>N68+N69+N70+N71</f>
        <v>0</v>
      </c>
      <c r="O67" s="701">
        <f>M67+N67</f>
        <v>0</v>
      </c>
      <c r="P67" s="701">
        <f>'39'!R67</f>
        <v>588.63158</v>
      </c>
      <c r="Q67" s="928">
        <f>Q68+Q69+Q70+Q71</f>
        <v>0</v>
      </c>
      <c r="R67" s="1007">
        <f>P67+Q67</f>
        <v>588.63158</v>
      </c>
      <c r="S67" s="674">
        <f>T67+U67+X67+AA67+AD67+AG67</f>
        <v>22184</v>
      </c>
      <c r="T67" s="653">
        <v>0</v>
      </c>
      <c r="U67" s="653">
        <v>0</v>
      </c>
      <c r="V67" s="653">
        <v>0</v>
      </c>
      <c r="W67" s="654"/>
      <c r="X67" s="404">
        <v>0</v>
      </c>
      <c r="Y67" s="653">
        <v>0</v>
      </c>
      <c r="Z67" s="928">
        <f>Z68+Z69+Z70+Z71</f>
        <v>0</v>
      </c>
      <c r="AA67" s="653">
        <v>0</v>
      </c>
      <c r="AB67" s="653">
        <f>'39'!AD67</f>
        <v>0</v>
      </c>
      <c r="AC67" s="654">
        <f>AC68+AC69+AC70+AC71</f>
        <v>0</v>
      </c>
      <c r="AD67" s="653">
        <f>AB67+AC67</f>
        <v>0</v>
      </c>
      <c r="AE67" s="653">
        <f>'39'!AG67</f>
        <v>22184</v>
      </c>
      <c r="AF67" s="928">
        <f>AF68+AF69+AF70+AF71</f>
        <v>0</v>
      </c>
      <c r="AG67" s="780">
        <f>AE67+AF67</f>
        <v>22184</v>
      </c>
      <c r="AH67" s="746">
        <f>AK67+AN67+AQ67</f>
        <v>0</v>
      </c>
      <c r="AI67" s="762">
        <v>0</v>
      </c>
      <c r="AJ67" s="928">
        <f>AJ68+AJ69+AJ70+AJ71</f>
        <v>0</v>
      </c>
      <c r="AK67" s="780">
        <f>AI67+AJ67</f>
        <v>0</v>
      </c>
      <c r="AL67" s="762">
        <v>0</v>
      </c>
      <c r="AM67" s="928">
        <f>AM68+AM69+AM70+AM71</f>
        <v>0</v>
      </c>
      <c r="AN67" s="780">
        <f>AL67+AM67</f>
        <v>0</v>
      </c>
      <c r="AO67" s="762">
        <v>0</v>
      </c>
      <c r="AP67" s="928">
        <f>AP68+AP69+AP70+AP71</f>
        <v>0</v>
      </c>
      <c r="AQ67" s="780">
        <f>AO67+AP67</f>
        <v>0</v>
      </c>
      <c r="AR67" s="674">
        <f>AS67+AT67+AW67+AZ67+BC67+BF67</f>
        <v>22772.63158</v>
      </c>
      <c r="AS67" s="653">
        <f>E67+T67</f>
        <v>0</v>
      </c>
      <c r="AT67" s="653">
        <f>F67+U67</f>
        <v>0</v>
      </c>
      <c r="AU67" s="653">
        <f>G67+V67</f>
        <v>0</v>
      </c>
      <c r="AV67" s="654">
        <f>H67+W67</f>
        <v>0</v>
      </c>
      <c r="AW67" s="653">
        <f>AU67+AV67</f>
        <v>0</v>
      </c>
      <c r="AX67" s="653">
        <f>J67+Y67+AI67</f>
        <v>0</v>
      </c>
      <c r="AY67" s="654">
        <f>K67+Z67+AJ67</f>
        <v>0</v>
      </c>
      <c r="AZ67" s="653">
        <f>AX67+AY67</f>
        <v>0</v>
      </c>
      <c r="BA67" s="653">
        <f>M67+AB67</f>
        <v>0</v>
      </c>
      <c r="BB67" s="654">
        <f>N67+AC67</f>
        <v>0</v>
      </c>
      <c r="BC67" s="653">
        <f>BA67+BB67</f>
        <v>0</v>
      </c>
      <c r="BD67" s="653">
        <f>P67+AE67</f>
        <v>22772.63158</v>
      </c>
      <c r="BE67" s="654">
        <f>Q67+AF67</f>
        <v>0</v>
      </c>
      <c r="BF67" s="780">
        <f>BD67+BE67</f>
        <v>22772.63158</v>
      </c>
      <c r="BG67" s="1002"/>
    </row>
    <row r="68" ht="27" customHeight="1" spans="1:59">
      <c r="A68" s="15"/>
      <c r="B68" s="918"/>
      <c r="C68" s="607" t="s">
        <v>330</v>
      </c>
      <c r="D68" s="615"/>
      <c r="E68" s="616"/>
      <c r="F68" s="616"/>
      <c r="G68" s="616"/>
      <c r="H68" s="616"/>
      <c r="I68" s="616"/>
      <c r="J68" s="616"/>
      <c r="K68" s="688"/>
      <c r="L68" s="690"/>
      <c r="M68" s="690"/>
      <c r="N68" s="688"/>
      <c r="O68" s="690"/>
      <c r="P68" s="690"/>
      <c r="Q68" s="687"/>
      <c r="R68" s="731"/>
      <c r="S68" s="615"/>
      <c r="T68" s="617"/>
      <c r="U68" s="617"/>
      <c r="V68" s="617"/>
      <c r="W68" s="609"/>
      <c r="X68" s="369"/>
      <c r="Y68" s="617"/>
      <c r="Z68" s="609"/>
      <c r="AA68" s="617"/>
      <c r="AB68" s="617"/>
      <c r="AC68" s="609"/>
      <c r="AD68" s="617"/>
      <c r="AE68" s="616"/>
      <c r="AF68" s="609"/>
      <c r="AG68" s="750"/>
      <c r="AH68" s="747"/>
      <c r="AI68" s="608"/>
      <c r="AJ68" s="609"/>
      <c r="AK68" s="738"/>
      <c r="AL68" s="616"/>
      <c r="AM68" s="609"/>
      <c r="AN68" s="616"/>
      <c r="AO68" s="616"/>
      <c r="AP68" s="609"/>
      <c r="AQ68" s="750"/>
      <c r="AR68" s="615"/>
      <c r="AS68" s="616"/>
      <c r="AT68" s="616"/>
      <c r="AU68" s="616"/>
      <c r="AV68" s="676"/>
      <c r="AW68" s="616"/>
      <c r="AX68" s="616"/>
      <c r="AY68" s="676"/>
      <c r="AZ68" s="616"/>
      <c r="BA68" s="616"/>
      <c r="BB68" s="676"/>
      <c r="BC68" s="616"/>
      <c r="BD68" s="616"/>
      <c r="BE68" s="676"/>
      <c r="BF68" s="750"/>
      <c r="BG68" s="1013"/>
    </row>
    <row r="69" ht="27.75" customHeight="1" spans="1:59">
      <c r="A69" s="15"/>
      <c r="B69" s="918"/>
      <c r="C69" s="607" t="s">
        <v>404</v>
      </c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7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936"/>
    </row>
    <row r="70" hidden="1" customHeight="1" spans="1:59">
      <c r="A70" s="15"/>
      <c r="B70" s="918"/>
      <c r="C70" s="607"/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8"/>
      <c r="O70" s="690"/>
      <c r="P70" s="690"/>
      <c r="Q70" s="688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09"/>
      <c r="AD70" s="617"/>
      <c r="AE70" s="616"/>
      <c r="AF70" s="609"/>
      <c r="AG70" s="750"/>
      <c r="AH70" s="747"/>
      <c r="AI70" s="608"/>
      <c r="AJ70" s="609"/>
      <c r="AK70" s="738"/>
      <c r="AL70" s="616"/>
      <c r="AM70" s="609"/>
      <c r="AN70" s="616"/>
      <c r="AO70" s="616"/>
      <c r="AP70" s="609"/>
      <c r="AQ70" s="750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8"/>
    </row>
    <row r="71" ht="34.15" customHeight="1" spans="1:59">
      <c r="A71" s="15"/>
      <c r="B71" s="918"/>
      <c r="C71" s="607" t="s">
        <v>39</v>
      </c>
      <c r="D71" s="615"/>
      <c r="E71" s="616"/>
      <c r="F71" s="616"/>
      <c r="G71" s="616"/>
      <c r="H71" s="616"/>
      <c r="I71" s="616"/>
      <c r="J71" s="616"/>
      <c r="K71" s="688"/>
      <c r="L71" s="690"/>
      <c r="M71" s="690"/>
      <c r="N71" s="687"/>
      <c r="O71" s="690"/>
      <c r="P71" s="690"/>
      <c r="Q71" s="688"/>
      <c r="R71" s="731"/>
      <c r="S71" s="615"/>
      <c r="T71" s="617"/>
      <c r="U71" s="617"/>
      <c r="V71" s="617"/>
      <c r="W71" s="609"/>
      <c r="X71" s="369"/>
      <c r="Y71" s="617"/>
      <c r="Z71" s="609"/>
      <c r="AA71" s="617"/>
      <c r="AB71" s="617"/>
      <c r="AC71" s="687"/>
      <c r="AD71" s="617"/>
      <c r="AE71" s="616"/>
      <c r="AF71" s="609"/>
      <c r="AG71" s="750"/>
      <c r="AH71" s="747"/>
      <c r="AI71" s="608"/>
      <c r="AJ71" s="609"/>
      <c r="AK71" s="738"/>
      <c r="AL71" s="10"/>
      <c r="AM71" s="609"/>
      <c r="AN71" s="10"/>
      <c r="AO71" s="10"/>
      <c r="AP71" s="609"/>
      <c r="AQ71" s="748"/>
      <c r="AR71" s="615"/>
      <c r="AS71" s="616"/>
      <c r="AT71" s="616"/>
      <c r="AU71" s="616"/>
      <c r="AV71" s="676"/>
      <c r="AW71" s="616"/>
      <c r="AX71" s="616"/>
      <c r="AY71" s="676"/>
      <c r="AZ71" s="616"/>
      <c r="BA71" s="616"/>
      <c r="BB71" s="676"/>
      <c r="BC71" s="616"/>
      <c r="BD71" s="616"/>
      <c r="BE71" s="676"/>
      <c r="BF71" s="750"/>
      <c r="BG71" s="936"/>
    </row>
    <row r="72" ht="45" hidden="1" customHeight="1" outlineLevel="1" spans="1:59">
      <c r="A72" s="15" t="s">
        <v>125</v>
      </c>
      <c r="B72" s="611" t="s">
        <v>126</v>
      </c>
      <c r="C72" s="607" t="s">
        <v>13</v>
      </c>
      <c r="D72" s="608">
        <f>E72+F72+I72+L72+O72+R72</f>
        <v>0</v>
      </c>
      <c r="E72" s="11">
        <v>0</v>
      </c>
      <c r="F72" s="11">
        <v>0</v>
      </c>
      <c r="G72" s="11">
        <v>0</v>
      </c>
      <c r="H72" s="609"/>
      <c r="I72" s="11">
        <v>0</v>
      </c>
      <c r="J72" s="686">
        <v>0</v>
      </c>
      <c r="K72" s="687"/>
      <c r="L72" s="686">
        <v>0</v>
      </c>
      <c r="M72" s="686">
        <v>0</v>
      </c>
      <c r="N72" s="687"/>
      <c r="O72" s="686">
        <v>0</v>
      </c>
      <c r="P72" s="686">
        <v>0</v>
      </c>
      <c r="Q72" s="687"/>
      <c r="R72" s="860">
        <f>P72+Q72</f>
        <v>0</v>
      </c>
      <c r="S72" s="608">
        <f>T72+U72+X72+AA72+AD72+AG72</f>
        <v>0</v>
      </c>
      <c r="T72" s="11">
        <v>0</v>
      </c>
      <c r="U72" s="11">
        <v>0</v>
      </c>
      <c r="V72" s="11">
        <v>0</v>
      </c>
      <c r="W72" s="609"/>
      <c r="X72" s="358">
        <v>0</v>
      </c>
      <c r="Y72" s="11">
        <v>0</v>
      </c>
      <c r="Z72" s="609"/>
      <c r="AA72" s="11">
        <v>0</v>
      </c>
      <c r="AB72" s="11">
        <v>0</v>
      </c>
      <c r="AC72" s="867"/>
      <c r="AD72" s="11">
        <v>0</v>
      </c>
      <c r="AE72" s="11">
        <v>0</v>
      </c>
      <c r="AF72" s="609"/>
      <c r="AG72" s="745">
        <v>0</v>
      </c>
      <c r="AH72" s="747"/>
      <c r="AI72" s="876"/>
      <c r="AJ72" s="609"/>
      <c r="AK72" s="745"/>
      <c r="AL72" s="878"/>
      <c r="AM72" s="878"/>
      <c r="AN72" s="878"/>
      <c r="AO72" s="878"/>
      <c r="AP72" s="878"/>
      <c r="AQ72" s="885"/>
      <c r="AR72" s="608">
        <f>AS72+AT72+AW72+AZ72+BC72+BF72</f>
        <v>0</v>
      </c>
      <c r="AS72" s="11">
        <f>E72+T72</f>
        <v>0</v>
      </c>
      <c r="AT72" s="11">
        <f>F72+U72</f>
        <v>0</v>
      </c>
      <c r="AU72" s="11">
        <f>G72+V72</f>
        <v>0</v>
      </c>
      <c r="AV72" s="609">
        <f>H72+W72</f>
        <v>0</v>
      </c>
      <c r="AW72" s="11">
        <f>AU72+AV72</f>
        <v>0</v>
      </c>
      <c r="AX72" s="11">
        <f>J72+Y72</f>
        <v>0</v>
      </c>
      <c r="AY72" s="609">
        <f>K72+Z72</f>
        <v>0</v>
      </c>
      <c r="AZ72" s="11">
        <f>AX72+AY72</f>
        <v>0</v>
      </c>
      <c r="BA72" s="11">
        <f>M72+AB72</f>
        <v>0</v>
      </c>
      <c r="BB72" s="609">
        <f>N72+AC72</f>
        <v>0</v>
      </c>
      <c r="BC72" s="11">
        <f>BA72+BB72</f>
        <v>0</v>
      </c>
      <c r="BD72" s="11">
        <f>P72+AE72</f>
        <v>0</v>
      </c>
      <c r="BE72" s="609">
        <f>Q72+AF72</f>
        <v>0</v>
      </c>
      <c r="BF72" s="745">
        <f>BD72+BE72</f>
        <v>0</v>
      </c>
      <c r="BG72" s="938"/>
    </row>
    <row r="73" hidden="1" customHeight="1" outlineLevel="1" spans="1:59">
      <c r="A73" s="825"/>
      <c r="B73" s="839"/>
      <c r="C73" s="607" t="s">
        <v>91</v>
      </c>
      <c r="D73" s="640"/>
      <c r="E73" s="641"/>
      <c r="F73" s="641"/>
      <c r="G73" s="641"/>
      <c r="H73" s="609"/>
      <c r="I73" s="641"/>
      <c r="J73" s="699"/>
      <c r="K73" s="687"/>
      <c r="L73" s="699"/>
      <c r="M73" s="699"/>
      <c r="N73" s="687"/>
      <c r="O73" s="699"/>
      <c r="P73" s="699"/>
      <c r="Q73" s="687"/>
      <c r="R73" s="861"/>
      <c r="S73" s="640"/>
      <c r="T73" s="641"/>
      <c r="U73" s="641"/>
      <c r="V73" s="641"/>
      <c r="W73" s="609"/>
      <c r="X73" s="392"/>
      <c r="Y73" s="641"/>
      <c r="Z73" s="609"/>
      <c r="AA73" s="641"/>
      <c r="AB73" s="641"/>
      <c r="AC73" s="867"/>
      <c r="AD73" s="641"/>
      <c r="AE73" s="760"/>
      <c r="AF73" s="609"/>
      <c r="AG73" s="783"/>
      <c r="AH73" s="759"/>
      <c r="AI73" s="608"/>
      <c r="AJ73" s="609"/>
      <c r="AK73" s="748"/>
      <c r="AL73" s="869"/>
      <c r="AM73" s="869"/>
      <c r="AN73" s="869"/>
      <c r="AO73" s="869"/>
      <c r="AP73" s="869"/>
      <c r="AQ73" s="886"/>
      <c r="AR73" s="640"/>
      <c r="AS73" s="760"/>
      <c r="AT73" s="760"/>
      <c r="AU73" s="760"/>
      <c r="AV73" s="676"/>
      <c r="AW73" s="760"/>
      <c r="AX73" s="760"/>
      <c r="AY73" s="676"/>
      <c r="AZ73" s="760"/>
      <c r="BA73" s="760"/>
      <c r="BB73" s="676"/>
      <c r="BC73" s="760"/>
      <c r="BD73" s="760"/>
      <c r="BE73" s="676"/>
      <c r="BF73" s="783"/>
      <c r="BG73" s="803"/>
    </row>
    <row r="74" ht="33.75" hidden="1" customHeight="1" outlineLevel="1" spans="1:59">
      <c r="A74" s="840"/>
      <c r="B74" s="841"/>
      <c r="C74" s="607" t="s">
        <v>146</v>
      </c>
      <c r="D74" s="766"/>
      <c r="E74" s="842"/>
      <c r="F74" s="842"/>
      <c r="G74" s="842"/>
      <c r="H74" s="609"/>
      <c r="I74" s="842"/>
      <c r="J74" s="854"/>
      <c r="K74" s="687"/>
      <c r="L74" s="854"/>
      <c r="M74" s="854"/>
      <c r="N74" s="687"/>
      <c r="O74" s="854"/>
      <c r="P74" s="854"/>
      <c r="Q74" s="687"/>
      <c r="R74" s="862"/>
      <c r="S74" s="766"/>
      <c r="T74" s="842"/>
      <c r="U74" s="842"/>
      <c r="V74" s="842"/>
      <c r="W74" s="609"/>
      <c r="X74" s="536"/>
      <c r="Y74" s="842"/>
      <c r="Z74" s="609"/>
      <c r="AA74" s="842"/>
      <c r="AB74" s="842"/>
      <c r="AC74" s="867"/>
      <c r="AD74" s="842"/>
      <c r="AE74" s="767"/>
      <c r="AF74" s="609"/>
      <c r="AG74" s="789"/>
      <c r="AH74" s="753"/>
      <c r="AI74" s="608"/>
      <c r="AJ74" s="609"/>
      <c r="AK74" s="748"/>
      <c r="AL74" s="879"/>
      <c r="AM74" s="879"/>
      <c r="AN74" s="879"/>
      <c r="AO74" s="879"/>
      <c r="AP74" s="879"/>
      <c r="AQ74" s="887"/>
      <c r="AR74" s="766"/>
      <c r="AS74" s="767"/>
      <c r="AT74" s="767"/>
      <c r="AU74" s="767"/>
      <c r="AV74" s="676"/>
      <c r="AW74" s="767"/>
      <c r="AX74" s="767"/>
      <c r="AY74" s="676"/>
      <c r="AZ74" s="767"/>
      <c r="BA74" s="767"/>
      <c r="BB74" s="676"/>
      <c r="BC74" s="767"/>
      <c r="BD74" s="767"/>
      <c r="BE74" s="676"/>
      <c r="BF74" s="789"/>
      <c r="BG74" s="803"/>
    </row>
    <row r="75" ht="22.5" hidden="1" outlineLevel="1" spans="1:59">
      <c r="A75" s="840"/>
      <c r="B75" s="841"/>
      <c r="C75" s="607" t="s">
        <v>161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766"/>
      <c r="T75" s="842"/>
      <c r="U75" s="842"/>
      <c r="V75" s="842"/>
      <c r="W75" s="609"/>
      <c r="X75" s="536"/>
      <c r="Y75" s="842"/>
      <c r="Z75" s="609"/>
      <c r="AA75" s="842"/>
      <c r="AB75" s="842"/>
      <c r="AC75" s="609"/>
      <c r="AD75" s="842"/>
      <c r="AE75" s="767"/>
      <c r="AF75" s="609"/>
      <c r="AG75" s="789"/>
      <c r="AH75" s="753"/>
      <c r="AI75" s="608"/>
      <c r="AJ75" s="609"/>
      <c r="AK75" s="748"/>
      <c r="AL75" s="879"/>
      <c r="AM75" s="879"/>
      <c r="AN75" s="879"/>
      <c r="AO75" s="879"/>
      <c r="AP75" s="879"/>
      <c r="AQ75" s="887"/>
      <c r="AR75" s="766"/>
      <c r="AS75" s="767"/>
      <c r="AT75" s="767"/>
      <c r="AU75" s="767"/>
      <c r="AV75" s="676"/>
      <c r="AW75" s="767"/>
      <c r="AX75" s="767"/>
      <c r="AY75" s="676"/>
      <c r="AZ75" s="767"/>
      <c r="BA75" s="767"/>
      <c r="BB75" s="676"/>
      <c r="BC75" s="767"/>
      <c r="BD75" s="767"/>
      <c r="BE75" s="676"/>
      <c r="BF75" s="789"/>
      <c r="BG75" s="803"/>
    </row>
    <row r="76" ht="23.25" hidden="1" outlineLevel="1" spans="1:59">
      <c r="A76" s="836"/>
      <c r="B76" s="843"/>
      <c r="C76" s="607" t="s">
        <v>39</v>
      </c>
      <c r="D76" s="675"/>
      <c r="E76" s="622"/>
      <c r="F76" s="622"/>
      <c r="G76" s="622"/>
      <c r="H76" s="609"/>
      <c r="I76" s="622"/>
      <c r="J76" s="691"/>
      <c r="K76" s="687"/>
      <c r="L76" s="691"/>
      <c r="M76" s="691"/>
      <c r="N76" s="687"/>
      <c r="O76" s="691"/>
      <c r="P76" s="691"/>
      <c r="Q76" s="687"/>
      <c r="R76" s="858"/>
      <c r="S76" s="675"/>
      <c r="T76" s="622"/>
      <c r="U76" s="622"/>
      <c r="V76" s="622"/>
      <c r="W76" s="609"/>
      <c r="X76" s="373"/>
      <c r="Y76" s="622"/>
      <c r="Z76" s="609"/>
      <c r="AA76" s="622"/>
      <c r="AB76" s="622"/>
      <c r="AC76" s="609"/>
      <c r="AD76" s="622"/>
      <c r="AE76" s="770"/>
      <c r="AF76" s="609"/>
      <c r="AG76" s="782"/>
      <c r="AH76" s="757"/>
      <c r="AI76" s="608"/>
      <c r="AJ76" s="609"/>
      <c r="AK76" s="748"/>
      <c r="AL76" s="880"/>
      <c r="AM76" s="880"/>
      <c r="AN76" s="880"/>
      <c r="AO76" s="880"/>
      <c r="AP76" s="880"/>
      <c r="AQ76" s="888"/>
      <c r="AR76" s="675"/>
      <c r="AS76" s="770"/>
      <c r="AT76" s="770"/>
      <c r="AU76" s="770"/>
      <c r="AV76" s="676"/>
      <c r="AW76" s="770"/>
      <c r="AX76" s="770"/>
      <c r="AY76" s="676"/>
      <c r="AZ76" s="770"/>
      <c r="BA76" s="770"/>
      <c r="BB76" s="676"/>
      <c r="BC76" s="770"/>
      <c r="BD76" s="770"/>
      <c r="BE76" s="676"/>
      <c r="BF76" s="782"/>
      <c r="BG76" s="803"/>
    </row>
    <row r="77" ht="74.25" hidden="1" customHeight="1" outlineLevel="1" spans="1:59">
      <c r="A77" s="836" t="s">
        <v>331</v>
      </c>
      <c r="B77" s="843" t="s">
        <v>332</v>
      </c>
      <c r="C77" s="607" t="s">
        <v>13</v>
      </c>
      <c r="D77" s="608">
        <f>E77+F77+I77+L77+O77+R77</f>
        <v>0</v>
      </c>
      <c r="E77" s="11">
        <v>0</v>
      </c>
      <c r="F77" s="11">
        <v>0</v>
      </c>
      <c r="G77" s="11">
        <v>0</v>
      </c>
      <c r="H77" s="609"/>
      <c r="I77" s="11">
        <f>G77+H77</f>
        <v>0</v>
      </c>
      <c r="J77" s="686">
        <v>0</v>
      </c>
      <c r="K77" s="609">
        <f>K78</f>
        <v>0</v>
      </c>
      <c r="L77" s="686">
        <f>J77+K77</f>
        <v>0</v>
      </c>
      <c r="M77" s="686">
        <f>'39'!O77</f>
        <v>0</v>
      </c>
      <c r="N77" s="609">
        <f>N78</f>
        <v>0</v>
      </c>
      <c r="O77" s="686">
        <f>M77+N77</f>
        <v>0</v>
      </c>
      <c r="P77" s="701">
        <f>'39'!R77</f>
        <v>0</v>
      </c>
      <c r="Q77" s="609">
        <f>Q78</f>
        <v>0</v>
      </c>
      <c r="R77" s="860">
        <f>P77+Q77</f>
        <v>0</v>
      </c>
      <c r="S77" s="608">
        <f>T77+U77+X77+AA77+AD77+AG77</f>
        <v>0</v>
      </c>
      <c r="T77" s="11">
        <v>0</v>
      </c>
      <c r="U77" s="11">
        <v>0</v>
      </c>
      <c r="V77" s="11">
        <v>0</v>
      </c>
      <c r="W77" s="609"/>
      <c r="X77" s="358">
        <f>V77+W77</f>
        <v>0</v>
      </c>
      <c r="Y77" s="11">
        <v>0</v>
      </c>
      <c r="Z77" s="609">
        <f>Z78</f>
        <v>0</v>
      </c>
      <c r="AA77" s="11">
        <f>Y77+Z77</f>
        <v>0</v>
      </c>
      <c r="AB77" s="11">
        <f>'39'!AD77</f>
        <v>0</v>
      </c>
      <c r="AC77" s="609">
        <f>AC78</f>
        <v>0</v>
      </c>
      <c r="AD77" s="11">
        <f>AB77+AC77</f>
        <v>0</v>
      </c>
      <c r="AE77" s="653">
        <f>'39'!AG77</f>
        <v>0</v>
      </c>
      <c r="AF77" s="609">
        <f>AF78</f>
        <v>0</v>
      </c>
      <c r="AG77" s="745">
        <f>AE77+AF77</f>
        <v>0</v>
      </c>
      <c r="AH77" s="759">
        <f>AK77+AN77+AQ77</f>
        <v>0</v>
      </c>
      <c r="AI77" s="876">
        <v>0</v>
      </c>
      <c r="AJ77" s="609">
        <f>AJ78</f>
        <v>0</v>
      </c>
      <c r="AK77" s="745">
        <f>AI77+AJ77</f>
        <v>0</v>
      </c>
      <c r="AL77" s="876">
        <v>0</v>
      </c>
      <c r="AM77" s="609"/>
      <c r="AN77" s="745">
        <f>AL77+AM77</f>
        <v>0</v>
      </c>
      <c r="AO77" s="876">
        <f>'39'!AQ77</f>
        <v>0</v>
      </c>
      <c r="AP77" s="609"/>
      <c r="AQ77" s="745">
        <f>AO77+AP77</f>
        <v>0</v>
      </c>
      <c r="AR77" s="608">
        <f>AS77+AT77+AW77+AZ77+BC77+BF77</f>
        <v>0</v>
      </c>
      <c r="AS77" s="11">
        <f>E77+T77</f>
        <v>0</v>
      </c>
      <c r="AT77" s="11">
        <f>F77+U77</f>
        <v>0</v>
      </c>
      <c r="AU77" s="11">
        <f>G77+V77</f>
        <v>0</v>
      </c>
      <c r="AV77" s="609">
        <f>H77+W77</f>
        <v>0</v>
      </c>
      <c r="AW77" s="11">
        <f>AU77+AV77</f>
        <v>0</v>
      </c>
      <c r="AX77" s="11">
        <f>J77+Y77+AI77</f>
        <v>0</v>
      </c>
      <c r="AY77" s="609">
        <f>K77+Z77+AJ77</f>
        <v>0</v>
      </c>
      <c r="AZ77" s="11">
        <f>AX77+AY77</f>
        <v>0</v>
      </c>
      <c r="BA77" s="11">
        <f>M77+AB77</f>
        <v>0</v>
      </c>
      <c r="BB77" s="676">
        <f>N77+AC77</f>
        <v>0</v>
      </c>
      <c r="BC77" s="11">
        <f>BA77+BB77</f>
        <v>0</v>
      </c>
      <c r="BD77" s="11">
        <f>P77+AE77</f>
        <v>0</v>
      </c>
      <c r="BE77" s="676">
        <f>Q77+AF77</f>
        <v>0</v>
      </c>
      <c r="BF77" s="745">
        <f>BD77+BE77</f>
        <v>0</v>
      </c>
      <c r="BG77" s="936"/>
    </row>
    <row r="78" ht="38.25" hidden="1" customHeight="1" outlineLevel="1" spans="1:59">
      <c r="A78" s="836"/>
      <c r="B78" s="843"/>
      <c r="C78" s="607" t="s">
        <v>39</v>
      </c>
      <c r="D78" s="608"/>
      <c r="E78" s="11"/>
      <c r="F78" s="11"/>
      <c r="G78" s="11"/>
      <c r="H78" s="609"/>
      <c r="I78" s="11"/>
      <c r="J78" s="686"/>
      <c r="K78" s="609"/>
      <c r="L78" s="686"/>
      <c r="M78" s="686"/>
      <c r="N78" s="609"/>
      <c r="O78" s="686"/>
      <c r="P78" s="686"/>
      <c r="Q78" s="609"/>
      <c r="R78" s="860"/>
      <c r="S78" s="608"/>
      <c r="T78" s="11"/>
      <c r="U78" s="11"/>
      <c r="V78" s="11"/>
      <c r="W78" s="609"/>
      <c r="X78" s="358"/>
      <c r="Y78" s="11"/>
      <c r="Z78" s="609"/>
      <c r="AA78" s="11"/>
      <c r="AB78" s="11"/>
      <c r="AC78" s="609"/>
      <c r="AD78" s="11"/>
      <c r="AE78" s="11"/>
      <c r="AF78" s="609"/>
      <c r="AG78" s="745"/>
      <c r="AH78" s="883"/>
      <c r="AI78" s="763"/>
      <c r="AJ78" s="609"/>
      <c r="AK78" s="11"/>
      <c r="AL78" s="11"/>
      <c r="AM78" s="609"/>
      <c r="AN78" s="11"/>
      <c r="AO78" s="11"/>
      <c r="AP78" s="609"/>
      <c r="AQ78" s="745"/>
      <c r="AR78" s="608"/>
      <c r="AS78" s="11"/>
      <c r="AT78" s="11"/>
      <c r="AU78" s="11"/>
      <c r="AV78" s="609"/>
      <c r="AW78" s="11"/>
      <c r="AX78" s="11"/>
      <c r="AY78" s="676"/>
      <c r="AZ78" s="11"/>
      <c r="BA78" s="11"/>
      <c r="BB78" s="676"/>
      <c r="BC78" s="11"/>
      <c r="BD78" s="11"/>
      <c r="BE78" s="676"/>
      <c r="BF78" s="745"/>
      <c r="BG78" s="938"/>
    </row>
    <row r="79" s="27" customFormat="1" ht="75.75" customHeight="1" collapsed="1" spans="1:59">
      <c r="A79" s="19"/>
      <c r="B79" s="832" t="s">
        <v>159</v>
      </c>
      <c r="C79" s="923"/>
      <c r="D79" s="608">
        <f>E79+F79+I79+L79+O79+R79</f>
        <v>588.63158</v>
      </c>
      <c r="E79" s="10">
        <f>E72+E67+E77</f>
        <v>0</v>
      </c>
      <c r="F79" s="10">
        <f t="shared" ref="F79:BF79" si="18">F72+F67+F77</f>
        <v>0</v>
      </c>
      <c r="G79" s="10">
        <f t="shared" si="18"/>
        <v>0</v>
      </c>
      <c r="H79" s="10">
        <f t="shared" si="18"/>
        <v>0</v>
      </c>
      <c r="I79" s="10">
        <f t="shared" si="18"/>
        <v>0</v>
      </c>
      <c r="J79" s="10">
        <f t="shared" si="18"/>
        <v>0</v>
      </c>
      <c r="K79" s="676">
        <f t="shared" si="18"/>
        <v>0</v>
      </c>
      <c r="L79" s="10">
        <f t="shared" si="18"/>
        <v>0</v>
      </c>
      <c r="M79" s="10">
        <f t="shared" si="18"/>
        <v>0</v>
      </c>
      <c r="N79" s="676">
        <f t="shared" si="18"/>
        <v>0</v>
      </c>
      <c r="O79" s="10">
        <f t="shared" si="18"/>
        <v>0</v>
      </c>
      <c r="P79" s="10">
        <f t="shared" si="18"/>
        <v>588.63158</v>
      </c>
      <c r="Q79" s="676">
        <f t="shared" si="18"/>
        <v>0</v>
      </c>
      <c r="R79" s="748">
        <f t="shared" si="18"/>
        <v>588.63158</v>
      </c>
      <c r="S79" s="608">
        <f>T79+U79+X79+AA79+AD79+AG79</f>
        <v>22184</v>
      </c>
      <c r="T79" s="10">
        <f t="shared" si="18"/>
        <v>0</v>
      </c>
      <c r="U79" s="10">
        <f t="shared" si="18"/>
        <v>0</v>
      </c>
      <c r="V79" s="10">
        <f t="shared" si="18"/>
        <v>0</v>
      </c>
      <c r="W79" s="10">
        <f t="shared" si="18"/>
        <v>0</v>
      </c>
      <c r="X79" s="10">
        <f t="shared" si="18"/>
        <v>0</v>
      </c>
      <c r="Y79" s="10">
        <f t="shared" si="18"/>
        <v>0</v>
      </c>
      <c r="Z79" s="676">
        <f t="shared" si="18"/>
        <v>0</v>
      </c>
      <c r="AA79" s="10">
        <f t="shared" si="18"/>
        <v>0</v>
      </c>
      <c r="AB79" s="10">
        <f t="shared" si="18"/>
        <v>0</v>
      </c>
      <c r="AC79" s="676">
        <f t="shared" si="18"/>
        <v>0</v>
      </c>
      <c r="AD79" s="10">
        <f t="shared" si="18"/>
        <v>0</v>
      </c>
      <c r="AE79" s="10">
        <f t="shared" si="18"/>
        <v>22184</v>
      </c>
      <c r="AF79" s="676">
        <f t="shared" si="18"/>
        <v>0</v>
      </c>
      <c r="AG79" s="748">
        <f t="shared" si="18"/>
        <v>22184</v>
      </c>
      <c r="AH79" s="747">
        <f>AK79+AN79+AQ79</f>
        <v>0</v>
      </c>
      <c r="AI79" s="10">
        <f t="shared" si="18"/>
        <v>0</v>
      </c>
      <c r="AJ79" s="676">
        <f t="shared" si="18"/>
        <v>0</v>
      </c>
      <c r="AK79" s="10">
        <f t="shared" si="18"/>
        <v>0</v>
      </c>
      <c r="AL79" s="10">
        <f t="shared" si="18"/>
        <v>0</v>
      </c>
      <c r="AM79" s="676">
        <f t="shared" si="18"/>
        <v>0</v>
      </c>
      <c r="AN79" s="10">
        <f t="shared" si="18"/>
        <v>0</v>
      </c>
      <c r="AO79" s="10">
        <f t="shared" si="18"/>
        <v>0</v>
      </c>
      <c r="AP79" s="676">
        <f t="shared" si="18"/>
        <v>0</v>
      </c>
      <c r="AQ79" s="748">
        <f t="shared" si="18"/>
        <v>0</v>
      </c>
      <c r="AR79" s="608">
        <f>AS79+AT79+AW79+AZ79+BC79+BF79</f>
        <v>22772.63158</v>
      </c>
      <c r="AS79" s="10">
        <f t="shared" si="18"/>
        <v>0</v>
      </c>
      <c r="AT79" s="10">
        <f t="shared" si="18"/>
        <v>0</v>
      </c>
      <c r="AU79" s="10">
        <f t="shared" si="18"/>
        <v>0</v>
      </c>
      <c r="AV79" s="10">
        <f t="shared" si="18"/>
        <v>0</v>
      </c>
      <c r="AW79" s="10">
        <f t="shared" si="18"/>
        <v>0</v>
      </c>
      <c r="AX79" s="10">
        <f t="shared" si="18"/>
        <v>0</v>
      </c>
      <c r="AY79" s="676">
        <f t="shared" si="18"/>
        <v>0</v>
      </c>
      <c r="AZ79" s="10">
        <f t="shared" si="18"/>
        <v>0</v>
      </c>
      <c r="BA79" s="10">
        <f t="shared" si="18"/>
        <v>0</v>
      </c>
      <c r="BB79" s="676">
        <f t="shared" si="18"/>
        <v>0</v>
      </c>
      <c r="BC79" s="10">
        <f t="shared" si="18"/>
        <v>0</v>
      </c>
      <c r="BD79" s="10">
        <f t="shared" si="18"/>
        <v>22772.63158</v>
      </c>
      <c r="BE79" s="676">
        <f t="shared" si="18"/>
        <v>0</v>
      </c>
      <c r="BF79" s="748">
        <f t="shared" si="18"/>
        <v>22772.63158</v>
      </c>
      <c r="BG79" s="814"/>
    </row>
    <row r="80" s="27" customFormat="1" ht="76.9" customHeight="1" spans="1:59">
      <c r="A80" s="19"/>
      <c r="B80" s="832" t="s">
        <v>162</v>
      </c>
      <c r="C80" s="1004"/>
      <c r="D80" s="784">
        <f>E80+F80+I80+L80+O80+R80</f>
        <v>439269.00882</v>
      </c>
      <c r="E80" s="1005">
        <f t="shared" ref="E80:R80" si="19">E79+E64+E57+E45+E52</f>
        <v>73582.87327</v>
      </c>
      <c r="F80" s="1005">
        <f t="shared" si="19"/>
        <v>68037.99891</v>
      </c>
      <c r="G80" s="1005">
        <f t="shared" si="19"/>
        <v>79606.73556</v>
      </c>
      <c r="H80" s="1006">
        <f t="shared" si="19"/>
        <v>0</v>
      </c>
      <c r="I80" s="1005">
        <f t="shared" si="19"/>
        <v>79606.73556</v>
      </c>
      <c r="J80" s="1005">
        <f t="shared" si="19"/>
        <v>75393.91334</v>
      </c>
      <c r="K80" s="790">
        <f t="shared" si="19"/>
        <v>0</v>
      </c>
      <c r="L80" s="1005">
        <f t="shared" si="19"/>
        <v>75393.91334</v>
      </c>
      <c r="M80" s="1005">
        <f t="shared" si="19"/>
        <v>72088.68541</v>
      </c>
      <c r="N80" s="790">
        <f t="shared" si="19"/>
        <v>0</v>
      </c>
      <c r="O80" s="1005">
        <f t="shared" si="19"/>
        <v>72088.68541</v>
      </c>
      <c r="P80" s="1005">
        <f t="shared" si="19"/>
        <v>70558.80233</v>
      </c>
      <c r="Q80" s="790">
        <f t="shared" si="19"/>
        <v>0</v>
      </c>
      <c r="R80" s="1008">
        <f t="shared" si="19"/>
        <v>70558.80233</v>
      </c>
      <c r="S80" s="784">
        <f>T80+U80+X80+AA80+AD80+AG80</f>
        <v>42772.42103</v>
      </c>
      <c r="T80" s="1005">
        <f t="shared" ref="T80:AP80" si="20">T79+T64+T57+T45+T52</f>
        <v>4170.09794</v>
      </c>
      <c r="U80" s="1005">
        <f t="shared" si="20"/>
        <v>0</v>
      </c>
      <c r="V80" s="1005">
        <f t="shared" si="20"/>
        <v>3793.45358</v>
      </c>
      <c r="W80" s="1006">
        <f t="shared" si="20"/>
        <v>0</v>
      </c>
      <c r="X80" s="1005">
        <f t="shared" si="20"/>
        <v>3793.45358</v>
      </c>
      <c r="Y80" s="1005">
        <f t="shared" si="20"/>
        <v>8638.26951</v>
      </c>
      <c r="Z80" s="790">
        <f t="shared" si="20"/>
        <v>0</v>
      </c>
      <c r="AA80" s="1005">
        <f t="shared" si="20"/>
        <v>8638.26951</v>
      </c>
      <c r="AB80" s="1005">
        <f t="shared" si="20"/>
        <v>2870.8</v>
      </c>
      <c r="AC80" s="790">
        <f t="shared" si="20"/>
        <v>1000</v>
      </c>
      <c r="AD80" s="1005">
        <f t="shared" si="20"/>
        <v>3870.8</v>
      </c>
      <c r="AE80" s="1005">
        <f t="shared" si="20"/>
        <v>22299.8</v>
      </c>
      <c r="AF80" s="790">
        <f t="shared" si="20"/>
        <v>0</v>
      </c>
      <c r="AG80" s="1008">
        <f t="shared" si="20"/>
        <v>22299.8</v>
      </c>
      <c r="AH80" s="1009">
        <f>AK80+AN80+AQ80</f>
        <v>1715</v>
      </c>
      <c r="AI80" s="1009">
        <f t="shared" si="20"/>
        <v>820</v>
      </c>
      <c r="AJ80" s="790">
        <f t="shared" si="20"/>
        <v>0</v>
      </c>
      <c r="AK80" s="1008">
        <f t="shared" si="20"/>
        <v>820</v>
      </c>
      <c r="AL80" s="1009">
        <f t="shared" si="20"/>
        <v>410</v>
      </c>
      <c r="AM80" s="790">
        <f t="shared" si="20"/>
        <v>0</v>
      </c>
      <c r="AN80" s="815">
        <f>AL80+AM80</f>
        <v>410</v>
      </c>
      <c r="AO80" s="1009">
        <f t="shared" si="20"/>
        <v>485</v>
      </c>
      <c r="AP80" s="790">
        <f t="shared" si="20"/>
        <v>0</v>
      </c>
      <c r="AQ80" s="815">
        <f>AO80+AP80</f>
        <v>485</v>
      </c>
      <c r="AR80" s="784">
        <f>AS80+AT80+AW80+AZ80+BC80+BF80</f>
        <v>483756.42985</v>
      </c>
      <c r="AS80" s="1005">
        <f>E80+T80</f>
        <v>77752.97121</v>
      </c>
      <c r="AT80" s="1005">
        <f>F80+U80</f>
        <v>68037.99891</v>
      </c>
      <c r="AU80" s="1005">
        <f>G80+V80</f>
        <v>83400.18914</v>
      </c>
      <c r="AV80" s="1006">
        <f>H80+W80</f>
        <v>0</v>
      </c>
      <c r="AW80" s="1005">
        <f>AU80+AV80</f>
        <v>83400.18914</v>
      </c>
      <c r="AX80" s="1005">
        <f>J80+Y80+AI80</f>
        <v>84852.18285</v>
      </c>
      <c r="AY80" s="790">
        <f>K80+Z80+AJ80</f>
        <v>0</v>
      </c>
      <c r="AZ80" s="1005">
        <f>AX80+AY80</f>
        <v>84852.18285</v>
      </c>
      <c r="BA80" s="1005">
        <f>M80+AB80+AL80</f>
        <v>75369.48541</v>
      </c>
      <c r="BB80" s="1006">
        <f>N80+AC80+AM80</f>
        <v>1000</v>
      </c>
      <c r="BC80" s="1005">
        <f>BA80+BB80</f>
        <v>76369.48541</v>
      </c>
      <c r="BD80" s="1005">
        <f>P80+AE80+AO80</f>
        <v>93343.60233</v>
      </c>
      <c r="BE80" s="1006">
        <f>Q80+AF80+AP80</f>
        <v>0</v>
      </c>
      <c r="BF80" s="1008">
        <f>BD80+BE80</f>
        <v>93343.60233</v>
      </c>
      <c r="BG80" s="814"/>
    </row>
    <row r="81" ht="16.5" customHeight="1" spans="1:59">
      <c r="A81" s="543" t="s">
        <v>86</v>
      </c>
      <c r="B81" s="544"/>
      <c r="C81" s="544"/>
      <c r="D81" s="545"/>
      <c r="E81" s="298"/>
      <c r="F81" s="38"/>
      <c r="I81" s="545"/>
      <c r="K81" s="856"/>
      <c r="N81" s="39"/>
      <c r="Q81" s="41"/>
      <c r="R81" s="856"/>
      <c r="S81" s="298"/>
      <c r="T81" s="299"/>
      <c r="U81" s="545"/>
      <c r="V81" s="298"/>
      <c r="W81" s="557"/>
      <c r="X81" s="298"/>
      <c r="Y81" s="298"/>
      <c r="Z81" s="298"/>
      <c r="AA81" s="298"/>
      <c r="AB81" s="543"/>
      <c r="AC81" s="38"/>
      <c r="AD81" s="543" t="s">
        <v>325</v>
      </c>
      <c r="AE81" s="868"/>
      <c r="AF81" s="543"/>
      <c r="AG81" s="868"/>
      <c r="AH81" s="884"/>
      <c r="AI81" s="868"/>
      <c r="AJ81" s="868"/>
      <c r="AK81" s="868"/>
      <c r="AL81" s="868"/>
      <c r="AM81" s="868"/>
      <c r="AN81" s="868"/>
      <c r="AO81" s="868"/>
      <c r="AP81" s="868"/>
      <c r="AQ81" s="868"/>
      <c r="AR81" s="868"/>
      <c r="AS81" s="868"/>
      <c r="AT81" s="868"/>
      <c r="AU81" s="868"/>
      <c r="AW81" s="868"/>
      <c r="AX81" s="868"/>
      <c r="AY81" s="868"/>
      <c r="AZ81" s="868"/>
      <c r="BA81" s="868"/>
      <c r="BB81" s="868"/>
      <c r="BC81" s="868"/>
      <c r="BD81" s="868"/>
      <c r="BE81" s="868"/>
      <c r="BF81" s="868"/>
      <c r="BG81" s="894"/>
    </row>
    <row r="82" ht="24" customHeight="1"/>
    <row r="83" s="32" customFormat="1" ht="36" customHeight="1" spans="1:59">
      <c r="A83" s="33"/>
      <c r="B83" s="34"/>
      <c r="C83" s="34"/>
      <c r="D83" s="35"/>
      <c r="E83" s="36"/>
      <c r="F83" s="37"/>
      <c r="G83" s="38"/>
      <c r="H83" s="37"/>
      <c r="I83" s="38"/>
      <c r="J83" s="39"/>
      <c r="K83" s="40"/>
      <c r="L83" s="39"/>
      <c r="M83" s="41"/>
      <c r="N83" s="42"/>
      <c r="O83" s="41"/>
      <c r="P83" s="41"/>
      <c r="Q83" s="40"/>
      <c r="R83" s="41"/>
      <c r="S83" s="43"/>
      <c r="T83" s="44"/>
      <c r="U83" s="45"/>
      <c r="V83" s="46"/>
      <c r="W83" s="37"/>
      <c r="X83" s="47"/>
      <c r="Y83" s="46"/>
      <c r="Z83" s="36"/>
      <c r="AA83" s="46"/>
      <c r="AB83" s="48"/>
      <c r="AC83" s="37"/>
      <c r="AD83" s="48"/>
      <c r="AF83" s="49"/>
      <c r="AH83" s="50"/>
      <c r="AR83" s="1010"/>
      <c r="AV83" s="52"/>
      <c r="AY83" s="52"/>
      <c r="BB83" s="52"/>
      <c r="BE83" s="52"/>
      <c r="BF83" s="53"/>
      <c r="BG83" s="54"/>
    </row>
  </sheetData>
  <mergeCells count="166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M9:O9"/>
    <mergeCell ref="P9:R9"/>
    <mergeCell ref="AB9:AD9"/>
    <mergeCell ref="AE9:AG9"/>
    <mergeCell ref="AL9:AN9"/>
    <mergeCell ref="AO9:AQ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6:BF46"/>
    <mergeCell ref="A53:BF53"/>
    <mergeCell ref="A54:BF54"/>
    <mergeCell ref="A58:BF58"/>
    <mergeCell ref="A59:BF59"/>
    <mergeCell ref="A65:BF65"/>
    <mergeCell ref="A66:BF66"/>
    <mergeCell ref="A8:A10"/>
    <mergeCell ref="A13:A18"/>
    <mergeCell ref="A19:A21"/>
    <mergeCell ref="A22:A24"/>
    <mergeCell ref="A26:A29"/>
    <mergeCell ref="A30:A41"/>
    <mergeCell ref="A60:A63"/>
    <mergeCell ref="A68:A71"/>
    <mergeCell ref="A73:A76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8:B71"/>
    <mergeCell ref="B73:B76"/>
    <mergeCell ref="C8:C10"/>
    <mergeCell ref="D9:D10"/>
    <mergeCell ref="D61:D63"/>
    <mergeCell ref="D73:D76"/>
    <mergeCell ref="E9:E10"/>
    <mergeCell ref="E61:E63"/>
    <mergeCell ref="E73:E76"/>
    <mergeCell ref="F9:F10"/>
    <mergeCell ref="F61:F63"/>
    <mergeCell ref="F73:F76"/>
    <mergeCell ref="G73:G76"/>
    <mergeCell ref="I9:I10"/>
    <mergeCell ref="I61:I63"/>
    <mergeCell ref="I73:I76"/>
    <mergeCell ref="J9:J10"/>
    <mergeCell ref="J61:J63"/>
    <mergeCell ref="J73:J76"/>
    <mergeCell ref="K9:K10"/>
    <mergeCell ref="L9:L10"/>
    <mergeCell ref="L61:L63"/>
    <mergeCell ref="L73:L76"/>
    <mergeCell ref="M61:M63"/>
    <mergeCell ref="M73:M76"/>
    <mergeCell ref="O61:O63"/>
    <mergeCell ref="O73:O76"/>
    <mergeCell ref="P73:P76"/>
    <mergeCell ref="Q61:Q63"/>
    <mergeCell ref="R61:R63"/>
    <mergeCell ref="R73:R76"/>
    <mergeCell ref="S9:S10"/>
    <mergeCell ref="S61:S63"/>
    <mergeCell ref="S73:S76"/>
    <mergeCell ref="T9:T10"/>
    <mergeCell ref="T61:T63"/>
    <mergeCell ref="T73:T76"/>
    <mergeCell ref="U9:U10"/>
    <mergeCell ref="U61:U63"/>
    <mergeCell ref="U73:U76"/>
    <mergeCell ref="V9:V10"/>
    <mergeCell ref="V61:V63"/>
    <mergeCell ref="V73:V76"/>
    <mergeCell ref="W9:W10"/>
    <mergeCell ref="X9:X10"/>
    <mergeCell ref="X61:X63"/>
    <mergeCell ref="X73:X76"/>
    <mergeCell ref="Y9:Y10"/>
    <mergeCell ref="Y61:Y63"/>
    <mergeCell ref="Y73:Y76"/>
    <mergeCell ref="Z9:Z10"/>
    <mergeCell ref="AA9:AA10"/>
    <mergeCell ref="AA61:AA63"/>
    <mergeCell ref="AA73:AA76"/>
    <mergeCell ref="AB61:AB63"/>
    <mergeCell ref="AB73:AB76"/>
    <mergeCell ref="AD61:AD63"/>
    <mergeCell ref="AD73:AD76"/>
    <mergeCell ref="AE61:AE63"/>
    <mergeCell ref="AE73:AE76"/>
    <mergeCell ref="AG61:AG63"/>
    <mergeCell ref="AG73:AG76"/>
    <mergeCell ref="AH9:AH10"/>
    <mergeCell ref="AI9:AI10"/>
    <mergeCell ref="AJ9:AJ10"/>
    <mergeCell ref="AK9:AK10"/>
    <mergeCell ref="AK61:AK63"/>
    <mergeCell ref="AR9:AR10"/>
    <mergeCell ref="AR61:AR63"/>
    <mergeCell ref="AR73:AR76"/>
    <mergeCell ref="AS9:AS10"/>
    <mergeCell ref="AS61:AS63"/>
    <mergeCell ref="AS73:AS76"/>
    <mergeCell ref="AT9:AT10"/>
    <mergeCell ref="AT61:AT63"/>
    <mergeCell ref="AT73:AT76"/>
    <mergeCell ref="AU9:AU10"/>
    <mergeCell ref="AU61:AU63"/>
    <mergeCell ref="AU73:AU76"/>
    <mergeCell ref="AV9:AV10"/>
    <mergeCell ref="AW9:AW10"/>
    <mergeCell ref="AW61:AW63"/>
    <mergeCell ref="AW73:AW76"/>
    <mergeCell ref="AX9:AX10"/>
    <mergeCell ref="AX61:AX63"/>
    <mergeCell ref="AX73:AX76"/>
    <mergeCell ref="AY9:AY10"/>
    <mergeCell ref="AZ9:AZ10"/>
    <mergeCell ref="AZ61:AZ63"/>
    <mergeCell ref="AZ73:AZ76"/>
    <mergeCell ref="BA61:BA63"/>
    <mergeCell ref="BA73:BA76"/>
    <mergeCell ref="BC61:BC63"/>
    <mergeCell ref="BC73:BC76"/>
    <mergeCell ref="BD61:BD63"/>
    <mergeCell ref="BD73:BD76"/>
    <mergeCell ref="BF61:BF63"/>
    <mergeCell ref="BF73:BF76"/>
    <mergeCell ref="BG8:BG10"/>
    <mergeCell ref="BG26:BG29"/>
    <mergeCell ref="BG36:BG37"/>
    <mergeCell ref="BG43:BG44"/>
    <mergeCell ref="BG48:BG50"/>
    <mergeCell ref="BG60:BG64"/>
    <mergeCell ref="BG69:BG70"/>
    <mergeCell ref="BG71:BG72"/>
    <mergeCell ref="BG77:BG78"/>
  </mergeCells>
  <pageMargins left="0.708661417322835" right="0.708661417322835" top="0.748031496062992" bottom="0.748031496062992" header="0.31496062992126" footer="0.31496062992126"/>
  <pageSetup paperSize="9" scale="63" fitToHeight="0" orientation="landscape" horizontalDpi="600" verticalDpi="600"/>
  <headerFooter/>
  <rowBreaks count="5" manualBreakCount="5">
    <brk id="15" max="58" man="1"/>
    <brk id="30" max="58" man="1"/>
    <brk id="41" max="58" man="1"/>
    <brk id="51" max="58" man="1"/>
    <brk id="64" max="58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4"/>
  <sheetViews>
    <sheetView view="pageBreakPreview" zoomScale="90" zoomScaleNormal="100" workbookViewId="0">
      <selection activeCell="A4" sqref="A4:BG4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hidden="1" customWidth="1"/>
    <col min="36" max="36" width="4" style="32" hidden="1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hidden="1" customWidth="1" outlineLevel="1"/>
    <col min="51" max="51" width="3.71428571428571" style="52" hidden="1" customWidth="1" outlineLevel="1"/>
    <col min="52" max="52" width="3.71428571428571" style="32" customWidth="1" collapsed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68.25" hidden="1" customHeight="1" spans="1:59">
      <c r="A3" s="943" t="s">
        <v>385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/>
      <c r="BC3" s="944"/>
      <c r="BD3" s="944"/>
      <c r="BE3" s="944"/>
      <c r="BF3" s="944"/>
      <c r="BG3" s="992"/>
    </row>
    <row r="4" s="27" customFormat="1" ht="33.75" customHeight="1" spans="1:59">
      <c r="A4" s="899" t="s">
        <v>410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44.25" hidden="1" customHeight="1" spans="1:59">
      <c r="A5" s="896" t="s">
        <v>400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98.45" hidden="1" customHeight="1" spans="1:59">
      <c r="A6" s="896" t="s">
        <v>371</v>
      </c>
      <c r="B6" s="896"/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</row>
    <row r="7" ht="45" hidden="1" customHeight="1" spans="1:59">
      <c r="A7" s="63" t="s">
        <v>401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7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49" t="s">
        <v>362</v>
      </c>
      <c r="K9" s="949" t="s">
        <v>363</v>
      </c>
      <c r="L9" s="949">
        <v>2019</v>
      </c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949" t="s">
        <v>362</v>
      </c>
      <c r="Z9" s="949" t="s">
        <v>363</v>
      </c>
      <c r="AA9" s="949">
        <v>2019</v>
      </c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949" t="s">
        <v>362</v>
      </c>
      <c r="AJ9" s="949" t="s">
        <v>363</v>
      </c>
      <c r="AK9" s="949">
        <v>2019</v>
      </c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949" t="s">
        <v>362</v>
      </c>
      <c r="AY9" s="949" t="s">
        <v>363</v>
      </c>
      <c r="AZ9" s="949">
        <v>2019</v>
      </c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49"/>
      <c r="K10" s="949"/>
      <c r="L10" s="949"/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49"/>
      <c r="Z10" s="949"/>
      <c r="AA10" s="949"/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49"/>
      <c r="AJ10" s="949"/>
      <c r="AK10" s="949"/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49"/>
      <c r="AY10" s="949"/>
      <c r="AZ10" s="949"/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4.2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12317.26913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'40'!O13</f>
        <v>1751.32552</v>
      </c>
      <c r="N13" s="687">
        <f>N14+N15+N16+N17</f>
        <v>0</v>
      </c>
      <c r="O13" s="686">
        <f>M13+N13</f>
        <v>1751.32552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'35'!AA13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12317.26913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2827.9187</v>
      </c>
      <c r="AY13" s="609">
        <f>K13+Z13+AJ13</f>
        <v>0</v>
      </c>
      <c r="AZ13" s="11">
        <f>AX13+AY13</f>
        <v>2827.9187</v>
      </c>
      <c r="BA13" s="11">
        <f>M13+AB13</f>
        <v>1751.32552</v>
      </c>
      <c r="BB13" s="609">
        <f>N13+AC13</f>
        <v>0</v>
      </c>
      <c r="BC13" s="11">
        <f>BA13+BB13</f>
        <v>1751.32552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24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378"/>
    </row>
    <row r="15" ht="28.5" customHeight="1" outlineLevel="1" spans="1:59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378"/>
    </row>
    <row r="16" ht="29.25" customHeight="1" outlineLevel="1" spans="1:59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378"/>
    </row>
    <row r="17" ht="29.25" customHeight="1" spans="1:59">
      <c r="A17" s="6"/>
      <c r="B17" s="606"/>
      <c r="C17" s="607" t="s">
        <v>403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0" customHeight="1" spans="1:59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22.5" spans="1:59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'35'!L26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3.9" customHeight="1" spans="1:59">
      <c r="A30" s="629" t="s">
        <v>104</v>
      </c>
      <c r="B30" s="606" t="s">
        <v>30</v>
      </c>
      <c r="C30" s="607" t="s">
        <v>13</v>
      </c>
      <c r="D30" s="608">
        <f>E30+F30+I30+L30+O30+R30</f>
        <v>333916.47065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'35'!L30</f>
        <v>55740.17778</v>
      </c>
      <c r="K30" s="687">
        <f t="shared" ref="K30:R30" si="1">K31+K36+K38</f>
        <v>0</v>
      </c>
      <c r="L30" s="686">
        <f t="shared" si="1"/>
        <v>55740.17778</v>
      </c>
      <c r="M30" s="686">
        <f t="shared" si="1"/>
        <v>53789.0222</v>
      </c>
      <c r="N30" s="687">
        <f t="shared" si="1"/>
        <v>0</v>
      </c>
      <c r="O30" s="686">
        <f t="shared" si="1"/>
        <v>53789.0222</v>
      </c>
      <c r="P30" s="686">
        <f t="shared" si="1"/>
        <v>52883.58652</v>
      </c>
      <c r="Q30" s="687">
        <f t="shared" si="1"/>
        <v>-4978.79632</v>
      </c>
      <c r="R30" s="717">
        <f t="shared" si="1"/>
        <v>47904.7902</v>
      </c>
      <c r="S30" s="608">
        <f>T30+U30+X30+AA30+AD30+AG30</f>
        <v>16490.91695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'35'!AA30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2950</v>
      </c>
      <c r="AC30" s="609">
        <f t="shared" si="2"/>
        <v>0</v>
      </c>
      <c r="AD30" s="11">
        <f>AB30+AC30</f>
        <v>2950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350407.3876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62232.7472</v>
      </c>
      <c r="AY30" s="609">
        <f>K30+Z30+AJ30</f>
        <v>0</v>
      </c>
      <c r="AZ30" s="11">
        <f t="shared" ref="AZ30:BF30" si="4">AZ31+AZ36+AZ38</f>
        <v>62232.7472</v>
      </c>
      <c r="BA30" s="11">
        <f t="shared" si="4"/>
        <v>56739.0222</v>
      </c>
      <c r="BB30" s="609">
        <f t="shared" si="4"/>
        <v>0</v>
      </c>
      <c r="BC30" s="11">
        <f t="shared" si="4"/>
        <v>56739.0222</v>
      </c>
      <c r="BD30" s="11">
        <f t="shared" si="4"/>
        <v>52883.58652</v>
      </c>
      <c r="BE30" s="609">
        <f t="shared" si="4"/>
        <v>-4978.79632</v>
      </c>
      <c r="BF30" s="745">
        <f t="shared" si="4"/>
        <v>47904.7902</v>
      </c>
      <c r="BG30" s="208" t="s">
        <v>411</v>
      </c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232182.29453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'40'!O31</f>
        <v>35487.68656</v>
      </c>
      <c r="N31" s="687">
        <f>N32+N34</f>
        <v>0</v>
      </c>
      <c r="O31" s="686">
        <f>M31+N31</f>
        <v>35487.68656</v>
      </c>
      <c r="P31" s="686">
        <f>'40'!R31</f>
        <v>34521.57036</v>
      </c>
      <c r="Q31" s="687">
        <f>Q32+Q34</f>
        <v>-3206.9984</v>
      </c>
      <c r="R31" s="717">
        <f>P31+Q31</f>
        <v>31314.57196</v>
      </c>
      <c r="S31" s="608">
        <f>T31+U31+X31+AA31+AD31+AG31</f>
        <v>7603.8597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'35'!AA31</f>
        <v>1066.4</v>
      </c>
      <c r="Z31" s="609">
        <f>Z32+Z34</f>
        <v>0</v>
      </c>
      <c r="AA31" s="11">
        <f>Y31+Z31</f>
        <v>1066.4</v>
      </c>
      <c r="AB31" s="11">
        <f>'40'!AD31</f>
        <v>2300</v>
      </c>
      <c r="AC31" s="609">
        <f>AC32+AC33+AC34</f>
        <v>0</v>
      </c>
      <c r="AD31" s="11">
        <f>AB31+AC31</f>
        <v>2300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239786.15423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37997.0898</v>
      </c>
      <c r="AY31" s="609">
        <f>K31+Z31+AJ31</f>
        <v>0</v>
      </c>
      <c r="AZ31" s="11">
        <f>AX31+AY31</f>
        <v>37997.0898</v>
      </c>
      <c r="BA31" s="11">
        <f>M31+AB31</f>
        <v>37787.68656</v>
      </c>
      <c r="BB31" s="609">
        <f>N31+AC31</f>
        <v>0</v>
      </c>
      <c r="BC31" s="11">
        <f>BA31+BB31</f>
        <v>37787.68656</v>
      </c>
      <c r="BD31" s="11">
        <f>P31+AE31</f>
        <v>34521.57036</v>
      </c>
      <c r="BE31" s="609">
        <f>Q31+AF31</f>
        <v>-3206.9984</v>
      </c>
      <c r="BF31" s="787">
        <f>BD31+BE31</f>
        <v>31314.57196</v>
      </c>
      <c r="BG31" s="209"/>
    </row>
    <row r="32" ht="73.5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>
        <v>-1510.33581</v>
      </c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7"/>
      <c r="AC32" s="609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1015"/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09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824"/>
    </row>
    <row r="34" ht="70.5" customHeight="1" spans="1:59">
      <c r="A34" s="629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>
        <v>-1696.66259</v>
      </c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6"/>
      <c r="AC34" s="609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1015"/>
    </row>
    <row r="35" ht="0.75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1016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99734.96742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'40'!O36</f>
        <v>18301.33564</v>
      </c>
      <c r="N36" s="687">
        <f>N37</f>
        <v>0</v>
      </c>
      <c r="O36" s="686">
        <f>M36+N36</f>
        <v>18301.33564</v>
      </c>
      <c r="P36" s="686">
        <f>'40'!R36</f>
        <v>18362.01616</v>
      </c>
      <c r="Q36" s="687">
        <f>Q37</f>
        <v>-1771.79792</v>
      </c>
      <c r="R36" s="717">
        <f>P36+Q36</f>
        <v>16590.21824</v>
      </c>
      <c r="S36" s="608">
        <f>T36+U36+X36+AA36+AD36+AG36</f>
        <v>4155.88783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'35'!AA36</f>
        <v>695</v>
      </c>
      <c r="Z36" s="609">
        <f>Z37</f>
        <v>0</v>
      </c>
      <c r="AA36" s="11">
        <f>Y36+Z36</f>
        <v>695</v>
      </c>
      <c r="AB36" s="11">
        <f>'40'!AD36</f>
        <v>650</v>
      </c>
      <c r="AC36" s="609">
        <f>AC37</f>
        <v>0</v>
      </c>
      <c r="AD36" s="11">
        <f>AB36+AC36</f>
        <v>650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103890.85525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19504.48798</v>
      </c>
      <c r="AY36" s="609">
        <f>K36+Z36+AJ36</f>
        <v>0</v>
      </c>
      <c r="AZ36" s="11">
        <f>AX36+AY36</f>
        <v>19504.48798</v>
      </c>
      <c r="BA36" s="11">
        <f>M36+AB36</f>
        <v>18951.33564</v>
      </c>
      <c r="BB36" s="609">
        <f>N36+AC36</f>
        <v>0</v>
      </c>
      <c r="BC36" s="11">
        <f>BA36+BB36</f>
        <v>18951.33564</v>
      </c>
      <c r="BD36" s="11">
        <f>P36+AE36</f>
        <v>18362.01616</v>
      </c>
      <c r="BE36" s="609">
        <f>Q36+AF36</f>
        <v>-1771.79792</v>
      </c>
      <c r="BF36" s="745">
        <f>BD36+BE36</f>
        <v>16590.21824</v>
      </c>
      <c r="BG36" s="909"/>
    </row>
    <row r="37" ht="70.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>
        <v>-1771.79792</v>
      </c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910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'40'!O38</f>
        <v>0</v>
      </c>
      <c r="N38" s="687">
        <f>N39+N40+N41+N42</f>
        <v>0</v>
      </c>
      <c r="O38" s="686">
        <f>M38+N38</f>
        <v>0</v>
      </c>
      <c r="P38" s="686">
        <f>'40'!R38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'35'!AA38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2.25" customHeight="1" spans="1:59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96.75" customHeight="1" spans="1:59">
      <c r="A42" s="629"/>
      <c r="B42" s="636" t="s">
        <v>364</v>
      </c>
      <c r="C42" s="607" t="s">
        <v>137</v>
      </c>
      <c r="D42" s="608">
        <f>E42+F42+I42+L42+O42+R42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'40'!O42</f>
        <v>0</v>
      </c>
      <c r="N42" s="698">
        <v>0</v>
      </c>
      <c r="O42" s="697">
        <f>M42+N42</f>
        <v>0</v>
      </c>
      <c r="P42" s="686">
        <f>'40'!R42</f>
        <v>0</v>
      </c>
      <c r="Q42" s="698">
        <v>0</v>
      </c>
      <c r="R42" s="721">
        <f>P42+Q42</f>
        <v>0</v>
      </c>
      <c r="S42" s="608">
        <f>T42+U42+X42+AA42+AD42+AG42</f>
        <v>0</v>
      </c>
      <c r="T42" s="11">
        <v>0</v>
      </c>
      <c r="U42" s="11">
        <v>0</v>
      </c>
      <c r="V42" s="11"/>
      <c r="W42" s="609"/>
      <c r="X42" s="358">
        <v>0</v>
      </c>
      <c r="Y42" s="11"/>
      <c r="Z42" s="696"/>
      <c r="AA42" s="11">
        <v>0</v>
      </c>
      <c r="AB42" s="11">
        <v>0</v>
      </c>
      <c r="AC42" s="609">
        <v>0</v>
      </c>
      <c r="AD42" s="11">
        <f>AB42+AC42</f>
        <v>0</v>
      </c>
      <c r="AE42" s="11">
        <v>0</v>
      </c>
      <c r="AF42" s="609">
        <v>0</v>
      </c>
      <c r="AG42" s="745">
        <f>AE42+AF42</f>
        <v>0</v>
      </c>
      <c r="AH42" s="765">
        <f>AK42+AN42+AQ42</f>
        <v>0</v>
      </c>
      <c r="AI42" s="11"/>
      <c r="AJ42" s="609"/>
      <c r="AK42" s="11">
        <v>0</v>
      </c>
      <c r="AL42" s="11">
        <v>0</v>
      </c>
      <c r="AM42" s="609">
        <v>0</v>
      </c>
      <c r="AN42" s="11">
        <f>AL42+AM42</f>
        <v>0</v>
      </c>
      <c r="AO42" s="11">
        <v>0</v>
      </c>
      <c r="AP42" s="609">
        <v>0</v>
      </c>
      <c r="AQ42" s="11">
        <f>AO42+AP42</f>
        <v>0</v>
      </c>
      <c r="AR42" s="657">
        <f>AS42+AT42+AW42+AZ42+BC42+BF42</f>
        <v>0</v>
      </c>
      <c r="AS42" s="11">
        <f t="shared" ref="AS42:AV43" si="6">E42+T42</f>
        <v>0</v>
      </c>
      <c r="AT42" s="11">
        <f t="shared" si="6"/>
        <v>0</v>
      </c>
      <c r="AU42" s="11">
        <f t="shared" si="6"/>
        <v>0</v>
      </c>
      <c r="AV42" s="609">
        <f t="shared" si="6"/>
        <v>0</v>
      </c>
      <c r="AW42" s="11">
        <f>AU42+AV42</f>
        <v>0</v>
      </c>
      <c r="AX42" s="11">
        <f>J42+Y42+AI42</f>
        <v>0</v>
      </c>
      <c r="AY42" s="609">
        <f>K42+Z42+AJ42</f>
        <v>0</v>
      </c>
      <c r="AZ42" s="11">
        <f>AX42+AY42</f>
        <v>0</v>
      </c>
      <c r="BA42" s="11">
        <f>M42+AB42</f>
        <v>0</v>
      </c>
      <c r="BB42" s="609">
        <f>N42+AC42</f>
        <v>0</v>
      </c>
      <c r="BC42" s="11">
        <f>BA42+BB42</f>
        <v>0</v>
      </c>
      <c r="BD42" s="11">
        <f>P42+AE42</f>
        <v>0</v>
      </c>
      <c r="BE42" s="609">
        <f>Q42+AF42</f>
        <v>0</v>
      </c>
      <c r="BF42" s="745">
        <f>BD42+BE42</f>
        <v>0</v>
      </c>
      <c r="BG42" s="824"/>
    </row>
    <row r="43" ht="91.5" customHeight="1" spans="1:59">
      <c r="A43" s="16" t="s">
        <v>105</v>
      </c>
      <c r="B43" s="606" t="s">
        <v>188</v>
      </c>
      <c r="C43" s="607" t="s">
        <v>13</v>
      </c>
      <c r="D43" s="608">
        <f>E43+F43+I43+L43+O43+R43</f>
        <v>36924.63681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'40'!O43</f>
        <v>10274.51693</v>
      </c>
      <c r="N43" s="687">
        <f>N44</f>
        <v>0</v>
      </c>
      <c r="O43" s="686">
        <f>M43+N43</f>
        <v>10274.51693</v>
      </c>
      <c r="P43" s="686">
        <f>'40'!R43</f>
        <v>10322.06244</v>
      </c>
      <c r="Q43" s="687">
        <f>Q44</f>
        <v>-959.1087</v>
      </c>
      <c r="R43" s="717">
        <f>P43+Q43</f>
        <v>9362.95374</v>
      </c>
      <c r="S43" s="608">
        <f>T43+U43+X43+AA43+AD43+AG43</f>
        <v>3435.46214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f>'35'!AA42</f>
        <v>1965.70009</v>
      </c>
      <c r="Z43" s="609">
        <f>Z44</f>
        <v>0</v>
      </c>
      <c r="AA43" s="11">
        <f>Y43+Z43</f>
        <v>1965.70009</v>
      </c>
      <c r="AB43" s="11">
        <f>'40'!AD43</f>
        <v>650</v>
      </c>
      <c r="AC43" s="609">
        <f>AC44</f>
        <v>0</v>
      </c>
      <c r="AD43" s="11">
        <f>AB43+AC43</f>
        <v>650</v>
      </c>
      <c r="AE43" s="11">
        <v>0</v>
      </c>
      <c r="AF43" s="609">
        <f>AF44</f>
        <v>0</v>
      </c>
      <c r="AG43" s="745">
        <v>0</v>
      </c>
      <c r="AH43" s="765">
        <f>AK43+AN43+AQ43</f>
        <v>0</v>
      </c>
      <c r="AI43" s="11">
        <v>0</v>
      </c>
      <c r="AJ43" s="687">
        <f>AJ44</f>
        <v>0</v>
      </c>
      <c r="AK43" s="11">
        <f>AI43+AJ43</f>
        <v>0</v>
      </c>
      <c r="AL43" s="11">
        <v>0</v>
      </c>
      <c r="AM43" s="609">
        <f>AM44</f>
        <v>0</v>
      </c>
      <c r="AN43" s="11">
        <f>AL43+AM43</f>
        <v>0</v>
      </c>
      <c r="AO43" s="11">
        <v>0</v>
      </c>
      <c r="AP43" s="609">
        <f>AP44</f>
        <v>0</v>
      </c>
      <c r="AQ43" s="686">
        <f>AO43+AP43</f>
        <v>0</v>
      </c>
      <c r="AR43" s="657">
        <f>AS43+AT43+AW43+AZ43+BC43+BF43</f>
        <v>40360.09895</v>
      </c>
      <c r="AS43" s="11">
        <f t="shared" si="6"/>
        <v>0</v>
      </c>
      <c r="AT43" s="11">
        <f t="shared" si="6"/>
        <v>0</v>
      </c>
      <c r="AU43" s="11">
        <f t="shared" si="6"/>
        <v>7732.51086</v>
      </c>
      <c r="AV43" s="609">
        <f t="shared" si="6"/>
        <v>0</v>
      </c>
      <c r="AW43" s="11">
        <f>AU43+AV43</f>
        <v>7732.51086</v>
      </c>
      <c r="AX43" s="11">
        <f>J43+Y43+AI43</f>
        <v>12340.11742</v>
      </c>
      <c r="AY43" s="609">
        <f>K43+Z43+AJ43</f>
        <v>0</v>
      </c>
      <c r="AZ43" s="11">
        <f>AX43+AY43</f>
        <v>12340.11742</v>
      </c>
      <c r="BA43" s="11">
        <f>M43+AB43</f>
        <v>10924.51693</v>
      </c>
      <c r="BB43" s="609">
        <f>N43+AC43</f>
        <v>0</v>
      </c>
      <c r="BC43" s="11">
        <f>BA43+BB43</f>
        <v>10924.51693</v>
      </c>
      <c r="BD43" s="11">
        <f>P43+AE43</f>
        <v>10322.06244</v>
      </c>
      <c r="BE43" s="609">
        <f>Q43+AF43</f>
        <v>-959.1087</v>
      </c>
      <c r="BF43" s="787">
        <f>BD43+BE43</f>
        <v>9362.95374</v>
      </c>
      <c r="BG43" s="208" t="s">
        <v>411</v>
      </c>
    </row>
    <row r="44" ht="69" customHeight="1" spans="1:5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/>
      <c r="O44" s="686"/>
      <c r="P44" s="686"/>
      <c r="Q44" s="687">
        <v>-959.1087</v>
      </c>
      <c r="R44" s="717"/>
      <c r="S44" s="608"/>
      <c r="T44" s="11"/>
      <c r="U44" s="11"/>
      <c r="V44" s="11"/>
      <c r="W44" s="609"/>
      <c r="X44" s="358"/>
      <c r="Y44" s="11"/>
      <c r="Z44" s="696"/>
      <c r="AA44" s="11"/>
      <c r="AB44" s="11"/>
      <c r="AC44" s="609"/>
      <c r="AD44" s="11"/>
      <c r="AE44" s="11"/>
      <c r="AF44" s="609"/>
      <c r="AG44" s="745"/>
      <c r="AH44" s="765"/>
      <c r="AI44" s="10"/>
      <c r="AJ44" s="609"/>
      <c r="AK44" s="10"/>
      <c r="AL44" s="10"/>
      <c r="AM44" s="609"/>
      <c r="AN44" s="10"/>
      <c r="AO44" s="10"/>
      <c r="AP44" s="609"/>
      <c r="AQ44" s="10"/>
      <c r="AR44" s="657"/>
      <c r="AS44" s="11"/>
      <c r="AT44" s="11"/>
      <c r="AU44" s="11"/>
      <c r="AV44" s="609"/>
      <c r="AW44" s="11"/>
      <c r="AX44" s="11"/>
      <c r="AY44" s="609"/>
      <c r="AZ44" s="11"/>
      <c r="BA44" s="11"/>
      <c r="BB44" s="609"/>
      <c r="BC44" s="11"/>
      <c r="BD44" s="11"/>
      <c r="BE44" s="609"/>
      <c r="BF44" s="787"/>
      <c r="BG44" s="209"/>
    </row>
    <row r="45" s="27" customFormat="1" ht="76.9" customHeight="1" spans="1:59">
      <c r="A45" s="19"/>
      <c r="B45" s="832" t="s">
        <v>189</v>
      </c>
      <c r="C45" s="958"/>
      <c r="D45" s="608">
        <f>E45+F45+I45+L45+O45+R45</f>
        <v>395071.83909</v>
      </c>
      <c r="E45" s="10">
        <f t="shared" ref="E45:R45" si="7">E43+E30+E26+E25+E22+E19+E13</f>
        <v>68854.353</v>
      </c>
      <c r="F45" s="10">
        <f t="shared" si="7"/>
        <v>62669.96004</v>
      </c>
      <c r="G45" s="10">
        <f t="shared" si="7"/>
        <v>71522.40365</v>
      </c>
      <c r="H45" s="676">
        <f t="shared" si="7"/>
        <v>0</v>
      </c>
      <c r="I45" s="10">
        <f t="shared" si="7"/>
        <v>71522.40365</v>
      </c>
      <c r="J45" s="689">
        <f t="shared" si="7"/>
        <v>68942.51381</v>
      </c>
      <c r="K45" s="689">
        <f t="shared" si="7"/>
        <v>0</v>
      </c>
      <c r="L45" s="689">
        <f t="shared" si="7"/>
        <v>68942.51381</v>
      </c>
      <c r="M45" s="689">
        <f t="shared" si="7"/>
        <v>65814.86465</v>
      </c>
      <c r="N45" s="689">
        <f t="shared" si="7"/>
        <v>0</v>
      </c>
      <c r="O45" s="689">
        <f t="shared" si="7"/>
        <v>65814.86465</v>
      </c>
      <c r="P45" s="689">
        <f t="shared" si="7"/>
        <v>63205.64896</v>
      </c>
      <c r="Q45" s="689">
        <f t="shared" si="7"/>
        <v>-5937.90502</v>
      </c>
      <c r="R45" s="704">
        <f t="shared" si="7"/>
        <v>57267.74394</v>
      </c>
      <c r="S45" s="608">
        <f>T45+U45+X45+AA45+AD45+AG45</f>
        <v>19926.37909</v>
      </c>
      <c r="T45" s="10">
        <f t="shared" ref="T45:AG45" si="8">T43+T30+T26+T25+T22+T19+T13</f>
        <v>4170.09794</v>
      </c>
      <c r="U45" s="10">
        <f t="shared" si="8"/>
        <v>0</v>
      </c>
      <c r="V45" s="10">
        <f t="shared" si="8"/>
        <v>3698.01164</v>
      </c>
      <c r="W45" s="676">
        <f t="shared" si="8"/>
        <v>0</v>
      </c>
      <c r="X45" s="361">
        <f t="shared" si="8"/>
        <v>3698.01164</v>
      </c>
      <c r="Y45" s="10">
        <f t="shared" si="8"/>
        <v>8458.26951</v>
      </c>
      <c r="Z45" s="10">
        <f t="shared" si="8"/>
        <v>0</v>
      </c>
      <c r="AA45" s="10">
        <f t="shared" si="8"/>
        <v>8458.26951</v>
      </c>
      <c r="AB45" s="10">
        <f t="shared" si="8"/>
        <v>3600</v>
      </c>
      <c r="AC45" s="10">
        <f t="shared" si="8"/>
        <v>0</v>
      </c>
      <c r="AD45" s="10">
        <f t="shared" si="8"/>
        <v>3600</v>
      </c>
      <c r="AE45" s="10">
        <f t="shared" si="8"/>
        <v>0</v>
      </c>
      <c r="AF45" s="10">
        <f t="shared" si="8"/>
        <v>0</v>
      </c>
      <c r="AG45" s="748">
        <f t="shared" si="8"/>
        <v>0</v>
      </c>
      <c r="AH45" s="765">
        <f>AK45+AN45+AQ45</f>
        <v>0</v>
      </c>
      <c r="AI45" s="11">
        <f t="shared" ref="AI45:AQ45" si="9">AI43+AI30+AI26+AI25+AI22+AI19+AI13</f>
        <v>0</v>
      </c>
      <c r="AJ45" s="11">
        <f t="shared" si="9"/>
        <v>0</v>
      </c>
      <c r="AK45" s="11">
        <f t="shared" si="9"/>
        <v>0</v>
      </c>
      <c r="AL45" s="11">
        <f t="shared" si="9"/>
        <v>0</v>
      </c>
      <c r="AM45" s="11">
        <f t="shared" si="9"/>
        <v>0</v>
      </c>
      <c r="AN45" s="11">
        <f t="shared" si="9"/>
        <v>0</v>
      </c>
      <c r="AO45" s="11">
        <f t="shared" si="9"/>
        <v>0</v>
      </c>
      <c r="AP45" s="11">
        <f t="shared" si="9"/>
        <v>0</v>
      </c>
      <c r="AQ45" s="11">
        <f t="shared" si="9"/>
        <v>0</v>
      </c>
      <c r="AR45" s="657">
        <f>AS45+AT45+AW45+AZ45+BC45+BF45</f>
        <v>414998.21818</v>
      </c>
      <c r="AS45" s="11">
        <f>E45+T45</f>
        <v>73024.45094</v>
      </c>
      <c r="AT45" s="11">
        <f>F45+U45</f>
        <v>62669.96004</v>
      </c>
      <c r="AU45" s="11">
        <f>G45+V45</f>
        <v>75220.41529</v>
      </c>
      <c r="AV45" s="11">
        <f>H45+W45</f>
        <v>0</v>
      </c>
      <c r="AW45" s="11">
        <f>AU45+AV45</f>
        <v>75220.41529</v>
      </c>
      <c r="AX45" s="11">
        <f>J45+Y45+AI45</f>
        <v>77400.78332</v>
      </c>
      <c r="AY45" s="11">
        <f>K45+Z45+AJ45</f>
        <v>0</v>
      </c>
      <c r="AZ45" s="11">
        <f>AX45+AY45</f>
        <v>77400.78332</v>
      </c>
      <c r="BA45" s="11">
        <f>M45+AB45</f>
        <v>69414.86465</v>
      </c>
      <c r="BB45" s="11">
        <f>N45+AC45</f>
        <v>0</v>
      </c>
      <c r="BC45" s="11">
        <f>BA45+BB45</f>
        <v>69414.86465</v>
      </c>
      <c r="BD45" s="11">
        <f>P45+AE45</f>
        <v>63205.64896</v>
      </c>
      <c r="BE45" s="11">
        <f>Q45+AF45</f>
        <v>-5937.90502</v>
      </c>
      <c r="BF45" s="745">
        <f>BD45+BE45</f>
        <v>57267.74394</v>
      </c>
      <c r="BG45" s="814"/>
    </row>
    <row r="46" s="27" customFormat="1" ht="27" customHeight="1" spans="1:59">
      <c r="A46" s="7" t="s">
        <v>286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814"/>
    </row>
    <row r="47" s="27" customFormat="1" ht="92.25" customHeight="1" spans="1:59">
      <c r="A47" s="15" t="s">
        <v>44</v>
      </c>
      <c r="B47" s="606" t="s">
        <v>287</v>
      </c>
      <c r="C47" s="607" t="s">
        <v>13</v>
      </c>
      <c r="D47" s="608">
        <f>E47+F47+I47+L47+O47+R47</f>
        <v>105.26358</v>
      </c>
      <c r="E47" s="11">
        <v>0</v>
      </c>
      <c r="F47" s="11">
        <v>0</v>
      </c>
      <c r="G47" s="11">
        <v>0</v>
      </c>
      <c r="H47" s="609"/>
      <c r="I47" s="11">
        <f>G47+H47</f>
        <v>0</v>
      </c>
      <c r="J47" s="686">
        <f>'35'!L46</f>
        <v>52.632</v>
      </c>
      <c r="K47" s="609">
        <f>K48+K49+K50</f>
        <v>0</v>
      </c>
      <c r="L47" s="686">
        <f>J47+K47</f>
        <v>52.632</v>
      </c>
      <c r="M47" s="686">
        <f>'40'!O47</f>
        <v>26.31579</v>
      </c>
      <c r="N47" s="609">
        <f>N48+N49+N50</f>
        <v>0</v>
      </c>
      <c r="O47" s="686">
        <f>M47+N47</f>
        <v>26.31579</v>
      </c>
      <c r="P47" s="686">
        <f>'40'!R47</f>
        <v>26.31579</v>
      </c>
      <c r="Q47" s="609">
        <f>Q48+Q49+Q50</f>
        <v>0</v>
      </c>
      <c r="R47" s="717">
        <f>P47+Q47</f>
        <v>26.31579</v>
      </c>
      <c r="S47" s="608">
        <f>T47+U47+X47+AA47+AD47+AG47</f>
        <v>360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'35'!AA46</f>
        <v>180</v>
      </c>
      <c r="Z47" s="609">
        <f>Z48+Z49+Z50</f>
        <v>0</v>
      </c>
      <c r="AA47" s="11">
        <f>Y47+Z47</f>
        <v>180</v>
      </c>
      <c r="AB47" s="11">
        <f>'40'!AD47</f>
        <v>90</v>
      </c>
      <c r="AC47" s="609">
        <f>AC48+AC49+AC50</f>
        <v>0</v>
      </c>
      <c r="AD47" s="11">
        <f>AB47+AC47</f>
        <v>90</v>
      </c>
      <c r="AE47" s="11">
        <f>'40'!AG47</f>
        <v>15</v>
      </c>
      <c r="AF47" s="609">
        <f>AF48+AF49+AF50</f>
        <v>75</v>
      </c>
      <c r="AG47" s="745">
        <f>AE47+AF47</f>
        <v>90</v>
      </c>
      <c r="AH47" s="869">
        <f>AK47+AN47+AQ47</f>
        <v>1640</v>
      </c>
      <c r="AI47" s="876">
        <f>'34'!AK46</f>
        <v>820</v>
      </c>
      <c r="AJ47" s="609">
        <f>AJ48+AJ49+AJ50</f>
        <v>0</v>
      </c>
      <c r="AK47" s="745">
        <f>AI47+AJ47</f>
        <v>820</v>
      </c>
      <c r="AL47" s="876">
        <f>'40'!AN47</f>
        <v>410</v>
      </c>
      <c r="AM47" s="609">
        <f>AM48+AM49+AM50</f>
        <v>0</v>
      </c>
      <c r="AN47" s="745">
        <f>AL47+AM47</f>
        <v>410</v>
      </c>
      <c r="AO47" s="876">
        <f>'40'!AQ47</f>
        <v>485</v>
      </c>
      <c r="AP47" s="609">
        <f>AP48+AP49+AP50</f>
        <v>-75</v>
      </c>
      <c r="AQ47" s="745">
        <f>AO47+AP47</f>
        <v>410</v>
      </c>
      <c r="AR47" s="657">
        <f>AS47+AT47+AW47+AZ47+BC47+BF47</f>
        <v>2105.26358</v>
      </c>
      <c r="AS47" s="11">
        <f>E47+T47</f>
        <v>0</v>
      </c>
      <c r="AT47" s="11">
        <f>F47+U47</f>
        <v>0</v>
      </c>
      <c r="AU47" s="11">
        <f>G47+V47</f>
        <v>0</v>
      </c>
      <c r="AV47" s="609">
        <f>H47+W47</f>
        <v>0</v>
      </c>
      <c r="AW47" s="11">
        <f>AU47+AV47</f>
        <v>0</v>
      </c>
      <c r="AX47" s="11">
        <f>J47+Y47+AI47</f>
        <v>1052.632</v>
      </c>
      <c r="AY47" s="609">
        <f>K47+Z47+AJ47</f>
        <v>0</v>
      </c>
      <c r="AZ47" s="11">
        <f>AX47+AY47</f>
        <v>1052.632</v>
      </c>
      <c r="BA47" s="11">
        <f>M47+AB47+AL47</f>
        <v>526.31579</v>
      </c>
      <c r="BB47" s="676">
        <f>N47+AC47+AM47</f>
        <v>0</v>
      </c>
      <c r="BC47" s="11">
        <f>BA47+BB47</f>
        <v>526.31579</v>
      </c>
      <c r="BD47" s="11">
        <f>P47+AE47+AO47</f>
        <v>526.31579</v>
      </c>
      <c r="BE47" s="676">
        <f>Q47+AF47+AP47</f>
        <v>0</v>
      </c>
      <c r="BF47" s="745">
        <f>BD47+BE47</f>
        <v>526.31579</v>
      </c>
      <c r="BG47" s="1003" t="s">
        <v>411</v>
      </c>
    </row>
    <row r="48" s="27" customFormat="1" ht="54.75" customHeight="1" spans="1:59">
      <c r="A48" s="15"/>
      <c r="B48" s="606"/>
      <c r="C48" s="607" t="s">
        <v>46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>
        <v>75</v>
      </c>
      <c r="AG48" s="745"/>
      <c r="AH48" s="883"/>
      <c r="AI48" s="763"/>
      <c r="AJ48" s="609"/>
      <c r="AK48" s="11"/>
      <c r="AL48" s="11"/>
      <c r="AM48" s="609"/>
      <c r="AN48" s="11"/>
      <c r="AO48" s="11"/>
      <c r="AP48" s="609">
        <v>-75</v>
      </c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236"/>
    </row>
    <row r="49" s="27" customFormat="1" ht="18.75" customHeight="1" spans="1:59">
      <c r="A49" s="1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5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26.25" customHeight="1" spans="1:59">
      <c r="A50" s="1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08"/>
      <c r="T50" s="11"/>
      <c r="U50" s="11"/>
      <c r="V50" s="11"/>
      <c r="W50" s="609"/>
      <c r="X50" s="358"/>
      <c r="Y50" s="11"/>
      <c r="Z50" s="609"/>
      <c r="AA50" s="11"/>
      <c r="AB50" s="11"/>
      <c r="AC50" s="609"/>
      <c r="AD50" s="11"/>
      <c r="AE50" s="11"/>
      <c r="AF50" s="609"/>
      <c r="AG50" s="745"/>
      <c r="AH50" s="986"/>
      <c r="AI50" s="763"/>
      <c r="AJ50" s="609"/>
      <c r="AK50" s="11"/>
      <c r="AL50" s="11"/>
      <c r="AM50" s="609"/>
      <c r="AN50" s="11"/>
      <c r="AO50" s="11"/>
      <c r="AP50" s="609"/>
      <c r="AQ50" s="11"/>
      <c r="AR50" s="10"/>
      <c r="AS50" s="11"/>
      <c r="AT50" s="11"/>
      <c r="AU50" s="11"/>
      <c r="AV50" s="609"/>
      <c r="AW50" s="11"/>
      <c r="AX50" s="11"/>
      <c r="AY50" s="609"/>
      <c r="AZ50" s="11"/>
      <c r="BA50" s="11"/>
      <c r="BB50" s="676"/>
      <c r="BC50" s="11"/>
      <c r="BD50" s="11"/>
      <c r="BE50" s="676"/>
      <c r="BF50" s="787"/>
      <c r="BG50" s="236"/>
    </row>
    <row r="51" s="27" customFormat="1" ht="49.5" customHeight="1" spans="1:59">
      <c r="A51" s="15" t="s">
        <v>289</v>
      </c>
      <c r="B51" s="606" t="s">
        <v>290</v>
      </c>
      <c r="C51" s="607" t="s">
        <v>13</v>
      </c>
      <c r="D51" s="608">
        <f>E51+F51+I51+L51+O51+R51</f>
        <v>0</v>
      </c>
      <c r="E51" s="11">
        <v>0</v>
      </c>
      <c r="F51" s="11">
        <v>0</v>
      </c>
      <c r="G51" s="11">
        <f>'27'!I71</f>
        <v>0</v>
      </c>
      <c r="H51" s="609"/>
      <c r="I51" s="11">
        <f>G51+H51</f>
        <v>0</v>
      </c>
      <c r="J51" s="686">
        <f>'35'!L50</f>
        <v>0</v>
      </c>
      <c r="K51" s="609">
        <v>0</v>
      </c>
      <c r="L51" s="686">
        <f>J51+K51</f>
        <v>0</v>
      </c>
      <c r="M51" s="686">
        <f>'39'!O51</f>
        <v>0</v>
      </c>
      <c r="N51" s="609">
        <v>0</v>
      </c>
      <c r="O51" s="686">
        <f>M51+N51</f>
        <v>0</v>
      </c>
      <c r="P51" s="686">
        <f>'39'!R51</f>
        <v>0</v>
      </c>
      <c r="Q51" s="609">
        <v>0</v>
      </c>
      <c r="R51" s="717">
        <f>P51+Q51</f>
        <v>0</v>
      </c>
      <c r="S51" s="608">
        <f>T51+U51+X51+AA51+AD51+AG51</f>
        <v>0</v>
      </c>
      <c r="T51" s="11">
        <v>0</v>
      </c>
      <c r="U51" s="11">
        <v>0</v>
      </c>
      <c r="V51" s="11">
        <v>0</v>
      </c>
      <c r="W51" s="609"/>
      <c r="X51" s="358">
        <f>V51+W51</f>
        <v>0</v>
      </c>
      <c r="Y51" s="11">
        <f>'35'!AA50</f>
        <v>0</v>
      </c>
      <c r="Z51" s="609">
        <v>0</v>
      </c>
      <c r="AA51" s="11">
        <v>0</v>
      </c>
      <c r="AB51" s="11">
        <f>'39'!AD51</f>
        <v>0</v>
      </c>
      <c r="AC51" s="609">
        <v>0</v>
      </c>
      <c r="AD51" s="11">
        <f>AB51+AC51</f>
        <v>0</v>
      </c>
      <c r="AE51" s="11">
        <f>'39'!AG51</f>
        <v>0</v>
      </c>
      <c r="AF51" s="609">
        <v>0</v>
      </c>
      <c r="AG51" s="745">
        <v>0</v>
      </c>
      <c r="AH51" s="880">
        <f>AK51+AN51+AQ51</f>
        <v>0</v>
      </c>
      <c r="AI51" s="876">
        <f>'33'!AK50</f>
        <v>0</v>
      </c>
      <c r="AJ51" s="609">
        <v>0</v>
      </c>
      <c r="AK51" s="745">
        <f>AI51+AJ51</f>
        <v>0</v>
      </c>
      <c r="AL51" s="876">
        <f>'39'!AN51</f>
        <v>0</v>
      </c>
      <c r="AM51" s="609">
        <v>0</v>
      </c>
      <c r="AN51" s="745">
        <f>AL51+AM51</f>
        <v>0</v>
      </c>
      <c r="AO51" s="876">
        <f>'39'!AQ51</f>
        <v>0</v>
      </c>
      <c r="AP51" s="609">
        <v>0</v>
      </c>
      <c r="AQ51" s="745">
        <f>AO51+AP51</f>
        <v>0</v>
      </c>
      <c r="AR51" s="657">
        <f>AS51+AT51+AW51+AZ51+BC51+BF51</f>
        <v>0</v>
      </c>
      <c r="AS51" s="11">
        <f>E51+T51</f>
        <v>0</v>
      </c>
      <c r="AT51" s="11">
        <f>F51+U51</f>
        <v>0</v>
      </c>
      <c r="AU51" s="11">
        <f>G51+V51</f>
        <v>0</v>
      </c>
      <c r="AV51" s="609">
        <f>H51+W51</f>
        <v>0</v>
      </c>
      <c r="AW51" s="11">
        <f>AU51+AV51</f>
        <v>0</v>
      </c>
      <c r="AX51" s="11">
        <f>J51+Y51+AI51</f>
        <v>0</v>
      </c>
      <c r="AY51" s="609">
        <f>K51+Z51+AJ51</f>
        <v>0</v>
      </c>
      <c r="AZ51" s="11">
        <f>AX51+AY51</f>
        <v>0</v>
      </c>
      <c r="BA51" s="11">
        <f>M51+AB51+AL51</f>
        <v>0</v>
      </c>
      <c r="BB51" s="676">
        <f>N51+AC51+AM51</f>
        <v>0</v>
      </c>
      <c r="BC51" s="11">
        <f>BA51+BB51</f>
        <v>0</v>
      </c>
      <c r="BD51" s="11">
        <f>P51+AE51</f>
        <v>0</v>
      </c>
      <c r="BE51" s="676">
        <f>Q51+AF51+AP51</f>
        <v>0</v>
      </c>
      <c r="BF51" s="745">
        <f>BD51+BE51</f>
        <v>0</v>
      </c>
      <c r="BG51" s="905"/>
    </row>
    <row r="52" s="27" customFormat="1" ht="63.75" customHeight="1" spans="1:59">
      <c r="A52" s="19"/>
      <c r="B52" s="832" t="s">
        <v>189</v>
      </c>
      <c r="C52" s="958"/>
      <c r="D52" s="608">
        <f>E52+F52+I52+L52+O52+R52</f>
        <v>105.26358</v>
      </c>
      <c r="E52" s="10">
        <f t="shared" ref="E52:R52" si="10">E51+E47</f>
        <v>0</v>
      </c>
      <c r="F52" s="10">
        <f t="shared" si="10"/>
        <v>0</v>
      </c>
      <c r="G52" s="10">
        <f t="shared" si="10"/>
        <v>0</v>
      </c>
      <c r="H52" s="676">
        <f t="shared" si="10"/>
        <v>0</v>
      </c>
      <c r="I52" s="10">
        <f t="shared" si="10"/>
        <v>0</v>
      </c>
      <c r="J52" s="689">
        <f t="shared" si="10"/>
        <v>52.632</v>
      </c>
      <c r="K52" s="609">
        <f t="shared" si="10"/>
        <v>0</v>
      </c>
      <c r="L52" s="689">
        <f t="shared" si="10"/>
        <v>52.632</v>
      </c>
      <c r="M52" s="689">
        <f t="shared" si="10"/>
        <v>26.31579</v>
      </c>
      <c r="N52" s="609">
        <f t="shared" si="10"/>
        <v>0</v>
      </c>
      <c r="O52" s="689">
        <f t="shared" si="10"/>
        <v>26.31579</v>
      </c>
      <c r="P52" s="689">
        <f t="shared" si="10"/>
        <v>26.31579</v>
      </c>
      <c r="Q52" s="609">
        <f t="shared" si="10"/>
        <v>0</v>
      </c>
      <c r="R52" s="704">
        <f t="shared" si="10"/>
        <v>26.31579</v>
      </c>
      <c r="S52" s="608">
        <f>T52+U52+X52+AA52+AD52+AG52</f>
        <v>360</v>
      </c>
      <c r="T52" s="10">
        <f t="shared" ref="T52:AP52" si="11">T51+T47</f>
        <v>0</v>
      </c>
      <c r="U52" s="10">
        <f t="shared" si="11"/>
        <v>0</v>
      </c>
      <c r="V52" s="10">
        <f t="shared" si="11"/>
        <v>0</v>
      </c>
      <c r="W52" s="676">
        <f t="shared" si="11"/>
        <v>0</v>
      </c>
      <c r="X52" s="361">
        <f t="shared" si="11"/>
        <v>0</v>
      </c>
      <c r="Y52" s="10">
        <f t="shared" si="11"/>
        <v>180</v>
      </c>
      <c r="Z52" s="609">
        <f t="shared" si="11"/>
        <v>0</v>
      </c>
      <c r="AA52" s="10">
        <f t="shared" si="11"/>
        <v>180</v>
      </c>
      <c r="AB52" s="10">
        <f t="shared" si="11"/>
        <v>90</v>
      </c>
      <c r="AC52" s="609">
        <f t="shared" si="11"/>
        <v>0</v>
      </c>
      <c r="AD52" s="10">
        <f t="shared" si="11"/>
        <v>90</v>
      </c>
      <c r="AE52" s="10">
        <f t="shared" si="11"/>
        <v>15</v>
      </c>
      <c r="AF52" s="609">
        <f t="shared" si="11"/>
        <v>75</v>
      </c>
      <c r="AG52" s="748">
        <f t="shared" si="11"/>
        <v>90</v>
      </c>
      <c r="AH52" s="765">
        <f>AK52+AN52+AQ52</f>
        <v>1640</v>
      </c>
      <c r="AI52" s="608">
        <f t="shared" si="11"/>
        <v>820</v>
      </c>
      <c r="AJ52" s="609">
        <f t="shared" si="11"/>
        <v>0</v>
      </c>
      <c r="AK52" s="748">
        <f t="shared" si="11"/>
        <v>820</v>
      </c>
      <c r="AL52" s="10">
        <f t="shared" si="11"/>
        <v>410</v>
      </c>
      <c r="AM52" s="609">
        <f t="shared" si="11"/>
        <v>0</v>
      </c>
      <c r="AN52" s="745">
        <f>AL52+AM52</f>
        <v>410</v>
      </c>
      <c r="AO52" s="10">
        <f t="shared" si="11"/>
        <v>485</v>
      </c>
      <c r="AP52" s="609">
        <f t="shared" si="11"/>
        <v>-75</v>
      </c>
      <c r="AQ52" s="745">
        <f>AO52+AP52</f>
        <v>410</v>
      </c>
      <c r="AR52" s="657">
        <f>AS52+AT52+AW52+AZ52+BC52+BF52</f>
        <v>2105.26358</v>
      </c>
      <c r="AS52" s="11">
        <f>AS51+AS47</f>
        <v>0</v>
      </c>
      <c r="AT52" s="11">
        <f>AT51+AT47</f>
        <v>0</v>
      </c>
      <c r="AU52" s="11">
        <f>AU51+AU47</f>
        <v>0</v>
      </c>
      <c r="AV52" s="609">
        <f>AV51+AV47</f>
        <v>0</v>
      </c>
      <c r="AW52" s="11">
        <f>AW51+AW47</f>
        <v>0</v>
      </c>
      <c r="AX52" s="11">
        <f>J52+Y52+AI52</f>
        <v>1052.632</v>
      </c>
      <c r="AY52" s="609">
        <f>K52+Z52+AJ52</f>
        <v>0</v>
      </c>
      <c r="AZ52" s="11">
        <f t="shared" ref="AZ52:BF52" si="12">AZ51+AZ47</f>
        <v>1052.632</v>
      </c>
      <c r="BA52" s="11">
        <f t="shared" si="12"/>
        <v>526.31579</v>
      </c>
      <c r="BB52" s="676">
        <f t="shared" si="12"/>
        <v>0</v>
      </c>
      <c r="BC52" s="11">
        <f t="shared" si="12"/>
        <v>526.31579</v>
      </c>
      <c r="BD52" s="11">
        <f t="shared" si="12"/>
        <v>526.31579</v>
      </c>
      <c r="BE52" s="676">
        <f t="shared" si="12"/>
        <v>0</v>
      </c>
      <c r="BF52" s="11">
        <f t="shared" si="12"/>
        <v>526.31579</v>
      </c>
      <c r="BG52" s="818"/>
    </row>
    <row r="53" s="27" customFormat="1" spans="1:59">
      <c r="A53" s="7" t="s">
        <v>302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7"/>
      <c r="T53" s="977"/>
      <c r="U53" s="977"/>
      <c r="V53" s="977"/>
      <c r="W53" s="977"/>
      <c r="X53" s="977"/>
      <c r="Y53" s="977"/>
      <c r="Z53" s="977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  <c r="AN53" s="977"/>
      <c r="AO53" s="977"/>
      <c r="AP53" s="977"/>
      <c r="AQ53" s="97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spans="1:59">
      <c r="A54" s="7" t="s">
        <v>303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978"/>
      <c r="T54" s="978"/>
      <c r="U54" s="978"/>
      <c r="V54" s="978"/>
      <c r="W54" s="978"/>
      <c r="X54" s="978"/>
      <c r="Y54" s="978"/>
      <c r="Z54" s="978"/>
      <c r="AA54" s="978"/>
      <c r="AB54" s="978"/>
      <c r="AC54" s="978"/>
      <c r="AD54" s="978"/>
      <c r="AE54" s="978"/>
      <c r="AF54" s="978"/>
      <c r="AG54" s="978"/>
      <c r="AH54" s="978"/>
      <c r="AI54" s="978"/>
      <c r="AJ54" s="978"/>
      <c r="AK54" s="978"/>
      <c r="AL54" s="978"/>
      <c r="AM54" s="978"/>
      <c r="AN54" s="978"/>
      <c r="AO54" s="978"/>
      <c r="AP54" s="978"/>
      <c r="AQ54" s="978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814"/>
    </row>
    <row r="55" s="27" customFormat="1" ht="70.5" customHeight="1" spans="1:59">
      <c r="A55" s="15" t="s">
        <v>118</v>
      </c>
      <c r="B55" s="606" t="s">
        <v>354</v>
      </c>
      <c r="C55" s="607" t="s">
        <v>13</v>
      </c>
      <c r="D55" s="608">
        <f>E55+F55+I55+L55+O55+R55</f>
        <v>35613.86453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'40'!O55</f>
        <v>6247.50497</v>
      </c>
      <c r="N55" s="609">
        <v>0</v>
      </c>
      <c r="O55" s="686">
        <f>M55+N55</f>
        <v>6247.50497</v>
      </c>
      <c r="P55" s="686">
        <f>'40'!R55</f>
        <v>6738.206</v>
      </c>
      <c r="Q55" s="609">
        <v>-463.15485</v>
      </c>
      <c r="R55" s="717">
        <f>P55+Q55</f>
        <v>6275.05115</v>
      </c>
      <c r="S55" s="608">
        <f>T55+U55+X55+AA55+AD55+AG55</f>
        <v>366.64194</v>
      </c>
      <c r="T55" s="11">
        <v>0</v>
      </c>
      <c r="U55" s="11">
        <v>0</v>
      </c>
      <c r="V55" s="11">
        <f>'27'!X48</f>
        <v>95.44194</v>
      </c>
      <c r="W55" s="609"/>
      <c r="X55" s="358">
        <f>V55+W55</f>
        <v>95.44194</v>
      </c>
      <c r="Y55" s="11">
        <v>0</v>
      </c>
      <c r="Z55" s="609">
        <v>0</v>
      </c>
      <c r="AA55" s="11">
        <v>0</v>
      </c>
      <c r="AB55" s="11">
        <f>AB56</f>
        <v>180.8</v>
      </c>
      <c r="AC55" s="609">
        <v>0</v>
      </c>
      <c r="AD55" s="11">
        <f>AD56</f>
        <v>180.8</v>
      </c>
      <c r="AE55" s="11">
        <f>AE56</f>
        <v>100.8</v>
      </c>
      <c r="AF55" s="609">
        <f>AF56</f>
        <v>-10.4</v>
      </c>
      <c r="AG55" s="745">
        <f>AG56</f>
        <v>90.4</v>
      </c>
      <c r="AH55" s="765">
        <f>AK55+AN55+AQ55</f>
        <v>0</v>
      </c>
      <c r="AI55" s="876">
        <v>0</v>
      </c>
      <c r="AJ55" s="609">
        <v>0</v>
      </c>
      <c r="AK55" s="745">
        <f>AI55+AJ55</f>
        <v>0</v>
      </c>
      <c r="AL55" s="876">
        <v>0</v>
      </c>
      <c r="AM55" s="609">
        <v>0</v>
      </c>
      <c r="AN55" s="745">
        <f>AL55+AM55</f>
        <v>0</v>
      </c>
      <c r="AO55" s="876">
        <v>0</v>
      </c>
      <c r="AP55" s="609">
        <v>0</v>
      </c>
      <c r="AQ55" s="745">
        <f>AO55+AP55</f>
        <v>0</v>
      </c>
      <c r="AR55" s="657">
        <f>AS55+AT55+AW55+AZ55+BC55+BF55</f>
        <v>35980.50647</v>
      </c>
      <c r="AS55" s="11">
        <f t="shared" ref="AS55:AV56" si="13">E55+T55</f>
        <v>4728.52027</v>
      </c>
      <c r="AT55" s="11">
        <f t="shared" si="13"/>
        <v>5368.03887</v>
      </c>
      <c r="AU55" s="11">
        <f t="shared" si="13"/>
        <v>6691.42368</v>
      </c>
      <c r="AV55" s="609">
        <f t="shared" si="13"/>
        <v>0</v>
      </c>
      <c r="AW55" s="11">
        <f>AU55+AV55</f>
        <v>6691.42368</v>
      </c>
      <c r="AX55" s="11">
        <f>J55+Y55+AI55</f>
        <v>6398.76753</v>
      </c>
      <c r="AY55" s="609">
        <f>K55+Z55+AJ55</f>
        <v>0</v>
      </c>
      <c r="AZ55" s="11">
        <f>AX55+AY55</f>
        <v>6398.76753</v>
      </c>
      <c r="BA55" s="11">
        <f>M55+AB55</f>
        <v>6428.30497</v>
      </c>
      <c r="BB55" s="642">
        <f>N55+AC55</f>
        <v>0</v>
      </c>
      <c r="BC55" s="11">
        <f>BA55+BB55</f>
        <v>6428.30497</v>
      </c>
      <c r="BD55" s="11">
        <f>P55+AE55</f>
        <v>6839.006</v>
      </c>
      <c r="BE55" s="642">
        <f>Q55+AF55</f>
        <v>-473.55485</v>
      </c>
      <c r="BF55" s="787">
        <f>BD55+BE55</f>
        <v>6365.45115</v>
      </c>
      <c r="BG55" s="936" t="s">
        <v>411</v>
      </c>
    </row>
    <row r="56" s="27" customFormat="1" ht="105.75" customHeight="1" spans="1:59">
      <c r="A56" s="15" t="s">
        <v>356</v>
      </c>
      <c r="B56" s="606" t="s">
        <v>329</v>
      </c>
      <c r="C56" s="607" t="s">
        <v>46</v>
      </c>
      <c r="D56" s="608">
        <f>E56+F56+I56+L56+O56+R56</f>
        <v>0</v>
      </c>
      <c r="E56" s="11">
        <v>0</v>
      </c>
      <c r="F56" s="11">
        <v>0</v>
      </c>
      <c r="G56" s="11"/>
      <c r="H56" s="609"/>
      <c r="I56" s="11">
        <v>0</v>
      </c>
      <c r="J56" s="686">
        <v>0</v>
      </c>
      <c r="K56" s="609">
        <v>0</v>
      </c>
      <c r="L56" s="686">
        <v>0</v>
      </c>
      <c r="M56" s="686">
        <v>0</v>
      </c>
      <c r="N56" s="609">
        <v>0</v>
      </c>
      <c r="O56" s="686">
        <v>0</v>
      </c>
      <c r="P56" s="686">
        <v>0</v>
      </c>
      <c r="Q56" s="609">
        <v>0</v>
      </c>
      <c r="R56" s="717">
        <v>0</v>
      </c>
      <c r="S56" s="608">
        <f>T56+U56+X56+AA56+AD56+AG56</f>
        <v>271.2</v>
      </c>
      <c r="T56" s="11">
        <v>0</v>
      </c>
      <c r="U56" s="11">
        <v>0</v>
      </c>
      <c r="V56" s="11"/>
      <c r="W56" s="609"/>
      <c r="X56" s="358">
        <v>0</v>
      </c>
      <c r="Y56" s="11">
        <v>0</v>
      </c>
      <c r="Z56" s="609">
        <v>0</v>
      </c>
      <c r="AA56" s="11">
        <v>0</v>
      </c>
      <c r="AB56" s="11">
        <f>'40'!AD56</f>
        <v>180.8</v>
      </c>
      <c r="AC56" s="609">
        <v>0</v>
      </c>
      <c r="AD56" s="11">
        <f>AB56+AC56</f>
        <v>180.8</v>
      </c>
      <c r="AE56" s="11">
        <f>'40'!AG56</f>
        <v>100.8</v>
      </c>
      <c r="AF56" s="609">
        <v>-10.4</v>
      </c>
      <c r="AG56" s="745">
        <f>AE56+AF56</f>
        <v>90.4</v>
      </c>
      <c r="AH56" s="765">
        <f>AK56+AN56+AQ56</f>
        <v>0</v>
      </c>
      <c r="AI56" s="877">
        <v>0</v>
      </c>
      <c r="AJ56" s="987">
        <v>0</v>
      </c>
      <c r="AK56" s="745">
        <v>0</v>
      </c>
      <c r="AL56" s="876">
        <v>0</v>
      </c>
      <c r="AM56" s="609">
        <v>0</v>
      </c>
      <c r="AN56" s="745">
        <v>0</v>
      </c>
      <c r="AO56" s="876">
        <v>0</v>
      </c>
      <c r="AP56" s="609">
        <v>0</v>
      </c>
      <c r="AQ56" s="745">
        <v>0</v>
      </c>
      <c r="AR56" s="657">
        <f>AS56+AT56+AW56+AZ56+BC56+BF56</f>
        <v>271.2</v>
      </c>
      <c r="AS56" s="11">
        <f t="shared" si="13"/>
        <v>0</v>
      </c>
      <c r="AT56" s="11">
        <f t="shared" si="13"/>
        <v>0</v>
      </c>
      <c r="AU56" s="11">
        <f t="shared" si="13"/>
        <v>0</v>
      </c>
      <c r="AV56" s="609">
        <f t="shared" si="13"/>
        <v>0</v>
      </c>
      <c r="AW56" s="11">
        <f>AU56+AV56</f>
        <v>0</v>
      </c>
      <c r="AX56" s="11">
        <f>J56+Y56+AI56</f>
        <v>0</v>
      </c>
      <c r="AY56" s="609">
        <f>K56+Z56+AJ56</f>
        <v>0</v>
      </c>
      <c r="AZ56" s="11">
        <f>AX56+AY56</f>
        <v>0</v>
      </c>
      <c r="BA56" s="11">
        <f>M56+AB56</f>
        <v>180.8</v>
      </c>
      <c r="BB56" s="642">
        <f>N56+AC56</f>
        <v>0</v>
      </c>
      <c r="BC56" s="11">
        <f>BA56+BB56</f>
        <v>180.8</v>
      </c>
      <c r="BD56" s="11">
        <f>P56+AE56</f>
        <v>100.8</v>
      </c>
      <c r="BE56" s="642">
        <f>Q56+AF56</f>
        <v>-10.4</v>
      </c>
      <c r="BF56" s="787">
        <f>BD56+BE56</f>
        <v>90.4</v>
      </c>
      <c r="BG56" s="937"/>
    </row>
    <row r="57" s="27" customFormat="1" ht="81.75" customHeight="1" spans="1:59">
      <c r="A57" s="19"/>
      <c r="B57" s="832" t="s">
        <v>159</v>
      </c>
      <c r="C57" s="959"/>
      <c r="D57" s="608">
        <f>E57+F57+I57+L57+O57+R57</f>
        <v>35613.86453</v>
      </c>
      <c r="E57" s="10">
        <f>E55+E56</f>
        <v>4728.52027</v>
      </c>
      <c r="F57" s="10">
        <f t="shared" ref="F57:R57" si="14">F55+F56</f>
        <v>5368.03887</v>
      </c>
      <c r="G57" s="10">
        <f t="shared" si="14"/>
        <v>6595.98174</v>
      </c>
      <c r="H57" s="10">
        <f t="shared" si="14"/>
        <v>0</v>
      </c>
      <c r="I57" s="10">
        <f t="shared" si="14"/>
        <v>6595.98174</v>
      </c>
      <c r="J57" s="10">
        <f t="shared" si="14"/>
        <v>6398.76753</v>
      </c>
      <c r="K57" s="10">
        <f t="shared" si="14"/>
        <v>0</v>
      </c>
      <c r="L57" s="10">
        <f t="shared" si="14"/>
        <v>6398.76753</v>
      </c>
      <c r="M57" s="10">
        <f t="shared" si="14"/>
        <v>6247.50497</v>
      </c>
      <c r="N57" s="10">
        <f t="shared" si="14"/>
        <v>0</v>
      </c>
      <c r="O57" s="10">
        <f t="shared" si="14"/>
        <v>6247.50497</v>
      </c>
      <c r="P57" s="10">
        <f t="shared" si="14"/>
        <v>6738.206</v>
      </c>
      <c r="Q57" s="10">
        <f t="shared" si="14"/>
        <v>-463.15485</v>
      </c>
      <c r="R57" s="10">
        <f t="shared" si="14"/>
        <v>6275.05115</v>
      </c>
      <c r="S57" s="10">
        <f>S55</f>
        <v>366.64194</v>
      </c>
      <c r="T57" s="10">
        <f t="shared" ref="T57:AR57" si="15">T55</f>
        <v>0</v>
      </c>
      <c r="U57" s="10">
        <f t="shared" si="15"/>
        <v>0</v>
      </c>
      <c r="V57" s="10">
        <f t="shared" si="15"/>
        <v>95.44194</v>
      </c>
      <c r="W57" s="10">
        <f t="shared" si="15"/>
        <v>0</v>
      </c>
      <c r="X57" s="10">
        <f t="shared" si="15"/>
        <v>95.44194</v>
      </c>
      <c r="Y57" s="10">
        <f t="shared" si="15"/>
        <v>0</v>
      </c>
      <c r="Z57" s="10">
        <f t="shared" si="15"/>
        <v>0</v>
      </c>
      <c r="AA57" s="10">
        <f t="shared" si="15"/>
        <v>0</v>
      </c>
      <c r="AB57" s="10">
        <f t="shared" si="15"/>
        <v>180.8</v>
      </c>
      <c r="AC57" s="10">
        <f t="shared" si="15"/>
        <v>0</v>
      </c>
      <c r="AD57" s="10">
        <f t="shared" si="15"/>
        <v>180.8</v>
      </c>
      <c r="AE57" s="10">
        <f t="shared" si="15"/>
        <v>100.8</v>
      </c>
      <c r="AF57" s="10">
        <f t="shared" si="15"/>
        <v>-10.4</v>
      </c>
      <c r="AG57" s="10">
        <f t="shared" si="15"/>
        <v>90.4</v>
      </c>
      <c r="AH57" s="10">
        <f t="shared" si="15"/>
        <v>0</v>
      </c>
      <c r="AI57" s="10">
        <f t="shared" si="15"/>
        <v>0</v>
      </c>
      <c r="AJ57" s="10">
        <f t="shared" si="15"/>
        <v>0</v>
      </c>
      <c r="AK57" s="10">
        <f t="shared" si="15"/>
        <v>0</v>
      </c>
      <c r="AL57" s="10">
        <f t="shared" si="15"/>
        <v>0</v>
      </c>
      <c r="AM57" s="10">
        <f t="shared" si="15"/>
        <v>0</v>
      </c>
      <c r="AN57" s="10">
        <f t="shared" si="15"/>
        <v>0</v>
      </c>
      <c r="AO57" s="10">
        <f t="shared" si="15"/>
        <v>0</v>
      </c>
      <c r="AP57" s="10">
        <f t="shared" si="15"/>
        <v>0</v>
      </c>
      <c r="AQ57" s="10">
        <f t="shared" si="15"/>
        <v>0</v>
      </c>
      <c r="AR57" s="10">
        <f t="shared" si="15"/>
        <v>35980.50647</v>
      </c>
      <c r="AS57" s="10">
        <f t="shared" ref="AS57:BF57" si="16">AS55</f>
        <v>4728.52027</v>
      </c>
      <c r="AT57" s="10">
        <f t="shared" si="16"/>
        <v>5368.03887</v>
      </c>
      <c r="AU57" s="10">
        <f t="shared" si="16"/>
        <v>6691.42368</v>
      </c>
      <c r="AV57" s="10">
        <f t="shared" si="16"/>
        <v>0</v>
      </c>
      <c r="AW57" s="10">
        <f t="shared" si="16"/>
        <v>6691.42368</v>
      </c>
      <c r="AX57" s="10">
        <f t="shared" si="16"/>
        <v>6398.76753</v>
      </c>
      <c r="AY57" s="10">
        <f t="shared" si="16"/>
        <v>0</v>
      </c>
      <c r="AZ57" s="10">
        <f t="shared" si="16"/>
        <v>6398.76753</v>
      </c>
      <c r="BA57" s="10">
        <f t="shared" si="16"/>
        <v>6428.30497</v>
      </c>
      <c r="BB57" s="10">
        <f t="shared" si="16"/>
        <v>0</v>
      </c>
      <c r="BC57" s="10">
        <f t="shared" si="16"/>
        <v>6428.30497</v>
      </c>
      <c r="BD57" s="10">
        <f t="shared" si="16"/>
        <v>6839.006</v>
      </c>
      <c r="BE57" s="10">
        <f t="shared" si="16"/>
        <v>-473.55485</v>
      </c>
      <c r="BF57" s="10">
        <f t="shared" si="16"/>
        <v>6365.45115</v>
      </c>
      <c r="BG57" s="938"/>
    </row>
    <row r="58" s="27" customFormat="1" ht="21" customHeight="1" spans="1:59">
      <c r="A58" s="7" t="s">
        <v>304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7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  <c r="AN58" s="977"/>
      <c r="AO58" s="977"/>
      <c r="AP58" s="977"/>
      <c r="AQ58" s="97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s="27" customFormat="1" ht="22.5" customHeight="1" spans="1:59">
      <c r="A59" s="7" t="s">
        <v>305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978"/>
      <c r="T59" s="978"/>
      <c r="U59" s="978"/>
      <c r="V59" s="978"/>
      <c r="W59" s="978"/>
      <c r="X59" s="978"/>
      <c r="Y59" s="978"/>
      <c r="Z59" s="978"/>
      <c r="AA59" s="978"/>
      <c r="AB59" s="978"/>
      <c r="AC59" s="978"/>
      <c r="AD59" s="978"/>
      <c r="AE59" s="978"/>
      <c r="AF59" s="978"/>
      <c r="AG59" s="978"/>
      <c r="AH59" s="978"/>
      <c r="AI59" s="978"/>
      <c r="AJ59" s="978"/>
      <c r="AK59" s="978"/>
      <c r="AL59" s="978"/>
      <c r="AM59" s="978"/>
      <c r="AN59" s="978"/>
      <c r="AO59" s="978"/>
      <c r="AP59" s="978"/>
      <c r="AQ59" s="978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814"/>
    </row>
    <row r="60" ht="75" customHeight="1" spans="1:59">
      <c r="A60" s="15" t="s">
        <v>122</v>
      </c>
      <c r="B60" s="606" t="s">
        <v>160</v>
      </c>
      <c r="C60" s="607" t="s">
        <v>13</v>
      </c>
      <c r="D60" s="608">
        <f>E60+F60+I60+L60+O60+R60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>
        <v>0</v>
      </c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f>'35'!AA58</f>
        <v>0</v>
      </c>
      <c r="Z60" s="642"/>
      <c r="AA60" s="11">
        <v>0</v>
      </c>
      <c r="AB60" s="11">
        <f>'39'!AD60</f>
        <v>0</v>
      </c>
      <c r="AC60" s="642"/>
      <c r="AD60" s="11">
        <v>0</v>
      </c>
      <c r="AE60" s="11">
        <f>'39'!AG60</f>
        <v>0</v>
      </c>
      <c r="AF60" s="642"/>
      <c r="AG60" s="745">
        <v>0</v>
      </c>
      <c r="AH60" s="869">
        <f>AK60+AN60+AQ60</f>
        <v>0</v>
      </c>
      <c r="AI60" s="764">
        <v>0</v>
      </c>
      <c r="AJ60" s="642"/>
      <c r="AK60" s="745">
        <f>AI60+AJ60</f>
        <v>0</v>
      </c>
      <c r="AL60" s="764">
        <v>0</v>
      </c>
      <c r="AM60" s="642"/>
      <c r="AN60" s="758">
        <f>AL60+AM60</f>
        <v>0</v>
      </c>
      <c r="AO60" s="764">
        <v>0</v>
      </c>
      <c r="AP60" s="642"/>
      <c r="AQ60" s="758">
        <f>AO60+AP60</f>
        <v>0</v>
      </c>
      <c r="AR60" s="657">
        <f>AS60+AT60+AW60+AZ60+BC60+BF60</f>
        <v>1488.35017</v>
      </c>
      <c r="AS60" s="11">
        <f>E60+T60</f>
        <v>0</v>
      </c>
      <c r="AT60" s="11">
        <f>F60+U60</f>
        <v>0</v>
      </c>
      <c r="AU60" s="11">
        <f>G60+V60</f>
        <v>1488.35017</v>
      </c>
      <c r="AV60" s="609">
        <f>H60+W60</f>
        <v>0</v>
      </c>
      <c r="AW60" s="11">
        <f>AU60+AV60</f>
        <v>1488.35017</v>
      </c>
      <c r="AX60" s="11">
        <f>J60+Y60+AI60</f>
        <v>0</v>
      </c>
      <c r="AY60" s="642">
        <f>K60+Z60+AJ60</f>
        <v>0</v>
      </c>
      <c r="AZ60" s="11">
        <f>AX60+AY60</f>
        <v>0</v>
      </c>
      <c r="BA60" s="11">
        <f>M60+AB60</f>
        <v>0</v>
      </c>
      <c r="BB60" s="642">
        <f>N60+AC60</f>
        <v>0</v>
      </c>
      <c r="BC60" s="11">
        <f>BA60+BB60</f>
        <v>0</v>
      </c>
      <c r="BD60" s="11">
        <f>P60+AE60</f>
        <v>0</v>
      </c>
      <c r="BE60" s="642">
        <f>Q60+AF60</f>
        <v>0</v>
      </c>
      <c r="BF60" s="745">
        <f>BD60+BE60</f>
        <v>0</v>
      </c>
      <c r="BG60" s="939"/>
    </row>
    <row r="61" spans="1:59">
      <c r="A61" s="15"/>
      <c r="B61" s="606"/>
      <c r="C61" s="607" t="s">
        <v>91</v>
      </c>
      <c r="D61" s="608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608"/>
      <c r="T61" s="10"/>
      <c r="U61" s="10"/>
      <c r="V61" s="10"/>
      <c r="W61" s="676"/>
      <c r="X61" s="361"/>
      <c r="Y61" s="738"/>
      <c r="Z61" s="739"/>
      <c r="AA61" s="657"/>
      <c r="AB61" s="738"/>
      <c r="AC61" s="739"/>
      <c r="AD61" s="657"/>
      <c r="AE61" s="738"/>
      <c r="AF61" s="739"/>
      <c r="AG61" s="765"/>
      <c r="AH61" s="760"/>
      <c r="AI61" s="760"/>
      <c r="AJ61" s="642"/>
      <c r="AK61" s="765"/>
      <c r="AL61" s="760"/>
      <c r="AM61" s="642"/>
      <c r="AN61" s="760"/>
      <c r="AO61" s="760"/>
      <c r="AP61" s="642"/>
      <c r="AQ61" s="760"/>
      <c r="AR61" s="657"/>
      <c r="AS61" s="10"/>
      <c r="AT61" s="10"/>
      <c r="AU61" s="10"/>
      <c r="AV61" s="676"/>
      <c r="AW61" s="10"/>
      <c r="AX61" s="738"/>
      <c r="AY61" s="739"/>
      <c r="AZ61" s="657"/>
      <c r="BA61" s="738"/>
      <c r="BB61" s="739"/>
      <c r="BC61" s="657"/>
      <c r="BD61" s="738"/>
      <c r="BE61" s="739"/>
      <c r="BF61" s="940"/>
      <c r="BG61" s="941"/>
    </row>
    <row r="62" ht="22.5" spans="1:59">
      <c r="A62" s="15"/>
      <c r="B62" s="606"/>
      <c r="C62" s="607" t="s">
        <v>404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608"/>
      <c r="T62" s="10"/>
      <c r="U62" s="10"/>
      <c r="V62" s="10"/>
      <c r="W62" s="676"/>
      <c r="X62" s="361"/>
      <c r="Y62" s="738"/>
      <c r="Z62" s="740"/>
      <c r="AA62" s="657"/>
      <c r="AB62" s="738"/>
      <c r="AC62" s="740"/>
      <c r="AD62" s="657"/>
      <c r="AE62" s="738"/>
      <c r="AF62" s="740"/>
      <c r="AG62" s="765"/>
      <c r="AH62" s="767"/>
      <c r="AI62" s="767"/>
      <c r="AJ62" s="768"/>
      <c r="AK62" s="765"/>
      <c r="AL62" s="767"/>
      <c r="AM62" s="768"/>
      <c r="AN62" s="767"/>
      <c r="AO62" s="767"/>
      <c r="AP62" s="768"/>
      <c r="AQ62" s="767"/>
      <c r="AR62" s="657"/>
      <c r="AS62" s="10"/>
      <c r="AT62" s="10"/>
      <c r="AU62" s="10"/>
      <c r="AV62" s="676"/>
      <c r="AW62" s="10"/>
      <c r="AX62" s="738"/>
      <c r="AY62" s="740"/>
      <c r="AZ62" s="657"/>
      <c r="BA62" s="738"/>
      <c r="BB62" s="740"/>
      <c r="BC62" s="657"/>
      <c r="BD62" s="738"/>
      <c r="BE62" s="740"/>
      <c r="BF62" s="940"/>
      <c r="BG62" s="941"/>
    </row>
    <row r="63" ht="22.5" spans="1:59">
      <c r="A63" s="15"/>
      <c r="B63" s="606"/>
      <c r="C63" s="607" t="s">
        <v>39</v>
      </c>
      <c r="D63" s="608"/>
      <c r="E63" s="10"/>
      <c r="F63" s="10"/>
      <c r="G63" s="10"/>
      <c r="H63" s="676"/>
      <c r="I63" s="10"/>
      <c r="J63" s="704"/>
      <c r="K63" s="720"/>
      <c r="L63" s="706"/>
      <c r="M63" s="704"/>
      <c r="N63" s="720"/>
      <c r="O63" s="707"/>
      <c r="P63" s="968"/>
      <c r="Q63" s="979"/>
      <c r="R63" s="704"/>
      <c r="S63" s="608"/>
      <c r="T63" s="10"/>
      <c r="U63" s="10"/>
      <c r="V63" s="10"/>
      <c r="W63" s="676"/>
      <c r="X63" s="361"/>
      <c r="Y63" s="738"/>
      <c r="Z63" s="754"/>
      <c r="AA63" s="657"/>
      <c r="AB63" s="738"/>
      <c r="AC63" s="754"/>
      <c r="AD63" s="657"/>
      <c r="AE63" s="738"/>
      <c r="AF63" s="754"/>
      <c r="AG63" s="765"/>
      <c r="AH63" s="770"/>
      <c r="AI63" s="770"/>
      <c r="AJ63" s="743"/>
      <c r="AK63" s="765"/>
      <c r="AL63" s="770"/>
      <c r="AM63" s="743"/>
      <c r="AN63" s="770"/>
      <c r="AO63" s="770"/>
      <c r="AP63" s="743"/>
      <c r="AQ63" s="770"/>
      <c r="AR63" s="657"/>
      <c r="AS63" s="10"/>
      <c r="AT63" s="10"/>
      <c r="AU63" s="10"/>
      <c r="AV63" s="676"/>
      <c r="AW63" s="10"/>
      <c r="AX63" s="738"/>
      <c r="AY63" s="754"/>
      <c r="AZ63" s="657"/>
      <c r="BA63" s="738"/>
      <c r="BB63" s="754"/>
      <c r="BC63" s="657"/>
      <c r="BD63" s="738"/>
      <c r="BE63" s="754"/>
      <c r="BF63" s="940"/>
      <c r="BG63" s="941"/>
    </row>
    <row r="64" s="30" customFormat="1" ht="69.6" customHeight="1" spans="1:59">
      <c r="A64" s="19"/>
      <c r="B64" s="832" t="s">
        <v>159</v>
      </c>
      <c r="C64" s="959"/>
      <c r="D64" s="608">
        <f>D60</f>
        <v>1488.35017</v>
      </c>
      <c r="E64" s="10">
        <f>E60</f>
        <v>0</v>
      </c>
      <c r="F64" s="10">
        <f t="shared" ref="F64:AK64" si="17">F60</f>
        <v>0</v>
      </c>
      <c r="G64" s="10">
        <f t="shared" si="17"/>
        <v>1488.35017</v>
      </c>
      <c r="H64" s="676">
        <f t="shared" si="17"/>
        <v>0</v>
      </c>
      <c r="I64" s="10">
        <f t="shared" si="17"/>
        <v>1488.35017</v>
      </c>
      <c r="J64" s="689">
        <f t="shared" si="17"/>
        <v>0</v>
      </c>
      <c r="K64" s="968">
        <f t="shared" si="17"/>
        <v>0</v>
      </c>
      <c r="L64" s="689">
        <f t="shared" si="17"/>
        <v>0</v>
      </c>
      <c r="M64" s="689">
        <f t="shared" si="17"/>
        <v>0</v>
      </c>
      <c r="N64" s="968">
        <f t="shared" si="17"/>
        <v>0</v>
      </c>
      <c r="O64" s="689">
        <f t="shared" si="17"/>
        <v>0</v>
      </c>
      <c r="P64" s="968">
        <f t="shared" si="17"/>
        <v>0</v>
      </c>
      <c r="Q64" s="689">
        <f t="shared" si="17"/>
        <v>0</v>
      </c>
      <c r="R64" s="704">
        <f t="shared" si="17"/>
        <v>0</v>
      </c>
      <c r="S64" s="608">
        <f t="shared" si="17"/>
        <v>0</v>
      </c>
      <c r="T64" s="10">
        <f t="shared" si="17"/>
        <v>0</v>
      </c>
      <c r="U64" s="10">
        <f t="shared" si="17"/>
        <v>0</v>
      </c>
      <c r="V64" s="10">
        <f t="shared" si="17"/>
        <v>0</v>
      </c>
      <c r="W64" s="676">
        <f t="shared" si="17"/>
        <v>0</v>
      </c>
      <c r="X64" s="361">
        <f t="shared" si="17"/>
        <v>0</v>
      </c>
      <c r="Y64" s="10">
        <f t="shared" si="17"/>
        <v>0</v>
      </c>
      <c r="Z64" s="770">
        <f t="shared" si="17"/>
        <v>0</v>
      </c>
      <c r="AA64" s="10">
        <f t="shared" si="17"/>
        <v>0</v>
      </c>
      <c r="AB64" s="10">
        <f t="shared" si="17"/>
        <v>0</v>
      </c>
      <c r="AC64" s="770">
        <f t="shared" si="17"/>
        <v>0</v>
      </c>
      <c r="AD64" s="10">
        <f t="shared" si="17"/>
        <v>0</v>
      </c>
      <c r="AE64" s="10">
        <f t="shared" si="17"/>
        <v>0</v>
      </c>
      <c r="AF64" s="770">
        <f t="shared" si="17"/>
        <v>0</v>
      </c>
      <c r="AG64" s="748">
        <f t="shared" si="17"/>
        <v>0</v>
      </c>
      <c r="AH64" s="880">
        <f>AK64+AN64+AQ64</f>
        <v>0</v>
      </c>
      <c r="AI64" s="757">
        <f t="shared" si="17"/>
        <v>0</v>
      </c>
      <c r="AJ64" s="988">
        <f t="shared" si="17"/>
        <v>0</v>
      </c>
      <c r="AK64" s="748">
        <f t="shared" si="17"/>
        <v>0</v>
      </c>
      <c r="AL64" s="874">
        <v>0</v>
      </c>
      <c r="AM64" s="743"/>
      <c r="AN64" s="989">
        <f>AL64+AM64</f>
        <v>0</v>
      </c>
      <c r="AO64" s="874">
        <v>0</v>
      </c>
      <c r="AP64" s="743"/>
      <c r="AQ64" s="989">
        <f>AO64+AP64</f>
        <v>0</v>
      </c>
      <c r="AR64" s="657">
        <f>AS64+AT64+AW64+AZ64+BC64+BF64</f>
        <v>1488.35017</v>
      </c>
      <c r="AS64" s="10">
        <f>E64+T64</f>
        <v>0</v>
      </c>
      <c r="AT64" s="10">
        <f>F64+U64</f>
        <v>0</v>
      </c>
      <c r="AU64" s="10">
        <f>G64+V64</f>
        <v>1488.35017</v>
      </c>
      <c r="AV64" s="676">
        <f>H64+W64</f>
        <v>0</v>
      </c>
      <c r="AW64" s="10">
        <f>AU64+AV64</f>
        <v>1488.35017</v>
      </c>
      <c r="AX64" s="11">
        <f>J64+Y64+AI64</f>
        <v>0</v>
      </c>
      <c r="AY64" s="743">
        <f>K64+Z64+AJ64</f>
        <v>0</v>
      </c>
      <c r="AZ64" s="10">
        <f>AX64+AY64</f>
        <v>0</v>
      </c>
      <c r="BA64" s="10">
        <f>M64+AB64</f>
        <v>0</v>
      </c>
      <c r="BB64" s="770">
        <f>N64+AC64</f>
        <v>0</v>
      </c>
      <c r="BC64" s="10">
        <f>BA64+BB64</f>
        <v>0</v>
      </c>
      <c r="BD64" s="10">
        <f>P64+AE64</f>
        <v>0</v>
      </c>
      <c r="BE64" s="770">
        <f>Q64+AF64</f>
        <v>0</v>
      </c>
      <c r="BF64" s="748">
        <f>BD64+BE64</f>
        <v>0</v>
      </c>
      <c r="BG64" s="942"/>
    </row>
    <row r="65" spans="1:59">
      <c r="A65" s="7" t="s">
        <v>306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803"/>
    </row>
    <row r="66" ht="19.5" customHeight="1" spans="1:59">
      <c r="A66" s="7" t="s">
        <v>307</v>
      </c>
      <c r="B66" s="7"/>
      <c r="C66" s="7"/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803"/>
    </row>
    <row r="67" ht="153" customHeight="1" spans="1:59">
      <c r="A67" s="15" t="s">
        <v>295</v>
      </c>
      <c r="B67" s="611" t="s">
        <v>412</v>
      </c>
      <c r="C67" s="923" t="s">
        <v>13</v>
      </c>
      <c r="D67" s="674">
        <f>E67+F67+I67+L67+O67+R67</f>
        <v>52.63158</v>
      </c>
      <c r="E67" s="653">
        <v>0</v>
      </c>
      <c r="F67" s="653">
        <v>0</v>
      </c>
      <c r="G67" s="653">
        <v>0</v>
      </c>
      <c r="H67" s="654"/>
      <c r="I67" s="653">
        <v>0</v>
      </c>
      <c r="J67" s="701">
        <v>0</v>
      </c>
      <c r="K67" s="928"/>
      <c r="L67" s="701">
        <v>0</v>
      </c>
      <c r="M67" s="701">
        <v>0</v>
      </c>
      <c r="N67" s="928">
        <f>N68+N69+N70+N71</f>
        <v>0</v>
      </c>
      <c r="O67" s="701">
        <f>M67+N67</f>
        <v>0</v>
      </c>
      <c r="P67" s="701">
        <f>'40'!R66</f>
        <v>0</v>
      </c>
      <c r="Q67" s="928">
        <v>52.63158</v>
      </c>
      <c r="R67" s="1007">
        <f>P67+Q67</f>
        <v>52.63158</v>
      </c>
      <c r="S67" s="674">
        <f>T67+U67+X67+AA67+AD67+AG67</f>
        <v>1000</v>
      </c>
      <c r="T67" s="653">
        <v>0</v>
      </c>
      <c r="U67" s="653">
        <v>0</v>
      </c>
      <c r="V67" s="653">
        <v>0</v>
      </c>
      <c r="W67" s="654"/>
      <c r="X67" s="404">
        <v>0</v>
      </c>
      <c r="Y67" s="653">
        <v>0</v>
      </c>
      <c r="Z67" s="928">
        <f>Z68+Z69+Z70+Z71</f>
        <v>0</v>
      </c>
      <c r="AA67" s="653">
        <v>0</v>
      </c>
      <c r="AB67" s="653">
        <f>'40'!AD66</f>
        <v>0</v>
      </c>
      <c r="AC67" s="654">
        <f>AC68+AC69+AC70+AC71</f>
        <v>0</v>
      </c>
      <c r="AD67" s="653">
        <f>AB67+AC67</f>
        <v>0</v>
      </c>
      <c r="AE67" s="653">
        <f>'40'!AG66</f>
        <v>0</v>
      </c>
      <c r="AF67" s="928">
        <v>1000</v>
      </c>
      <c r="AG67" s="780">
        <f>AE67+AF67</f>
        <v>1000</v>
      </c>
      <c r="AH67" s="746">
        <f>AK67+AN67+AQ67</f>
        <v>0</v>
      </c>
      <c r="AI67" s="762">
        <v>0</v>
      </c>
      <c r="AJ67" s="928">
        <f>AJ68+AJ69+AJ70+AJ71</f>
        <v>0</v>
      </c>
      <c r="AK67" s="780">
        <f>AI67+AJ67</f>
        <v>0</v>
      </c>
      <c r="AL67" s="762">
        <v>0</v>
      </c>
      <c r="AM67" s="928">
        <f>AM68+AM69+AM70+AM71</f>
        <v>0</v>
      </c>
      <c r="AN67" s="780">
        <f>AL67+AM67</f>
        <v>0</v>
      </c>
      <c r="AO67" s="762">
        <v>0</v>
      </c>
      <c r="AP67" s="928">
        <f>AP68+AP69+AP70+AP71</f>
        <v>0</v>
      </c>
      <c r="AQ67" s="780">
        <f>AO67+AP67</f>
        <v>0</v>
      </c>
      <c r="AR67" s="674">
        <f>AS67+AT67+AW67+AZ67+BC67+BF67</f>
        <v>1052.63158</v>
      </c>
      <c r="AS67" s="653">
        <f t="shared" ref="AS67:AV68" si="18">E67+T67</f>
        <v>0</v>
      </c>
      <c r="AT67" s="653">
        <f t="shared" si="18"/>
        <v>0</v>
      </c>
      <c r="AU67" s="653">
        <f t="shared" si="18"/>
        <v>0</v>
      </c>
      <c r="AV67" s="654">
        <f t="shared" si="18"/>
        <v>0</v>
      </c>
      <c r="AW67" s="653">
        <f>AU67+AV67</f>
        <v>0</v>
      </c>
      <c r="AX67" s="653">
        <f>J67+Y67+AI67</f>
        <v>0</v>
      </c>
      <c r="AY67" s="654">
        <f>K67+Z67+AJ67</f>
        <v>0</v>
      </c>
      <c r="AZ67" s="653">
        <f>AX67+AY67</f>
        <v>0</v>
      </c>
      <c r="BA67" s="653">
        <f>M67+AB67</f>
        <v>0</v>
      </c>
      <c r="BB67" s="654">
        <f>N67+AC67</f>
        <v>0</v>
      </c>
      <c r="BC67" s="653">
        <f>BA67+BB67</f>
        <v>0</v>
      </c>
      <c r="BD67" s="653">
        <f>P67+AE67</f>
        <v>0</v>
      </c>
      <c r="BE67" s="654">
        <f>Q67+AF67</f>
        <v>1052.63158</v>
      </c>
      <c r="BF67" s="780">
        <f>BD67+BE67</f>
        <v>1052.63158</v>
      </c>
      <c r="BG67" s="1011" t="s">
        <v>411</v>
      </c>
    </row>
    <row r="68" ht="75.6" customHeight="1" spans="1:59">
      <c r="A68" s="15" t="s">
        <v>331</v>
      </c>
      <c r="B68" s="611" t="s">
        <v>123</v>
      </c>
      <c r="C68" s="923" t="s">
        <v>13</v>
      </c>
      <c r="D68" s="674">
        <f>E68+F68+I68+L68+O68+R68</f>
        <v>1304.78421</v>
      </c>
      <c r="E68" s="653">
        <v>0</v>
      </c>
      <c r="F68" s="653">
        <v>0</v>
      </c>
      <c r="G68" s="653">
        <v>0</v>
      </c>
      <c r="H68" s="654"/>
      <c r="I68" s="653">
        <v>0</v>
      </c>
      <c r="J68" s="701">
        <v>0</v>
      </c>
      <c r="K68" s="928"/>
      <c r="L68" s="701">
        <v>0</v>
      </c>
      <c r="M68" s="701">
        <f>'40'!O67</f>
        <v>0</v>
      </c>
      <c r="N68" s="928">
        <f>N69+N70+N71+N72</f>
        <v>0</v>
      </c>
      <c r="O68" s="701">
        <f>M68+N68</f>
        <v>0</v>
      </c>
      <c r="P68" s="701">
        <f>'40'!R67</f>
        <v>588.63158</v>
      </c>
      <c r="Q68" s="928">
        <f>Q69+Q70+Q71+Q72</f>
        <v>716.15263</v>
      </c>
      <c r="R68" s="1007">
        <f>P68+Q68</f>
        <v>1304.78421</v>
      </c>
      <c r="S68" s="674">
        <f>T68+U68+X68+AA68+AD68+AG68</f>
        <v>24790.9</v>
      </c>
      <c r="T68" s="653">
        <v>0</v>
      </c>
      <c r="U68" s="653">
        <v>0</v>
      </c>
      <c r="V68" s="653">
        <v>0</v>
      </c>
      <c r="W68" s="654"/>
      <c r="X68" s="404">
        <v>0</v>
      </c>
      <c r="Y68" s="653">
        <v>0</v>
      </c>
      <c r="Z68" s="928">
        <f>Z69+Z70+Z71+Z72</f>
        <v>0</v>
      </c>
      <c r="AA68" s="653">
        <v>0</v>
      </c>
      <c r="AB68" s="653">
        <f>'40'!AD67</f>
        <v>0</v>
      </c>
      <c r="AC68" s="654">
        <f>AC69+AC70+AC71+AC72</f>
        <v>0</v>
      </c>
      <c r="AD68" s="653">
        <f>AB68+AC68</f>
        <v>0</v>
      </c>
      <c r="AE68" s="653">
        <f>'40'!AG67</f>
        <v>22184</v>
      </c>
      <c r="AF68" s="928">
        <f>AF69+AF70+AF71+AF72</f>
        <v>2606.9</v>
      </c>
      <c r="AG68" s="780">
        <f>AE68+AF68</f>
        <v>24790.9</v>
      </c>
      <c r="AH68" s="746">
        <f>AK68+AN68+AQ68</f>
        <v>0</v>
      </c>
      <c r="AI68" s="762">
        <v>0</v>
      </c>
      <c r="AJ68" s="928">
        <f>AJ69+AJ70+AJ71+AJ72</f>
        <v>0</v>
      </c>
      <c r="AK68" s="780">
        <f>AI68+AJ68</f>
        <v>0</v>
      </c>
      <c r="AL68" s="762">
        <v>0</v>
      </c>
      <c r="AM68" s="928">
        <f>AM69+AM70+AM71+AM72</f>
        <v>0</v>
      </c>
      <c r="AN68" s="780">
        <f>AL68+AM68</f>
        <v>0</v>
      </c>
      <c r="AO68" s="762">
        <v>0</v>
      </c>
      <c r="AP68" s="928">
        <f>AP69+AP70+AP71+AP72</f>
        <v>0</v>
      </c>
      <c r="AQ68" s="780">
        <f>AO68+AP68</f>
        <v>0</v>
      </c>
      <c r="AR68" s="674">
        <f>AS68+AT68+AW68+AZ68+BC68+BF68</f>
        <v>26095.68421</v>
      </c>
      <c r="AS68" s="653">
        <f t="shared" si="18"/>
        <v>0</v>
      </c>
      <c r="AT68" s="653">
        <f t="shared" si="18"/>
        <v>0</v>
      </c>
      <c r="AU68" s="653">
        <f t="shared" si="18"/>
        <v>0</v>
      </c>
      <c r="AV68" s="654">
        <f t="shared" si="18"/>
        <v>0</v>
      </c>
      <c r="AW68" s="653">
        <f>AU68+AV68</f>
        <v>0</v>
      </c>
      <c r="AX68" s="653">
        <f>J68+Y68+AI68</f>
        <v>0</v>
      </c>
      <c r="AY68" s="654">
        <f>K68+Z68+AJ68</f>
        <v>0</v>
      </c>
      <c r="AZ68" s="653">
        <f>AX68+AY68</f>
        <v>0</v>
      </c>
      <c r="BA68" s="653">
        <f>M68+AB68</f>
        <v>0</v>
      </c>
      <c r="BB68" s="654">
        <f>N68+AC68</f>
        <v>0</v>
      </c>
      <c r="BC68" s="653">
        <f>BA68+BB68</f>
        <v>0</v>
      </c>
      <c r="BD68" s="653">
        <f>P68+AE68</f>
        <v>22772.63158</v>
      </c>
      <c r="BE68" s="654">
        <f>Q68+AF68</f>
        <v>3323.05263</v>
      </c>
      <c r="BF68" s="780">
        <f>BD68+BE68</f>
        <v>26095.68421</v>
      </c>
      <c r="BG68" s="1012"/>
    </row>
    <row r="69" ht="84.75" customHeight="1" spans="1:59">
      <c r="A69" s="15"/>
      <c r="B69" s="918"/>
      <c r="C69" s="607" t="s">
        <v>330</v>
      </c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7">
        <v>278.46842</v>
      </c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>
        <v>5290.9</v>
      </c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1013"/>
    </row>
    <row r="70" ht="80.25" customHeight="1" spans="1:59">
      <c r="A70" s="15"/>
      <c r="B70" s="918"/>
      <c r="C70" s="607" t="s">
        <v>404</v>
      </c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8"/>
      <c r="O70" s="690"/>
      <c r="P70" s="690"/>
      <c r="Q70" s="687">
        <v>-457.05263</v>
      </c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09"/>
      <c r="AD70" s="617"/>
      <c r="AE70" s="616"/>
      <c r="AF70" s="609">
        <v>-8684</v>
      </c>
      <c r="AG70" s="750"/>
      <c r="AH70" s="747"/>
      <c r="AI70" s="608"/>
      <c r="AJ70" s="609"/>
      <c r="AK70" s="738"/>
      <c r="AL70" s="616"/>
      <c r="AM70" s="609"/>
      <c r="AN70" s="616"/>
      <c r="AO70" s="616"/>
      <c r="AP70" s="609"/>
      <c r="AQ70" s="750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6"/>
    </row>
    <row r="71" ht="20.25" hidden="1" customHeight="1" spans="1:59">
      <c r="A71" s="15"/>
      <c r="B71" s="918"/>
      <c r="C71" s="607"/>
      <c r="D71" s="615"/>
      <c r="E71" s="616"/>
      <c r="F71" s="616"/>
      <c r="G71" s="616"/>
      <c r="H71" s="616"/>
      <c r="I71" s="616"/>
      <c r="J71" s="616"/>
      <c r="K71" s="688"/>
      <c r="L71" s="690"/>
      <c r="M71" s="690"/>
      <c r="N71" s="688"/>
      <c r="O71" s="690"/>
      <c r="P71" s="690"/>
      <c r="Q71" s="688"/>
      <c r="R71" s="731"/>
      <c r="S71" s="615"/>
      <c r="T71" s="617"/>
      <c r="U71" s="617"/>
      <c r="V71" s="617"/>
      <c r="W71" s="609"/>
      <c r="X71" s="369"/>
      <c r="Y71" s="617"/>
      <c r="Z71" s="609"/>
      <c r="AA71" s="617"/>
      <c r="AB71" s="617"/>
      <c r="AC71" s="609"/>
      <c r="AD71" s="617"/>
      <c r="AE71" s="616"/>
      <c r="AF71" s="609"/>
      <c r="AG71" s="750"/>
      <c r="AH71" s="747"/>
      <c r="AI71" s="608"/>
      <c r="AJ71" s="609"/>
      <c r="AK71" s="738"/>
      <c r="AL71" s="616"/>
      <c r="AM71" s="609"/>
      <c r="AN71" s="616"/>
      <c r="AO71" s="616"/>
      <c r="AP71" s="609"/>
      <c r="AQ71" s="750"/>
      <c r="AR71" s="615"/>
      <c r="AS71" s="616"/>
      <c r="AT71" s="616"/>
      <c r="AU71" s="616"/>
      <c r="AV71" s="676"/>
      <c r="AW71" s="616"/>
      <c r="AX71" s="616"/>
      <c r="AY71" s="676"/>
      <c r="AZ71" s="616"/>
      <c r="BA71" s="616"/>
      <c r="BB71" s="676"/>
      <c r="BC71" s="616"/>
      <c r="BD71" s="616"/>
      <c r="BE71" s="676"/>
      <c r="BF71" s="750"/>
      <c r="BG71" s="938"/>
    </row>
    <row r="72" ht="72" customHeight="1" spans="1:59">
      <c r="A72" s="15"/>
      <c r="B72" s="918"/>
      <c r="C72" s="607" t="s">
        <v>39</v>
      </c>
      <c r="D72" s="615"/>
      <c r="E72" s="616"/>
      <c r="F72" s="616"/>
      <c r="G72" s="616"/>
      <c r="H72" s="616"/>
      <c r="I72" s="616"/>
      <c r="J72" s="616"/>
      <c r="K72" s="688"/>
      <c r="L72" s="690"/>
      <c r="M72" s="690"/>
      <c r="N72" s="687"/>
      <c r="O72" s="690"/>
      <c r="P72" s="690"/>
      <c r="Q72" s="688">
        <v>894.73684</v>
      </c>
      <c r="R72" s="731"/>
      <c r="S72" s="615"/>
      <c r="T72" s="617"/>
      <c r="U72" s="617"/>
      <c r="V72" s="617"/>
      <c r="W72" s="609"/>
      <c r="X72" s="369"/>
      <c r="Y72" s="617"/>
      <c r="Z72" s="609"/>
      <c r="AA72" s="617"/>
      <c r="AB72" s="617"/>
      <c r="AC72" s="687"/>
      <c r="AD72" s="617"/>
      <c r="AE72" s="616"/>
      <c r="AF72" s="609">
        <v>6000</v>
      </c>
      <c r="AG72" s="750"/>
      <c r="AH72" s="747"/>
      <c r="AI72" s="608"/>
      <c r="AJ72" s="609"/>
      <c r="AK72" s="738"/>
      <c r="AL72" s="10"/>
      <c r="AM72" s="609"/>
      <c r="AN72" s="10"/>
      <c r="AO72" s="10"/>
      <c r="AP72" s="609"/>
      <c r="AQ72" s="748"/>
      <c r="AR72" s="615"/>
      <c r="AS72" s="616"/>
      <c r="AT72" s="616"/>
      <c r="AU72" s="616"/>
      <c r="AV72" s="676"/>
      <c r="AW72" s="616"/>
      <c r="AX72" s="616"/>
      <c r="AY72" s="676"/>
      <c r="AZ72" s="616"/>
      <c r="BA72" s="616"/>
      <c r="BB72" s="676"/>
      <c r="BC72" s="616"/>
      <c r="BD72" s="616"/>
      <c r="BE72" s="676"/>
      <c r="BF72" s="750"/>
      <c r="BG72" s="936"/>
    </row>
    <row r="73" ht="45" hidden="1" customHeight="1" outlineLevel="1" spans="1:59">
      <c r="A73" s="15" t="s">
        <v>125</v>
      </c>
      <c r="B73" s="611" t="s">
        <v>126</v>
      </c>
      <c r="C73" s="607" t="s">
        <v>13</v>
      </c>
      <c r="D73" s="608">
        <f>E73+F73+I73+L73+O73+R73</f>
        <v>0</v>
      </c>
      <c r="E73" s="11">
        <v>0</v>
      </c>
      <c r="F73" s="11">
        <v>0</v>
      </c>
      <c r="G73" s="11">
        <v>0</v>
      </c>
      <c r="H73" s="609"/>
      <c r="I73" s="11">
        <v>0</v>
      </c>
      <c r="J73" s="686">
        <v>0</v>
      </c>
      <c r="K73" s="687"/>
      <c r="L73" s="686">
        <v>0</v>
      </c>
      <c r="M73" s="686">
        <v>0</v>
      </c>
      <c r="N73" s="687"/>
      <c r="O73" s="686">
        <v>0</v>
      </c>
      <c r="P73" s="686">
        <v>0</v>
      </c>
      <c r="Q73" s="687"/>
      <c r="R73" s="860">
        <f>P73+Q73</f>
        <v>0</v>
      </c>
      <c r="S73" s="608">
        <f>T73+U73+X73+AA73+AD73+AG73</f>
        <v>0</v>
      </c>
      <c r="T73" s="11">
        <v>0</v>
      </c>
      <c r="U73" s="11">
        <v>0</v>
      </c>
      <c r="V73" s="11">
        <v>0</v>
      </c>
      <c r="W73" s="609"/>
      <c r="X73" s="358">
        <v>0</v>
      </c>
      <c r="Y73" s="11">
        <v>0</v>
      </c>
      <c r="Z73" s="609"/>
      <c r="AA73" s="11">
        <v>0</v>
      </c>
      <c r="AB73" s="11">
        <v>0</v>
      </c>
      <c r="AC73" s="867"/>
      <c r="AD73" s="11">
        <v>0</v>
      </c>
      <c r="AE73" s="11">
        <v>0</v>
      </c>
      <c r="AF73" s="609"/>
      <c r="AG73" s="745">
        <v>0</v>
      </c>
      <c r="AH73" s="747"/>
      <c r="AI73" s="876"/>
      <c r="AJ73" s="609"/>
      <c r="AK73" s="745"/>
      <c r="AL73" s="878"/>
      <c r="AM73" s="878"/>
      <c r="AN73" s="878"/>
      <c r="AO73" s="878"/>
      <c r="AP73" s="878"/>
      <c r="AQ73" s="885"/>
      <c r="AR73" s="608">
        <f>AS73+AT73+AW73+AZ73+BC73+BF73</f>
        <v>0</v>
      </c>
      <c r="AS73" s="11">
        <f>E73+T73</f>
        <v>0</v>
      </c>
      <c r="AT73" s="11">
        <f>F73+U73</f>
        <v>0</v>
      </c>
      <c r="AU73" s="11">
        <f>G73+V73</f>
        <v>0</v>
      </c>
      <c r="AV73" s="609">
        <f>H73+W73</f>
        <v>0</v>
      </c>
      <c r="AW73" s="11">
        <f>AU73+AV73</f>
        <v>0</v>
      </c>
      <c r="AX73" s="11">
        <f>J73+Y73</f>
        <v>0</v>
      </c>
      <c r="AY73" s="609">
        <f>K73+Z73</f>
        <v>0</v>
      </c>
      <c r="AZ73" s="11">
        <f>AX73+AY73</f>
        <v>0</v>
      </c>
      <c r="BA73" s="11">
        <f>M73+AB73</f>
        <v>0</v>
      </c>
      <c r="BB73" s="609">
        <f>N73+AC73</f>
        <v>0</v>
      </c>
      <c r="BC73" s="11">
        <f>BA73+BB73</f>
        <v>0</v>
      </c>
      <c r="BD73" s="11">
        <f>P73+AE73</f>
        <v>0</v>
      </c>
      <c r="BE73" s="609">
        <f>Q73+AF73</f>
        <v>0</v>
      </c>
      <c r="BF73" s="745">
        <f>BD73+BE73</f>
        <v>0</v>
      </c>
      <c r="BG73" s="938"/>
    </row>
    <row r="74" hidden="1" customHeight="1" outlineLevel="1" spans="1:59">
      <c r="A74" s="825"/>
      <c r="B74" s="839"/>
      <c r="C74" s="607" t="s">
        <v>91</v>
      </c>
      <c r="D74" s="640"/>
      <c r="E74" s="641"/>
      <c r="F74" s="641"/>
      <c r="G74" s="641"/>
      <c r="H74" s="609"/>
      <c r="I74" s="641"/>
      <c r="J74" s="699"/>
      <c r="K74" s="687"/>
      <c r="L74" s="699"/>
      <c r="M74" s="699"/>
      <c r="N74" s="687"/>
      <c r="O74" s="699"/>
      <c r="P74" s="699"/>
      <c r="Q74" s="687"/>
      <c r="R74" s="861"/>
      <c r="S74" s="640"/>
      <c r="T74" s="641"/>
      <c r="U74" s="641"/>
      <c r="V74" s="641"/>
      <c r="W74" s="609"/>
      <c r="X74" s="392"/>
      <c r="Y74" s="641"/>
      <c r="Z74" s="609"/>
      <c r="AA74" s="641"/>
      <c r="AB74" s="641"/>
      <c r="AC74" s="867"/>
      <c r="AD74" s="641"/>
      <c r="AE74" s="760"/>
      <c r="AF74" s="609"/>
      <c r="AG74" s="783"/>
      <c r="AH74" s="759"/>
      <c r="AI74" s="608"/>
      <c r="AJ74" s="609"/>
      <c r="AK74" s="748"/>
      <c r="AL74" s="869"/>
      <c r="AM74" s="869"/>
      <c r="AN74" s="869"/>
      <c r="AO74" s="869"/>
      <c r="AP74" s="869"/>
      <c r="AQ74" s="886"/>
      <c r="AR74" s="640"/>
      <c r="AS74" s="760"/>
      <c r="AT74" s="760"/>
      <c r="AU74" s="760"/>
      <c r="AV74" s="676"/>
      <c r="AW74" s="760"/>
      <c r="AX74" s="760"/>
      <c r="AY74" s="676"/>
      <c r="AZ74" s="760"/>
      <c r="BA74" s="760"/>
      <c r="BB74" s="676"/>
      <c r="BC74" s="760"/>
      <c r="BD74" s="760"/>
      <c r="BE74" s="676"/>
      <c r="BF74" s="783"/>
      <c r="BG74" s="803"/>
    </row>
    <row r="75" ht="33.75" hidden="1" customHeight="1" outlineLevel="1" spans="1:59">
      <c r="A75" s="840"/>
      <c r="B75" s="841"/>
      <c r="C75" s="607" t="s">
        <v>146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766"/>
      <c r="T75" s="842"/>
      <c r="U75" s="842"/>
      <c r="V75" s="842"/>
      <c r="W75" s="609"/>
      <c r="X75" s="536"/>
      <c r="Y75" s="842"/>
      <c r="Z75" s="609"/>
      <c r="AA75" s="842"/>
      <c r="AB75" s="842"/>
      <c r="AC75" s="867"/>
      <c r="AD75" s="842"/>
      <c r="AE75" s="767"/>
      <c r="AF75" s="609"/>
      <c r="AG75" s="789"/>
      <c r="AH75" s="753"/>
      <c r="AI75" s="608"/>
      <c r="AJ75" s="609"/>
      <c r="AK75" s="748"/>
      <c r="AL75" s="879"/>
      <c r="AM75" s="879"/>
      <c r="AN75" s="879"/>
      <c r="AO75" s="879"/>
      <c r="AP75" s="879"/>
      <c r="AQ75" s="887"/>
      <c r="AR75" s="766"/>
      <c r="AS75" s="767"/>
      <c r="AT75" s="767"/>
      <c r="AU75" s="767"/>
      <c r="AV75" s="676"/>
      <c r="AW75" s="767"/>
      <c r="AX75" s="767"/>
      <c r="AY75" s="676"/>
      <c r="AZ75" s="767"/>
      <c r="BA75" s="767"/>
      <c r="BB75" s="676"/>
      <c r="BC75" s="767"/>
      <c r="BD75" s="767"/>
      <c r="BE75" s="676"/>
      <c r="BF75" s="789"/>
      <c r="BG75" s="803"/>
    </row>
    <row r="76" ht="22.5" hidden="1" outlineLevel="1" spans="1:59">
      <c r="A76" s="840"/>
      <c r="B76" s="841"/>
      <c r="C76" s="607" t="s">
        <v>161</v>
      </c>
      <c r="D76" s="766"/>
      <c r="E76" s="842"/>
      <c r="F76" s="842"/>
      <c r="G76" s="842"/>
      <c r="H76" s="609"/>
      <c r="I76" s="842"/>
      <c r="J76" s="854"/>
      <c r="K76" s="687"/>
      <c r="L76" s="854"/>
      <c r="M76" s="854"/>
      <c r="N76" s="687"/>
      <c r="O76" s="854"/>
      <c r="P76" s="854"/>
      <c r="Q76" s="687"/>
      <c r="R76" s="862"/>
      <c r="S76" s="766"/>
      <c r="T76" s="842"/>
      <c r="U76" s="842"/>
      <c r="V76" s="842"/>
      <c r="W76" s="609"/>
      <c r="X76" s="536"/>
      <c r="Y76" s="842"/>
      <c r="Z76" s="609"/>
      <c r="AA76" s="842"/>
      <c r="AB76" s="842"/>
      <c r="AC76" s="609"/>
      <c r="AD76" s="842"/>
      <c r="AE76" s="767"/>
      <c r="AF76" s="609"/>
      <c r="AG76" s="789"/>
      <c r="AH76" s="753"/>
      <c r="AI76" s="608"/>
      <c r="AJ76" s="609"/>
      <c r="AK76" s="748"/>
      <c r="AL76" s="879"/>
      <c r="AM76" s="879"/>
      <c r="AN76" s="879"/>
      <c r="AO76" s="879"/>
      <c r="AP76" s="879"/>
      <c r="AQ76" s="887"/>
      <c r="AR76" s="766"/>
      <c r="AS76" s="767"/>
      <c r="AT76" s="767"/>
      <c r="AU76" s="767"/>
      <c r="AV76" s="676"/>
      <c r="AW76" s="767"/>
      <c r="AX76" s="767"/>
      <c r="AY76" s="676"/>
      <c r="AZ76" s="767"/>
      <c r="BA76" s="767"/>
      <c r="BB76" s="676"/>
      <c r="BC76" s="767"/>
      <c r="BD76" s="767"/>
      <c r="BE76" s="676"/>
      <c r="BF76" s="789"/>
      <c r="BG76" s="803"/>
    </row>
    <row r="77" ht="23.25" hidden="1" outlineLevel="1" spans="1:59">
      <c r="A77" s="836"/>
      <c r="B77" s="843"/>
      <c r="C77" s="607" t="s">
        <v>39</v>
      </c>
      <c r="D77" s="675"/>
      <c r="E77" s="622"/>
      <c r="F77" s="622"/>
      <c r="G77" s="622"/>
      <c r="H77" s="609"/>
      <c r="I77" s="622"/>
      <c r="J77" s="691"/>
      <c r="K77" s="687"/>
      <c r="L77" s="691"/>
      <c r="M77" s="691"/>
      <c r="N77" s="687"/>
      <c r="O77" s="691"/>
      <c r="P77" s="691"/>
      <c r="Q77" s="687"/>
      <c r="R77" s="858"/>
      <c r="S77" s="675"/>
      <c r="T77" s="622"/>
      <c r="U77" s="622"/>
      <c r="V77" s="622"/>
      <c r="W77" s="609"/>
      <c r="X77" s="373"/>
      <c r="Y77" s="622"/>
      <c r="Z77" s="609"/>
      <c r="AA77" s="622"/>
      <c r="AB77" s="622"/>
      <c r="AC77" s="609"/>
      <c r="AD77" s="622"/>
      <c r="AE77" s="770"/>
      <c r="AF77" s="609"/>
      <c r="AG77" s="782"/>
      <c r="AH77" s="757"/>
      <c r="AI77" s="608"/>
      <c r="AJ77" s="609"/>
      <c r="AK77" s="748"/>
      <c r="AL77" s="880"/>
      <c r="AM77" s="880"/>
      <c r="AN77" s="880"/>
      <c r="AO77" s="880"/>
      <c r="AP77" s="880"/>
      <c r="AQ77" s="888"/>
      <c r="AR77" s="675"/>
      <c r="AS77" s="770"/>
      <c r="AT77" s="770"/>
      <c r="AU77" s="770"/>
      <c r="AV77" s="676"/>
      <c r="AW77" s="770"/>
      <c r="AX77" s="770"/>
      <c r="AY77" s="676"/>
      <c r="AZ77" s="770"/>
      <c r="BA77" s="770"/>
      <c r="BB77" s="676"/>
      <c r="BC77" s="770"/>
      <c r="BD77" s="770"/>
      <c r="BE77" s="676"/>
      <c r="BF77" s="782"/>
      <c r="BG77" s="803"/>
    </row>
    <row r="78" ht="74.25" hidden="1" customHeight="1" outlineLevel="1" spans="1:59">
      <c r="A78" s="836" t="s">
        <v>331</v>
      </c>
      <c r="B78" s="843" t="s">
        <v>332</v>
      </c>
      <c r="C78" s="607" t="s">
        <v>13</v>
      </c>
      <c r="D78" s="608">
        <f>E78+F78+I78+L78+O78+R78</f>
        <v>0</v>
      </c>
      <c r="E78" s="11">
        <v>0</v>
      </c>
      <c r="F78" s="11">
        <v>0</v>
      </c>
      <c r="G78" s="11">
        <v>0</v>
      </c>
      <c r="H78" s="609"/>
      <c r="I78" s="11">
        <f>G78+H78</f>
        <v>0</v>
      </c>
      <c r="J78" s="686">
        <v>0</v>
      </c>
      <c r="K78" s="609">
        <f>K79</f>
        <v>0</v>
      </c>
      <c r="L78" s="686">
        <f>J78+K78</f>
        <v>0</v>
      </c>
      <c r="M78" s="686">
        <f>'39'!O77</f>
        <v>0</v>
      </c>
      <c r="N78" s="609">
        <f>N79</f>
        <v>0</v>
      </c>
      <c r="O78" s="686">
        <f>M78+N78</f>
        <v>0</v>
      </c>
      <c r="P78" s="701">
        <f>'39'!R77</f>
        <v>0</v>
      </c>
      <c r="Q78" s="609">
        <f>Q79</f>
        <v>0</v>
      </c>
      <c r="R78" s="860">
        <f>P78+Q78</f>
        <v>0</v>
      </c>
      <c r="S78" s="608">
        <f>T78+U78+X78+AA78+AD78+AG78</f>
        <v>0</v>
      </c>
      <c r="T78" s="11">
        <v>0</v>
      </c>
      <c r="U78" s="11">
        <v>0</v>
      </c>
      <c r="V78" s="11">
        <v>0</v>
      </c>
      <c r="W78" s="609"/>
      <c r="X78" s="358">
        <f>V78+W78</f>
        <v>0</v>
      </c>
      <c r="Y78" s="11">
        <v>0</v>
      </c>
      <c r="Z78" s="609">
        <f>Z79</f>
        <v>0</v>
      </c>
      <c r="AA78" s="11">
        <f>Y78+Z78</f>
        <v>0</v>
      </c>
      <c r="AB78" s="11">
        <f>'39'!AD77</f>
        <v>0</v>
      </c>
      <c r="AC78" s="609">
        <f>AC79</f>
        <v>0</v>
      </c>
      <c r="AD78" s="11">
        <f>AB78+AC78</f>
        <v>0</v>
      </c>
      <c r="AE78" s="653">
        <f>'39'!AG77</f>
        <v>0</v>
      </c>
      <c r="AF78" s="609">
        <f>AF79</f>
        <v>0</v>
      </c>
      <c r="AG78" s="745">
        <f>AE78+AF78</f>
        <v>0</v>
      </c>
      <c r="AH78" s="759">
        <f>AK78+AN78+AQ78</f>
        <v>0</v>
      </c>
      <c r="AI78" s="876">
        <v>0</v>
      </c>
      <c r="AJ78" s="609">
        <f>AJ79</f>
        <v>0</v>
      </c>
      <c r="AK78" s="745">
        <f>AI78+AJ78</f>
        <v>0</v>
      </c>
      <c r="AL78" s="876">
        <v>0</v>
      </c>
      <c r="AM78" s="609"/>
      <c r="AN78" s="745">
        <f>AL78+AM78</f>
        <v>0</v>
      </c>
      <c r="AO78" s="876">
        <f>'39'!AQ77</f>
        <v>0</v>
      </c>
      <c r="AP78" s="609"/>
      <c r="AQ78" s="745">
        <f>AO78+AP78</f>
        <v>0</v>
      </c>
      <c r="AR78" s="608">
        <f>AS78+AT78+AW78+AZ78+BC78+BF78</f>
        <v>0</v>
      </c>
      <c r="AS78" s="11">
        <f>E78+T78</f>
        <v>0</v>
      </c>
      <c r="AT78" s="11">
        <f>F78+U78</f>
        <v>0</v>
      </c>
      <c r="AU78" s="11">
        <f>G78+V78</f>
        <v>0</v>
      </c>
      <c r="AV78" s="609">
        <f>H78+W78</f>
        <v>0</v>
      </c>
      <c r="AW78" s="11">
        <f>AU78+AV78</f>
        <v>0</v>
      </c>
      <c r="AX78" s="11">
        <f>J78+Y78+AI78</f>
        <v>0</v>
      </c>
      <c r="AY78" s="609">
        <f>K78+Z78+AJ78</f>
        <v>0</v>
      </c>
      <c r="AZ78" s="11">
        <f>AX78+AY78</f>
        <v>0</v>
      </c>
      <c r="BA78" s="11">
        <f>M78+AB78</f>
        <v>0</v>
      </c>
      <c r="BB78" s="676">
        <f>N78+AC78</f>
        <v>0</v>
      </c>
      <c r="BC78" s="11">
        <f>BA78+BB78</f>
        <v>0</v>
      </c>
      <c r="BD78" s="11">
        <f>P78+AE78</f>
        <v>0</v>
      </c>
      <c r="BE78" s="676">
        <f>Q78+AF78</f>
        <v>0</v>
      </c>
      <c r="BF78" s="745">
        <f>BD78+BE78</f>
        <v>0</v>
      </c>
      <c r="BG78" s="936"/>
    </row>
    <row r="79" ht="38.25" hidden="1" customHeight="1" outlineLevel="1" spans="1:59">
      <c r="A79" s="836"/>
      <c r="B79" s="843"/>
      <c r="C79" s="607" t="s">
        <v>39</v>
      </c>
      <c r="D79" s="608"/>
      <c r="E79" s="11"/>
      <c r="F79" s="11"/>
      <c r="G79" s="11"/>
      <c r="H79" s="609"/>
      <c r="I79" s="11"/>
      <c r="J79" s="686"/>
      <c r="K79" s="609"/>
      <c r="L79" s="686"/>
      <c r="M79" s="686"/>
      <c r="N79" s="609"/>
      <c r="O79" s="686"/>
      <c r="P79" s="686"/>
      <c r="Q79" s="609"/>
      <c r="R79" s="860"/>
      <c r="S79" s="608"/>
      <c r="T79" s="11"/>
      <c r="U79" s="11"/>
      <c r="V79" s="11"/>
      <c r="W79" s="609"/>
      <c r="X79" s="358"/>
      <c r="Y79" s="11"/>
      <c r="Z79" s="609"/>
      <c r="AA79" s="11"/>
      <c r="AB79" s="11"/>
      <c r="AC79" s="609"/>
      <c r="AD79" s="11"/>
      <c r="AE79" s="11"/>
      <c r="AF79" s="609"/>
      <c r="AG79" s="745"/>
      <c r="AH79" s="883"/>
      <c r="AI79" s="763"/>
      <c r="AJ79" s="609"/>
      <c r="AK79" s="11"/>
      <c r="AL79" s="11"/>
      <c r="AM79" s="609"/>
      <c r="AN79" s="11"/>
      <c r="AO79" s="11"/>
      <c r="AP79" s="609"/>
      <c r="AQ79" s="745"/>
      <c r="AR79" s="608"/>
      <c r="AS79" s="11"/>
      <c r="AT79" s="11"/>
      <c r="AU79" s="11"/>
      <c r="AV79" s="609"/>
      <c r="AW79" s="11"/>
      <c r="AX79" s="11"/>
      <c r="AY79" s="676"/>
      <c r="AZ79" s="11"/>
      <c r="BA79" s="11"/>
      <c r="BB79" s="676"/>
      <c r="BC79" s="11"/>
      <c r="BD79" s="11"/>
      <c r="BE79" s="676"/>
      <c r="BF79" s="745"/>
      <c r="BG79" s="938"/>
    </row>
    <row r="80" s="27" customFormat="1" ht="75.75" customHeight="1" collapsed="1" spans="1:59">
      <c r="A80" s="19"/>
      <c r="B80" s="832" t="s">
        <v>159</v>
      </c>
      <c r="C80" s="923"/>
      <c r="D80" s="608">
        <f>E80+F80+I80+L80+O80+R80</f>
        <v>1357.41579</v>
      </c>
      <c r="E80" s="10">
        <f>E67+E73+E68+E78</f>
        <v>0</v>
      </c>
      <c r="F80" s="10">
        <f t="shared" ref="F80:U80" si="19">F67+F73+F68+F78</f>
        <v>0</v>
      </c>
      <c r="G80" s="10">
        <f t="shared" si="19"/>
        <v>0</v>
      </c>
      <c r="H80" s="10">
        <f t="shared" si="19"/>
        <v>0</v>
      </c>
      <c r="I80" s="10">
        <f t="shared" si="19"/>
        <v>0</v>
      </c>
      <c r="J80" s="10">
        <f t="shared" si="19"/>
        <v>0</v>
      </c>
      <c r="K80" s="10">
        <f t="shared" si="19"/>
        <v>0</v>
      </c>
      <c r="L80" s="10">
        <f t="shared" si="19"/>
        <v>0</v>
      </c>
      <c r="M80" s="10">
        <f t="shared" si="19"/>
        <v>0</v>
      </c>
      <c r="N80" s="676">
        <f t="shared" si="19"/>
        <v>0</v>
      </c>
      <c r="O80" s="10">
        <f t="shared" si="19"/>
        <v>0</v>
      </c>
      <c r="P80" s="10">
        <f t="shared" si="19"/>
        <v>588.63158</v>
      </c>
      <c r="Q80" s="676">
        <f t="shared" si="19"/>
        <v>768.78421</v>
      </c>
      <c r="R80" s="10">
        <f t="shared" si="19"/>
        <v>1357.41579</v>
      </c>
      <c r="S80" s="608">
        <f>T80+U80+X80+AA80+AD80+AG80</f>
        <v>25790.9</v>
      </c>
      <c r="T80" s="10">
        <f t="shared" si="19"/>
        <v>0</v>
      </c>
      <c r="U80" s="10">
        <f t="shared" si="19"/>
        <v>0</v>
      </c>
      <c r="V80" s="10">
        <f>V73+V68+V78</f>
        <v>0</v>
      </c>
      <c r="W80" s="10">
        <f>W73+W68+W78</f>
        <v>0</v>
      </c>
      <c r="X80" s="10">
        <f>X67+X73+X68+X78</f>
        <v>0</v>
      </c>
      <c r="Y80" s="10">
        <f>Y73+Y68+Y78</f>
        <v>0</v>
      </c>
      <c r="Z80" s="676">
        <f>Z73+Z68+Z78</f>
        <v>0</v>
      </c>
      <c r="AA80" s="10">
        <f t="shared" ref="AA80:AG80" si="20">AA67+AA73+AA68+AA78</f>
        <v>0</v>
      </c>
      <c r="AB80" s="10">
        <f t="shared" si="20"/>
        <v>0</v>
      </c>
      <c r="AC80" s="676">
        <f t="shared" si="20"/>
        <v>0</v>
      </c>
      <c r="AD80" s="10">
        <f t="shared" si="20"/>
        <v>0</v>
      </c>
      <c r="AE80" s="10">
        <f t="shared" si="20"/>
        <v>22184</v>
      </c>
      <c r="AF80" s="676">
        <f t="shared" si="20"/>
        <v>3606.9</v>
      </c>
      <c r="AG80" s="10">
        <f t="shared" si="20"/>
        <v>25790.9</v>
      </c>
      <c r="AH80" s="747">
        <f>AK80+AN80+AQ80</f>
        <v>0</v>
      </c>
      <c r="AI80" s="10">
        <f>AI73+AI68+AI78</f>
        <v>0</v>
      </c>
      <c r="AJ80" s="676">
        <f>AJ73+AJ68+AJ78</f>
        <v>0</v>
      </c>
      <c r="AK80" s="10">
        <f t="shared" ref="AK80:AQ80" si="21">AK67+AK73+AK68+AK78</f>
        <v>0</v>
      </c>
      <c r="AL80" s="10">
        <f t="shared" si="21"/>
        <v>0</v>
      </c>
      <c r="AM80" s="676">
        <f t="shared" si="21"/>
        <v>0</v>
      </c>
      <c r="AN80" s="10">
        <f t="shared" si="21"/>
        <v>0</v>
      </c>
      <c r="AO80" s="10">
        <f t="shared" si="21"/>
        <v>0</v>
      </c>
      <c r="AP80" s="676">
        <f t="shared" si="21"/>
        <v>0</v>
      </c>
      <c r="AQ80" s="10">
        <f t="shared" si="21"/>
        <v>0</v>
      </c>
      <c r="AR80" s="608">
        <f>AS80+AT80+AW80+AZ80+BC80+BF80</f>
        <v>27148.31579</v>
      </c>
      <c r="AS80" s="10">
        <f>AS67+AS73+AS68+AS78</f>
        <v>0</v>
      </c>
      <c r="AT80" s="10">
        <f>AT67+AT73+AT68+AT78</f>
        <v>0</v>
      </c>
      <c r="AU80" s="10">
        <f>AU73+AU68+AU78</f>
        <v>0</v>
      </c>
      <c r="AV80" s="10">
        <f>AV73+AV68+AV78</f>
        <v>0</v>
      </c>
      <c r="AW80" s="10">
        <f>AW67+AW73+AW68+AW78</f>
        <v>0</v>
      </c>
      <c r="AX80" s="10">
        <f>AX73+AX68+AX78</f>
        <v>0</v>
      </c>
      <c r="AY80" s="676">
        <f>AY73+AY68+AY78</f>
        <v>0</v>
      </c>
      <c r="AZ80" s="10">
        <f t="shared" ref="AZ80:BF80" si="22">AZ67+AZ73+AZ68+AZ78</f>
        <v>0</v>
      </c>
      <c r="BA80" s="10">
        <f t="shared" si="22"/>
        <v>0</v>
      </c>
      <c r="BB80" s="676">
        <f t="shared" si="22"/>
        <v>0</v>
      </c>
      <c r="BC80" s="10">
        <f t="shared" si="22"/>
        <v>0</v>
      </c>
      <c r="BD80" s="10">
        <f t="shared" si="22"/>
        <v>22772.63158</v>
      </c>
      <c r="BE80" s="676">
        <f t="shared" si="22"/>
        <v>4375.68421</v>
      </c>
      <c r="BF80" s="10">
        <f t="shared" si="22"/>
        <v>27148.31579</v>
      </c>
      <c r="BG80" s="814"/>
    </row>
    <row r="81" s="27" customFormat="1" ht="76.9" customHeight="1" spans="1:59">
      <c r="A81" s="19"/>
      <c r="B81" s="832" t="s">
        <v>162</v>
      </c>
      <c r="C81" s="1004"/>
      <c r="D81" s="784">
        <f>E81+F81+I81+L81+O81+R81</f>
        <v>433636.73316</v>
      </c>
      <c r="E81" s="1005">
        <f t="shared" ref="E81:R81" si="23">E80+E64+E57+E45+E52</f>
        <v>73582.87327</v>
      </c>
      <c r="F81" s="1005">
        <f t="shared" si="23"/>
        <v>68037.99891</v>
      </c>
      <c r="G81" s="1005">
        <f t="shared" si="23"/>
        <v>79606.73556</v>
      </c>
      <c r="H81" s="1006">
        <f t="shared" si="23"/>
        <v>0</v>
      </c>
      <c r="I81" s="1005">
        <f t="shared" si="23"/>
        <v>79606.73556</v>
      </c>
      <c r="J81" s="1005">
        <f t="shared" si="23"/>
        <v>75393.91334</v>
      </c>
      <c r="K81" s="790">
        <f t="shared" si="23"/>
        <v>0</v>
      </c>
      <c r="L81" s="1005">
        <f t="shared" si="23"/>
        <v>75393.91334</v>
      </c>
      <c r="M81" s="1005">
        <f t="shared" si="23"/>
        <v>72088.68541</v>
      </c>
      <c r="N81" s="790">
        <f t="shared" si="23"/>
        <v>0</v>
      </c>
      <c r="O81" s="1005">
        <f t="shared" si="23"/>
        <v>72088.68541</v>
      </c>
      <c r="P81" s="1005">
        <f t="shared" si="23"/>
        <v>70558.80233</v>
      </c>
      <c r="Q81" s="790">
        <f t="shared" si="23"/>
        <v>-5632.27566</v>
      </c>
      <c r="R81" s="1008">
        <f t="shared" si="23"/>
        <v>64926.52667</v>
      </c>
      <c r="S81" s="784">
        <f>T81+U81+X81+AA81+AD81+AG81</f>
        <v>46443.92103</v>
      </c>
      <c r="T81" s="1005">
        <f t="shared" ref="T81:AP81" si="24">T80+T64+T57+T45+T52</f>
        <v>4170.09794</v>
      </c>
      <c r="U81" s="1005">
        <f t="shared" si="24"/>
        <v>0</v>
      </c>
      <c r="V81" s="1005">
        <f t="shared" si="24"/>
        <v>3793.45358</v>
      </c>
      <c r="W81" s="1006">
        <f t="shared" si="24"/>
        <v>0</v>
      </c>
      <c r="X81" s="1005">
        <f t="shared" si="24"/>
        <v>3793.45358</v>
      </c>
      <c r="Y81" s="1005">
        <f t="shared" si="24"/>
        <v>8638.26951</v>
      </c>
      <c r="Z81" s="790">
        <f t="shared" si="24"/>
        <v>0</v>
      </c>
      <c r="AA81" s="1005">
        <f t="shared" si="24"/>
        <v>8638.26951</v>
      </c>
      <c r="AB81" s="1005">
        <f t="shared" si="24"/>
        <v>3870.8</v>
      </c>
      <c r="AC81" s="790">
        <f t="shared" si="24"/>
        <v>0</v>
      </c>
      <c r="AD81" s="1005">
        <f t="shared" si="24"/>
        <v>3870.8</v>
      </c>
      <c r="AE81" s="1005">
        <f t="shared" si="24"/>
        <v>22299.8</v>
      </c>
      <c r="AF81" s="790">
        <f t="shared" si="24"/>
        <v>3671.5</v>
      </c>
      <c r="AG81" s="1008">
        <f t="shared" si="24"/>
        <v>25971.3</v>
      </c>
      <c r="AH81" s="1009">
        <f>AK81+AN81+AQ81</f>
        <v>1640</v>
      </c>
      <c r="AI81" s="1009">
        <f t="shared" si="24"/>
        <v>820</v>
      </c>
      <c r="AJ81" s="790">
        <f t="shared" si="24"/>
        <v>0</v>
      </c>
      <c r="AK81" s="1008">
        <f t="shared" si="24"/>
        <v>820</v>
      </c>
      <c r="AL81" s="1009">
        <f t="shared" si="24"/>
        <v>410</v>
      </c>
      <c r="AM81" s="790">
        <f t="shared" si="24"/>
        <v>0</v>
      </c>
      <c r="AN81" s="815">
        <f>AL81+AM81</f>
        <v>410</v>
      </c>
      <c r="AO81" s="1009">
        <f t="shared" si="24"/>
        <v>485</v>
      </c>
      <c r="AP81" s="790">
        <f t="shared" si="24"/>
        <v>-75</v>
      </c>
      <c r="AQ81" s="815">
        <f>AO81+AP81</f>
        <v>410</v>
      </c>
      <c r="AR81" s="784">
        <f>AS81+AT81+AW81+AZ81+BC81+BF81</f>
        <v>481720.65419</v>
      </c>
      <c r="AS81" s="1005">
        <f>E81+T81</f>
        <v>77752.97121</v>
      </c>
      <c r="AT81" s="1005">
        <f>F81+U81</f>
        <v>68037.99891</v>
      </c>
      <c r="AU81" s="1005">
        <f>G81+V81</f>
        <v>83400.18914</v>
      </c>
      <c r="AV81" s="1006">
        <f>H81+W81</f>
        <v>0</v>
      </c>
      <c r="AW81" s="1005">
        <f>AU81+AV81</f>
        <v>83400.18914</v>
      </c>
      <c r="AX81" s="1005">
        <f>J81+Y81+AI81</f>
        <v>84852.18285</v>
      </c>
      <c r="AY81" s="790">
        <f>K81+Z81+AJ81</f>
        <v>0</v>
      </c>
      <c r="AZ81" s="1005">
        <f>AX81+AY81</f>
        <v>84852.18285</v>
      </c>
      <c r="BA81" s="1005">
        <f>M81+AB81+AL81</f>
        <v>76369.48541</v>
      </c>
      <c r="BB81" s="1006">
        <f>N81+AC81+AM81</f>
        <v>0</v>
      </c>
      <c r="BC81" s="1005">
        <f>BA81+BB81</f>
        <v>76369.48541</v>
      </c>
      <c r="BD81" s="1005">
        <f>P81+AE81+AO81</f>
        <v>93343.60233</v>
      </c>
      <c r="BE81" s="1006">
        <f>Q81+AF81+AP81</f>
        <v>-2035.77566</v>
      </c>
      <c r="BF81" s="1008">
        <f>BD81+BE81</f>
        <v>91307.82667</v>
      </c>
      <c r="BG81" s="814"/>
    </row>
    <row r="82" ht="16.5" customHeight="1" spans="1:59">
      <c r="A82" s="543" t="s">
        <v>86</v>
      </c>
      <c r="B82" s="544"/>
      <c r="C82" s="544"/>
      <c r="D82" s="545"/>
      <c r="E82" s="298"/>
      <c r="F82" s="38"/>
      <c r="I82" s="545"/>
      <c r="K82" s="856"/>
      <c r="N82" s="39"/>
      <c r="Q82" s="41"/>
      <c r="R82" s="856"/>
      <c r="S82" s="298"/>
      <c r="T82" s="299"/>
      <c r="U82" s="545"/>
      <c r="V82" s="298"/>
      <c r="W82" s="557"/>
      <c r="X82" s="298"/>
      <c r="Y82" s="298"/>
      <c r="Z82" s="298"/>
      <c r="AA82" s="298"/>
      <c r="AB82" s="543"/>
      <c r="AC82" s="38"/>
      <c r="AD82" s="543" t="s">
        <v>325</v>
      </c>
      <c r="AE82" s="868"/>
      <c r="AF82" s="543"/>
      <c r="AG82" s="868"/>
      <c r="AH82" s="884"/>
      <c r="AI82" s="868"/>
      <c r="AJ82" s="868"/>
      <c r="AK82" s="868"/>
      <c r="AL82" s="868"/>
      <c r="AM82" s="868"/>
      <c r="AN82" s="868"/>
      <c r="AO82" s="868"/>
      <c r="AP82" s="868"/>
      <c r="AQ82" s="868"/>
      <c r="AR82" s="868"/>
      <c r="AS82" s="868"/>
      <c r="AT82" s="868"/>
      <c r="AU82" s="868"/>
      <c r="AW82" s="868"/>
      <c r="AX82" s="868"/>
      <c r="AY82" s="868"/>
      <c r="AZ82" s="868"/>
      <c r="BA82" s="868"/>
      <c r="BB82" s="868"/>
      <c r="BC82" s="868"/>
      <c r="BD82" s="868"/>
      <c r="BE82" s="868"/>
      <c r="BF82" s="868"/>
      <c r="BG82" s="894"/>
    </row>
    <row r="83" ht="24" customHeight="1"/>
    <row r="84" s="32" customFormat="1" ht="36" customHeight="1" spans="1:59">
      <c r="A84" s="33"/>
      <c r="B84" s="34"/>
      <c r="C84" s="34"/>
      <c r="D84" s="35"/>
      <c r="E84" s="36"/>
      <c r="F84" s="37"/>
      <c r="G84" s="38"/>
      <c r="H84" s="37"/>
      <c r="I84" s="38"/>
      <c r="J84" s="39"/>
      <c r="K84" s="40"/>
      <c r="L84" s="39"/>
      <c r="M84" s="41"/>
      <c r="N84" s="42"/>
      <c r="O84" s="41"/>
      <c r="P84" s="41"/>
      <c r="Q84" s="40"/>
      <c r="R84" s="41"/>
      <c r="S84" s="43"/>
      <c r="T84" s="44"/>
      <c r="U84" s="45"/>
      <c r="V84" s="46"/>
      <c r="W84" s="37"/>
      <c r="X84" s="47"/>
      <c r="Y84" s="46"/>
      <c r="Z84" s="36"/>
      <c r="AA84" s="46"/>
      <c r="AB84" s="48"/>
      <c r="AC84" s="37"/>
      <c r="AD84" s="48"/>
      <c r="AF84" s="49"/>
      <c r="AH84" s="50"/>
      <c r="AR84" s="1010"/>
      <c r="AV84" s="52"/>
      <c r="AY84" s="52"/>
      <c r="BB84" s="52"/>
      <c r="BE84" s="52"/>
      <c r="BF84" s="53"/>
      <c r="BG84" s="54"/>
    </row>
  </sheetData>
  <mergeCells count="169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M9:O9"/>
    <mergeCell ref="P9:R9"/>
    <mergeCell ref="AB9:AD9"/>
    <mergeCell ref="AE9:AG9"/>
    <mergeCell ref="AL9:AN9"/>
    <mergeCell ref="AO9:AQ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6:BF46"/>
    <mergeCell ref="A53:BF53"/>
    <mergeCell ref="A54:BF54"/>
    <mergeCell ref="A58:BF58"/>
    <mergeCell ref="A59:BF59"/>
    <mergeCell ref="A65:BF65"/>
    <mergeCell ref="A66:BF66"/>
    <mergeCell ref="A8:A10"/>
    <mergeCell ref="A13:A18"/>
    <mergeCell ref="A19:A21"/>
    <mergeCell ref="A22:A24"/>
    <mergeCell ref="A26:A29"/>
    <mergeCell ref="A30:A41"/>
    <mergeCell ref="A60:A63"/>
    <mergeCell ref="A69:A72"/>
    <mergeCell ref="A74:A77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9:B72"/>
    <mergeCell ref="B74:B77"/>
    <mergeCell ref="C8:C10"/>
    <mergeCell ref="D9:D10"/>
    <mergeCell ref="D61:D63"/>
    <mergeCell ref="D74:D77"/>
    <mergeCell ref="E9:E10"/>
    <mergeCell ref="E61:E63"/>
    <mergeCell ref="E74:E77"/>
    <mergeCell ref="F9:F10"/>
    <mergeCell ref="F61:F63"/>
    <mergeCell ref="F74:F77"/>
    <mergeCell ref="G74:G77"/>
    <mergeCell ref="I9:I10"/>
    <mergeCell ref="I61:I63"/>
    <mergeCell ref="I74:I77"/>
    <mergeCell ref="J9:J10"/>
    <mergeCell ref="J61:J63"/>
    <mergeCell ref="J74:J77"/>
    <mergeCell ref="K9:K10"/>
    <mergeCell ref="L9:L10"/>
    <mergeCell ref="L61:L63"/>
    <mergeCell ref="L74:L77"/>
    <mergeCell ref="M61:M63"/>
    <mergeCell ref="M74:M77"/>
    <mergeCell ref="O61:O63"/>
    <mergeCell ref="O74:O77"/>
    <mergeCell ref="P74:P77"/>
    <mergeCell ref="Q61:Q63"/>
    <mergeCell ref="R61:R63"/>
    <mergeCell ref="R74:R77"/>
    <mergeCell ref="S9:S10"/>
    <mergeCell ref="S61:S63"/>
    <mergeCell ref="S74:S77"/>
    <mergeCell ref="T9:T10"/>
    <mergeCell ref="T61:T63"/>
    <mergeCell ref="T74:T77"/>
    <mergeCell ref="U9:U10"/>
    <mergeCell ref="U61:U63"/>
    <mergeCell ref="U74:U77"/>
    <mergeCell ref="V9:V10"/>
    <mergeCell ref="V61:V63"/>
    <mergeCell ref="V74:V77"/>
    <mergeCell ref="W9:W10"/>
    <mergeCell ref="X9:X10"/>
    <mergeCell ref="X61:X63"/>
    <mergeCell ref="X74:X77"/>
    <mergeCell ref="Y9:Y10"/>
    <mergeCell ref="Y61:Y63"/>
    <mergeCell ref="Y74:Y77"/>
    <mergeCell ref="Z9:Z10"/>
    <mergeCell ref="AA9:AA10"/>
    <mergeCell ref="AA61:AA63"/>
    <mergeCell ref="AA74:AA77"/>
    <mergeCell ref="AB61:AB63"/>
    <mergeCell ref="AB74:AB77"/>
    <mergeCell ref="AD61:AD63"/>
    <mergeCell ref="AD74:AD77"/>
    <mergeCell ref="AE61:AE63"/>
    <mergeCell ref="AE74:AE77"/>
    <mergeCell ref="AG61:AG63"/>
    <mergeCell ref="AG74:AG77"/>
    <mergeCell ref="AH9:AH10"/>
    <mergeCell ref="AI9:AI10"/>
    <mergeCell ref="AJ9:AJ10"/>
    <mergeCell ref="AK9:AK10"/>
    <mergeCell ref="AK61:AK63"/>
    <mergeCell ref="AR9:AR10"/>
    <mergeCell ref="AR61:AR63"/>
    <mergeCell ref="AR74:AR77"/>
    <mergeCell ref="AS9:AS10"/>
    <mergeCell ref="AS61:AS63"/>
    <mergeCell ref="AS74:AS77"/>
    <mergeCell ref="AT9:AT10"/>
    <mergeCell ref="AT61:AT63"/>
    <mergeCell ref="AT74:AT77"/>
    <mergeCell ref="AU9:AU10"/>
    <mergeCell ref="AU61:AU63"/>
    <mergeCell ref="AU74:AU77"/>
    <mergeCell ref="AV9:AV10"/>
    <mergeCell ref="AW9:AW10"/>
    <mergeCell ref="AW61:AW63"/>
    <mergeCell ref="AW74:AW77"/>
    <mergeCell ref="AX9:AX10"/>
    <mergeCell ref="AX61:AX63"/>
    <mergeCell ref="AX74:AX77"/>
    <mergeCell ref="AY9:AY10"/>
    <mergeCell ref="AZ9:AZ10"/>
    <mergeCell ref="AZ61:AZ63"/>
    <mergeCell ref="AZ74:AZ77"/>
    <mergeCell ref="BA61:BA63"/>
    <mergeCell ref="BA74:BA77"/>
    <mergeCell ref="BC61:BC63"/>
    <mergeCell ref="BC74:BC77"/>
    <mergeCell ref="BD61:BD63"/>
    <mergeCell ref="BD74:BD77"/>
    <mergeCell ref="BF61:BF63"/>
    <mergeCell ref="BF74:BF77"/>
    <mergeCell ref="BG8:BG10"/>
    <mergeCell ref="BG26:BG29"/>
    <mergeCell ref="BG30:BG31"/>
    <mergeCell ref="BG36:BG37"/>
    <mergeCell ref="BG43:BG44"/>
    <mergeCell ref="BG48:BG50"/>
    <mergeCell ref="BG55:BG57"/>
    <mergeCell ref="BG60:BG64"/>
    <mergeCell ref="BG67:BG68"/>
    <mergeCell ref="BG70:BG71"/>
    <mergeCell ref="BG72:BG73"/>
    <mergeCell ref="BG78:BG79"/>
  </mergeCells>
  <pageMargins left="0.708661417322835" right="0.708661417322835" top="0.748031496062992" bottom="0.748031496062992" header="0.31496062992126" footer="0.31496062992126"/>
  <pageSetup paperSize="9" scale="63" fitToHeight="0" orientation="landscape" horizontalDpi="600" verticalDpi="600"/>
  <headerFooter/>
  <rowBreaks count="5" manualBreakCount="5">
    <brk id="25" max="58" man="1"/>
    <brk id="37" max="58" man="1"/>
    <brk id="45" max="58" man="1"/>
    <brk id="57" max="58" man="1"/>
    <brk id="68" max="58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4"/>
  <sheetViews>
    <sheetView view="pageBreakPreview" zoomScale="90" zoomScaleNormal="100" topLeftCell="C1" workbookViewId="0">
      <selection activeCell="BG14" sqref="BG14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hidden="1" customWidth="1"/>
    <col min="36" max="36" width="4" style="32" hidden="1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hidden="1" customWidth="1" outlineLevel="1"/>
    <col min="51" max="51" width="3.71428571428571" style="52" hidden="1" customWidth="1" outlineLevel="1"/>
    <col min="52" max="52" width="3.71428571428571" style="32" customWidth="1" collapsed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68.25" customHeight="1" spans="1:59">
      <c r="A3" s="943" t="s">
        <v>413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/>
      <c r="BC3" s="944"/>
      <c r="BD3" s="944"/>
      <c r="BE3" s="944"/>
      <c r="BF3" s="944"/>
      <c r="BG3" s="992"/>
    </row>
    <row r="4" s="27" customFormat="1" ht="121.5" customHeight="1" spans="1:59">
      <c r="A4" s="899" t="s">
        <v>414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44.25" customHeight="1" spans="1:59">
      <c r="A5" s="896" t="s">
        <v>415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39.75" customHeight="1" spans="1:59">
      <c r="A6" s="63" t="s">
        <v>416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</row>
    <row r="7" ht="45" customHeight="1" spans="1:59">
      <c r="A7" s="63" t="s">
        <v>417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7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49" t="s">
        <v>362</v>
      </c>
      <c r="K9" s="949" t="s">
        <v>363</v>
      </c>
      <c r="L9" s="949">
        <v>2019</v>
      </c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949" t="s">
        <v>362</v>
      </c>
      <c r="Z9" s="949" t="s">
        <v>363</v>
      </c>
      <c r="AA9" s="949">
        <v>2019</v>
      </c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949" t="s">
        <v>362</v>
      </c>
      <c r="AJ9" s="949" t="s">
        <v>363</v>
      </c>
      <c r="AK9" s="949">
        <v>2019</v>
      </c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949" t="s">
        <v>362</v>
      </c>
      <c r="AY9" s="949" t="s">
        <v>363</v>
      </c>
      <c r="AZ9" s="949">
        <v>2019</v>
      </c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49"/>
      <c r="K10" s="949"/>
      <c r="L10" s="949"/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49"/>
      <c r="Z10" s="949"/>
      <c r="AA10" s="949"/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49"/>
      <c r="AJ10" s="949"/>
      <c r="AK10" s="949"/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49"/>
      <c r="AY10" s="949"/>
      <c r="AZ10" s="949"/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4.2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11661.10393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'41'!O13</f>
        <v>1751.32552</v>
      </c>
      <c r="N13" s="687">
        <f>N14+N15+N16+N17</f>
        <v>-656.1652</v>
      </c>
      <c r="O13" s="686">
        <f>M13+N13</f>
        <v>1095.16032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'35'!AA13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11661.10393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2827.9187</v>
      </c>
      <c r="AY13" s="609">
        <f>K13+Z13+AJ13</f>
        <v>0</v>
      </c>
      <c r="AZ13" s="11">
        <f>AX13+AY13</f>
        <v>2827.9187</v>
      </c>
      <c r="BA13" s="11">
        <f>M13+AB13</f>
        <v>1751.32552</v>
      </c>
      <c r="BB13" s="609">
        <f>N13+AC13</f>
        <v>-656.1652</v>
      </c>
      <c r="BC13" s="11">
        <f>BA13+BB13</f>
        <v>1095.16032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101.25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>
        <f>-443.404-200.2424-12.5188</f>
        <v>-656.1652</v>
      </c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802" t="s">
        <v>418</v>
      </c>
    </row>
    <row r="15" ht="28.5" customHeight="1" outlineLevel="1" spans="1:59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824"/>
    </row>
    <row r="16" ht="20.25" customHeight="1" outlineLevel="1" spans="1:59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1014"/>
    </row>
    <row r="17" ht="29.25" customHeight="1" spans="1:59">
      <c r="A17" s="6"/>
      <c r="B17" s="606"/>
      <c r="C17" s="607" t="s">
        <v>403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0" customHeight="1" spans="1:59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22.5" spans="1:59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'35'!L26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3.9" customHeight="1" spans="1:59">
      <c r="A30" s="629" t="s">
        <v>104</v>
      </c>
      <c r="B30" s="606" t="s">
        <v>30</v>
      </c>
      <c r="C30" s="607" t="s">
        <v>13</v>
      </c>
      <c r="D30" s="608">
        <f>E30+F30+I30+L30+O30+R30</f>
        <v>335733.66908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'35'!L30</f>
        <v>55740.17778</v>
      </c>
      <c r="K30" s="687">
        <f t="shared" ref="K30:R30" si="1">K31+K36+K38</f>
        <v>0</v>
      </c>
      <c r="L30" s="686">
        <f t="shared" si="1"/>
        <v>55740.17778</v>
      </c>
      <c r="M30" s="686">
        <f t="shared" si="1"/>
        <v>53789.0222</v>
      </c>
      <c r="N30" s="687">
        <f t="shared" si="1"/>
        <v>1817.19843</v>
      </c>
      <c r="O30" s="686">
        <f t="shared" si="1"/>
        <v>55606.22063</v>
      </c>
      <c r="P30" s="686">
        <f t="shared" si="1"/>
        <v>47904.7902</v>
      </c>
      <c r="Q30" s="687">
        <f t="shared" si="1"/>
        <v>0</v>
      </c>
      <c r="R30" s="717">
        <f t="shared" si="1"/>
        <v>47904.7902</v>
      </c>
      <c r="S30" s="608">
        <f>T30+U30+X30+AA30+AD30+AG30</f>
        <v>16490.91695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'35'!AA30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2950</v>
      </c>
      <c r="AC30" s="609">
        <f t="shared" si="2"/>
        <v>0</v>
      </c>
      <c r="AD30" s="11">
        <f>AB30+AC30</f>
        <v>2950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352224.58603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62232.7472</v>
      </c>
      <c r="AY30" s="609">
        <f>K30+Z30+AJ30</f>
        <v>0</v>
      </c>
      <c r="AZ30" s="11">
        <f t="shared" ref="AZ30:BF30" si="4">AZ31+AZ36+AZ38</f>
        <v>62232.7472</v>
      </c>
      <c r="BA30" s="11">
        <f t="shared" si="4"/>
        <v>56739.0222</v>
      </c>
      <c r="BB30" s="609">
        <f t="shared" si="4"/>
        <v>1817.19843</v>
      </c>
      <c r="BC30" s="11">
        <f t="shared" si="4"/>
        <v>58556.22063</v>
      </c>
      <c r="BD30" s="11">
        <f t="shared" si="4"/>
        <v>47904.7902</v>
      </c>
      <c r="BE30" s="609">
        <f t="shared" si="4"/>
        <v>0</v>
      </c>
      <c r="BF30" s="745">
        <f t="shared" si="4"/>
        <v>47904.7902</v>
      </c>
      <c r="BG30" s="208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232144.98062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'41'!O31</f>
        <v>35487.68656</v>
      </c>
      <c r="N31" s="687">
        <f>N32+N34</f>
        <v>-37.31391</v>
      </c>
      <c r="O31" s="686">
        <f>M31+N31</f>
        <v>35450.37265</v>
      </c>
      <c r="P31" s="686">
        <f>'41'!R31</f>
        <v>31314.57196</v>
      </c>
      <c r="Q31" s="687">
        <f>Q32+Q34</f>
        <v>0</v>
      </c>
      <c r="R31" s="717">
        <f>P31+Q31</f>
        <v>31314.57196</v>
      </c>
      <c r="S31" s="608">
        <f>T31+U31+X31+AA31+AD31+AG31</f>
        <v>7603.8597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'35'!AA31</f>
        <v>1066.4</v>
      </c>
      <c r="Z31" s="609">
        <f>Z32+Z34</f>
        <v>0</v>
      </c>
      <c r="AA31" s="11">
        <f>Y31+Z31</f>
        <v>1066.4</v>
      </c>
      <c r="AB31" s="11">
        <f>'41'!AD31</f>
        <v>2300</v>
      </c>
      <c r="AC31" s="609">
        <f>AC32+AC33+AC34</f>
        <v>0</v>
      </c>
      <c r="AD31" s="11">
        <f>AB31+AC31</f>
        <v>2300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239748.84032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37997.0898</v>
      </c>
      <c r="AY31" s="609">
        <f>K31+Z31+AJ31</f>
        <v>0</v>
      </c>
      <c r="AZ31" s="11">
        <f>AX31+AY31</f>
        <v>37997.0898</v>
      </c>
      <c r="BA31" s="11">
        <f>M31+AB31</f>
        <v>37787.68656</v>
      </c>
      <c r="BB31" s="609">
        <f>N31+AC31</f>
        <v>-37.31391</v>
      </c>
      <c r="BC31" s="11">
        <f>BA31+BB31</f>
        <v>37750.37265</v>
      </c>
      <c r="BD31" s="11">
        <f>P31+AE31</f>
        <v>31314.57196</v>
      </c>
      <c r="BE31" s="609">
        <f>Q31+AF31</f>
        <v>0</v>
      </c>
      <c r="BF31" s="787">
        <f>BD31+BE31</f>
        <v>31314.57196</v>
      </c>
      <c r="BG31" s="209"/>
    </row>
    <row r="32" ht="63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>
        <v>-292.31391</v>
      </c>
      <c r="O32" s="690"/>
      <c r="P32" s="686"/>
      <c r="Q32" s="687"/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7"/>
      <c r="AC32" s="609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1000" t="s">
        <v>419</v>
      </c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09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1001"/>
    </row>
    <row r="34" ht="70.5" customHeight="1" spans="1:59">
      <c r="A34" s="629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>
        <v>255</v>
      </c>
      <c r="O34" s="694"/>
      <c r="P34" s="691"/>
      <c r="Q34" s="692"/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6"/>
      <c r="AC34" s="609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208" t="s">
        <v>420</v>
      </c>
    </row>
    <row r="35" ht="0.75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209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101589.47976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'41'!O36</f>
        <v>18301.33564</v>
      </c>
      <c r="N36" s="687">
        <f>N37</f>
        <v>1854.51234</v>
      </c>
      <c r="O36" s="686">
        <f>M36+N36</f>
        <v>20155.84798</v>
      </c>
      <c r="P36" s="686">
        <f>'41'!R36</f>
        <v>16590.21824</v>
      </c>
      <c r="Q36" s="687">
        <f>Q37</f>
        <v>0</v>
      </c>
      <c r="R36" s="717">
        <f>P36+Q36</f>
        <v>16590.21824</v>
      </c>
      <c r="S36" s="608">
        <f>T36+U36+X36+AA36+AD36+AG36</f>
        <v>4155.88783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'35'!AA36</f>
        <v>695</v>
      </c>
      <c r="Z36" s="609">
        <f>Z37</f>
        <v>0</v>
      </c>
      <c r="AA36" s="11">
        <f>Y36+Z36</f>
        <v>695</v>
      </c>
      <c r="AB36" s="11">
        <f>'41'!AD36</f>
        <v>650</v>
      </c>
      <c r="AC36" s="609">
        <f>AC37</f>
        <v>0</v>
      </c>
      <c r="AD36" s="11">
        <f>AB36+AC36</f>
        <v>650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105745.36759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19504.48798</v>
      </c>
      <c r="AY36" s="609">
        <f>K36+Z36+AJ36</f>
        <v>0</v>
      </c>
      <c r="AZ36" s="11">
        <f>AX36+AY36</f>
        <v>19504.48798</v>
      </c>
      <c r="BA36" s="11">
        <f>M36+AB36</f>
        <v>18951.33564</v>
      </c>
      <c r="BB36" s="609">
        <f>N36+AC36</f>
        <v>1854.51234</v>
      </c>
      <c r="BC36" s="11">
        <f>BA36+BB36</f>
        <v>20805.84798</v>
      </c>
      <c r="BD36" s="11">
        <f>P36+AE36</f>
        <v>16590.21824</v>
      </c>
      <c r="BE36" s="609">
        <f>Q36+AF36</f>
        <v>0</v>
      </c>
      <c r="BF36" s="745">
        <f>BD36+BE36</f>
        <v>16590.21824</v>
      </c>
      <c r="BG36" s="208" t="s">
        <v>421</v>
      </c>
    </row>
    <row r="37" ht="70.5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>
        <f>815+1039.51234</f>
        <v>1854.51234</v>
      </c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209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'41'!O38</f>
        <v>0</v>
      </c>
      <c r="N38" s="687">
        <f>N39+N40+N41+N42</f>
        <v>0</v>
      </c>
      <c r="O38" s="686">
        <f>M38+N38</f>
        <v>0</v>
      </c>
      <c r="P38" s="686">
        <f>'41'!R38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'35'!AA38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2.25" customHeight="1" spans="1:59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96.75" customHeight="1" spans="1:59">
      <c r="A42" s="629"/>
      <c r="B42" s="636" t="s">
        <v>364</v>
      </c>
      <c r="C42" s="607" t="s">
        <v>137</v>
      </c>
      <c r="D42" s="608">
        <f>E42+F42+I42+L42+O42+R42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'41'!O42</f>
        <v>0</v>
      </c>
      <c r="N42" s="698">
        <v>0</v>
      </c>
      <c r="O42" s="697">
        <f>M42+N42</f>
        <v>0</v>
      </c>
      <c r="P42" s="686">
        <f>'41'!R42</f>
        <v>0</v>
      </c>
      <c r="Q42" s="698">
        <v>0</v>
      </c>
      <c r="R42" s="721">
        <f>P42+Q42</f>
        <v>0</v>
      </c>
      <c r="S42" s="608">
        <f>T42+U42+X42+AA42+AD42+AG42</f>
        <v>0</v>
      </c>
      <c r="T42" s="11">
        <v>0</v>
      </c>
      <c r="U42" s="11">
        <v>0</v>
      </c>
      <c r="V42" s="11"/>
      <c r="W42" s="609"/>
      <c r="X42" s="358">
        <v>0</v>
      </c>
      <c r="Y42" s="11"/>
      <c r="Z42" s="696"/>
      <c r="AA42" s="11">
        <v>0</v>
      </c>
      <c r="AB42" s="11">
        <v>0</v>
      </c>
      <c r="AC42" s="609">
        <v>0</v>
      </c>
      <c r="AD42" s="11">
        <f>AB42+AC42</f>
        <v>0</v>
      </c>
      <c r="AE42" s="11">
        <v>0</v>
      </c>
      <c r="AF42" s="609">
        <v>0</v>
      </c>
      <c r="AG42" s="745">
        <f>AE42+AF42</f>
        <v>0</v>
      </c>
      <c r="AH42" s="765">
        <f>AK42+AN42+AQ42</f>
        <v>0</v>
      </c>
      <c r="AI42" s="11"/>
      <c r="AJ42" s="609"/>
      <c r="AK42" s="11">
        <v>0</v>
      </c>
      <c r="AL42" s="11">
        <v>0</v>
      </c>
      <c r="AM42" s="609">
        <v>0</v>
      </c>
      <c r="AN42" s="11">
        <f>AL42+AM42</f>
        <v>0</v>
      </c>
      <c r="AO42" s="11">
        <v>0</v>
      </c>
      <c r="AP42" s="609">
        <v>0</v>
      </c>
      <c r="AQ42" s="11">
        <f>AO42+AP42</f>
        <v>0</v>
      </c>
      <c r="AR42" s="657">
        <f>AS42+AT42+AW42+AZ42+BC42+BF42</f>
        <v>0</v>
      </c>
      <c r="AS42" s="11">
        <f t="shared" ref="AS42:AV43" si="6">E42+T42</f>
        <v>0</v>
      </c>
      <c r="AT42" s="11">
        <f t="shared" si="6"/>
        <v>0</v>
      </c>
      <c r="AU42" s="11">
        <f t="shared" si="6"/>
        <v>0</v>
      </c>
      <c r="AV42" s="609">
        <f t="shared" si="6"/>
        <v>0</v>
      </c>
      <c r="AW42" s="11">
        <f>AU42+AV42</f>
        <v>0</v>
      </c>
      <c r="AX42" s="11">
        <f>J42+Y42+AI42</f>
        <v>0</v>
      </c>
      <c r="AY42" s="609">
        <f>K42+Z42+AJ42</f>
        <v>0</v>
      </c>
      <c r="AZ42" s="11">
        <f>AX42+AY42</f>
        <v>0</v>
      </c>
      <c r="BA42" s="11">
        <f>M42+AB42</f>
        <v>0</v>
      </c>
      <c r="BB42" s="609">
        <f>N42+AC42</f>
        <v>0</v>
      </c>
      <c r="BC42" s="11">
        <f>BA42+BB42</f>
        <v>0</v>
      </c>
      <c r="BD42" s="11">
        <f>P42+AE42</f>
        <v>0</v>
      </c>
      <c r="BE42" s="609">
        <f>Q42+AF42</f>
        <v>0</v>
      </c>
      <c r="BF42" s="745">
        <f>BD42+BE42</f>
        <v>0</v>
      </c>
      <c r="BG42" s="824"/>
    </row>
    <row r="43" ht="91.5" customHeight="1" spans="1:59">
      <c r="A43" s="16" t="s">
        <v>105</v>
      </c>
      <c r="B43" s="606" t="s">
        <v>188</v>
      </c>
      <c r="C43" s="607" t="s">
        <v>13</v>
      </c>
      <c r="D43" s="608">
        <f>E43+F43+I43+L43+O43+R43</f>
        <v>36704.22962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'41'!O43</f>
        <v>10274.51693</v>
      </c>
      <c r="N43" s="687">
        <f>N44</f>
        <v>-220.40719</v>
      </c>
      <c r="O43" s="686">
        <f>M43+N43</f>
        <v>10054.10974</v>
      </c>
      <c r="P43" s="686">
        <f>'41'!R43</f>
        <v>9362.95374</v>
      </c>
      <c r="Q43" s="687">
        <f>Q44</f>
        <v>0</v>
      </c>
      <c r="R43" s="717">
        <f>P43+Q43</f>
        <v>9362.95374</v>
      </c>
      <c r="S43" s="608">
        <f>T43+U43+X43+AA43+AD43+AG43</f>
        <v>3435.46214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f>'35'!AA42</f>
        <v>1965.70009</v>
      </c>
      <c r="Z43" s="609">
        <f>Z44</f>
        <v>0</v>
      </c>
      <c r="AA43" s="11">
        <f>Y43+Z43</f>
        <v>1965.70009</v>
      </c>
      <c r="AB43" s="11">
        <f>'41'!AD43</f>
        <v>650</v>
      </c>
      <c r="AC43" s="609">
        <f>AC44</f>
        <v>0</v>
      </c>
      <c r="AD43" s="11">
        <f>AB43+AC43</f>
        <v>650</v>
      </c>
      <c r="AE43" s="11">
        <v>0</v>
      </c>
      <c r="AF43" s="609">
        <f>AF44</f>
        <v>0</v>
      </c>
      <c r="AG43" s="745">
        <v>0</v>
      </c>
      <c r="AH43" s="765">
        <f>AK43+AN43+AQ43</f>
        <v>0</v>
      </c>
      <c r="AI43" s="11">
        <v>0</v>
      </c>
      <c r="AJ43" s="687">
        <f>AJ44</f>
        <v>0</v>
      </c>
      <c r="AK43" s="11">
        <f>AI43+AJ43</f>
        <v>0</v>
      </c>
      <c r="AL43" s="11">
        <v>0</v>
      </c>
      <c r="AM43" s="609">
        <f>AM44</f>
        <v>0</v>
      </c>
      <c r="AN43" s="11">
        <f>AL43+AM43</f>
        <v>0</v>
      </c>
      <c r="AO43" s="11">
        <v>0</v>
      </c>
      <c r="AP43" s="609">
        <f>AP44</f>
        <v>0</v>
      </c>
      <c r="AQ43" s="686">
        <f>AO43+AP43</f>
        <v>0</v>
      </c>
      <c r="AR43" s="657">
        <f>AS43+AT43+AW43+AZ43+BC43+BF43</f>
        <v>40139.69176</v>
      </c>
      <c r="AS43" s="11">
        <f t="shared" si="6"/>
        <v>0</v>
      </c>
      <c r="AT43" s="11">
        <f t="shared" si="6"/>
        <v>0</v>
      </c>
      <c r="AU43" s="11">
        <f t="shared" si="6"/>
        <v>7732.51086</v>
      </c>
      <c r="AV43" s="609">
        <f t="shared" si="6"/>
        <v>0</v>
      </c>
      <c r="AW43" s="11">
        <f>AU43+AV43</f>
        <v>7732.51086</v>
      </c>
      <c r="AX43" s="11">
        <f>J43+Y43+AI43</f>
        <v>12340.11742</v>
      </c>
      <c r="AY43" s="609">
        <f>K43+Z43+AJ43</f>
        <v>0</v>
      </c>
      <c r="AZ43" s="11">
        <f>AX43+AY43</f>
        <v>12340.11742</v>
      </c>
      <c r="BA43" s="11">
        <f>M43+AB43</f>
        <v>10924.51693</v>
      </c>
      <c r="BB43" s="609">
        <f>N43+AC43</f>
        <v>-220.40719</v>
      </c>
      <c r="BC43" s="11">
        <f>BA43+BB43</f>
        <v>10704.10974</v>
      </c>
      <c r="BD43" s="11">
        <f>P43+AE43</f>
        <v>9362.95374</v>
      </c>
      <c r="BE43" s="609">
        <f>Q43+AF43</f>
        <v>0</v>
      </c>
      <c r="BF43" s="787">
        <f>BD43+BE43</f>
        <v>9362.95374</v>
      </c>
      <c r="BG43" s="208" t="s">
        <v>422</v>
      </c>
    </row>
    <row r="44" ht="69" customHeight="1" spans="1:5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>
        <f>23.41184-243.81903</f>
        <v>-220.40719</v>
      </c>
      <c r="O44" s="686"/>
      <c r="P44" s="686"/>
      <c r="Q44" s="687"/>
      <c r="R44" s="717"/>
      <c r="S44" s="608"/>
      <c r="T44" s="11"/>
      <c r="U44" s="11"/>
      <c r="V44" s="11"/>
      <c r="W44" s="609"/>
      <c r="X44" s="358"/>
      <c r="Y44" s="11"/>
      <c r="Z44" s="696"/>
      <c r="AA44" s="11"/>
      <c r="AB44" s="11"/>
      <c r="AC44" s="609"/>
      <c r="AD44" s="11"/>
      <c r="AE44" s="11"/>
      <c r="AF44" s="609"/>
      <c r="AG44" s="745"/>
      <c r="AH44" s="765"/>
      <c r="AI44" s="10"/>
      <c r="AJ44" s="609"/>
      <c r="AK44" s="10"/>
      <c r="AL44" s="10"/>
      <c r="AM44" s="609"/>
      <c r="AN44" s="10"/>
      <c r="AO44" s="10"/>
      <c r="AP44" s="609"/>
      <c r="AQ44" s="10"/>
      <c r="AR44" s="657"/>
      <c r="AS44" s="11"/>
      <c r="AT44" s="11"/>
      <c r="AU44" s="11"/>
      <c r="AV44" s="609"/>
      <c r="AW44" s="11"/>
      <c r="AX44" s="11"/>
      <c r="AY44" s="609"/>
      <c r="AZ44" s="11"/>
      <c r="BA44" s="11"/>
      <c r="BB44" s="609"/>
      <c r="BC44" s="11"/>
      <c r="BD44" s="11"/>
      <c r="BE44" s="609"/>
      <c r="BF44" s="787"/>
      <c r="BG44" s="209"/>
    </row>
    <row r="45" s="27" customFormat="1" ht="76.9" customHeight="1" spans="1:59">
      <c r="A45" s="19"/>
      <c r="B45" s="832" t="s">
        <v>189</v>
      </c>
      <c r="C45" s="958"/>
      <c r="D45" s="608">
        <f>E45+F45+I45+L45+O45+R45</f>
        <v>396012.46513</v>
      </c>
      <c r="E45" s="10">
        <f t="shared" ref="E45:R45" si="7">E43+E30+E26+E25+E22+E19+E13</f>
        <v>68854.353</v>
      </c>
      <c r="F45" s="10">
        <f t="shared" si="7"/>
        <v>62669.96004</v>
      </c>
      <c r="G45" s="10">
        <f t="shared" si="7"/>
        <v>71522.40365</v>
      </c>
      <c r="H45" s="676">
        <f t="shared" si="7"/>
        <v>0</v>
      </c>
      <c r="I45" s="10">
        <f t="shared" si="7"/>
        <v>71522.40365</v>
      </c>
      <c r="J45" s="689">
        <f t="shared" si="7"/>
        <v>68942.51381</v>
      </c>
      <c r="K45" s="689">
        <f t="shared" si="7"/>
        <v>0</v>
      </c>
      <c r="L45" s="689">
        <f t="shared" si="7"/>
        <v>68942.51381</v>
      </c>
      <c r="M45" s="689">
        <f t="shared" si="7"/>
        <v>65814.86465</v>
      </c>
      <c r="N45" s="689">
        <f t="shared" si="7"/>
        <v>940.62604</v>
      </c>
      <c r="O45" s="689">
        <f t="shared" si="7"/>
        <v>66755.49069</v>
      </c>
      <c r="P45" s="689">
        <f t="shared" si="7"/>
        <v>57267.74394</v>
      </c>
      <c r="Q45" s="689">
        <f t="shared" si="7"/>
        <v>0</v>
      </c>
      <c r="R45" s="704">
        <f t="shared" si="7"/>
        <v>57267.74394</v>
      </c>
      <c r="S45" s="608">
        <f>T45+U45+X45+AA45+AD45+AG45</f>
        <v>19926.37909</v>
      </c>
      <c r="T45" s="10">
        <f t="shared" ref="T45:AG45" si="8">T43+T30+T26+T25+T22+T19+T13</f>
        <v>4170.09794</v>
      </c>
      <c r="U45" s="10">
        <f t="shared" si="8"/>
        <v>0</v>
      </c>
      <c r="V45" s="10">
        <f t="shared" si="8"/>
        <v>3698.01164</v>
      </c>
      <c r="W45" s="676">
        <f t="shared" si="8"/>
        <v>0</v>
      </c>
      <c r="X45" s="361">
        <f t="shared" si="8"/>
        <v>3698.01164</v>
      </c>
      <c r="Y45" s="10">
        <f t="shared" si="8"/>
        <v>8458.26951</v>
      </c>
      <c r="Z45" s="10">
        <f t="shared" si="8"/>
        <v>0</v>
      </c>
      <c r="AA45" s="10">
        <f t="shared" si="8"/>
        <v>8458.26951</v>
      </c>
      <c r="AB45" s="10">
        <f t="shared" si="8"/>
        <v>3600</v>
      </c>
      <c r="AC45" s="10">
        <f t="shared" si="8"/>
        <v>0</v>
      </c>
      <c r="AD45" s="10">
        <f t="shared" si="8"/>
        <v>3600</v>
      </c>
      <c r="AE45" s="10">
        <f t="shared" si="8"/>
        <v>0</v>
      </c>
      <c r="AF45" s="10">
        <f t="shared" si="8"/>
        <v>0</v>
      </c>
      <c r="AG45" s="748">
        <f t="shared" si="8"/>
        <v>0</v>
      </c>
      <c r="AH45" s="765">
        <f>AK45+AN45+AQ45</f>
        <v>0</v>
      </c>
      <c r="AI45" s="11">
        <f t="shared" ref="AI45:AQ45" si="9">AI43+AI30+AI26+AI25+AI22+AI19+AI13</f>
        <v>0</v>
      </c>
      <c r="AJ45" s="11">
        <f t="shared" si="9"/>
        <v>0</v>
      </c>
      <c r="AK45" s="11">
        <f t="shared" si="9"/>
        <v>0</v>
      </c>
      <c r="AL45" s="11">
        <f t="shared" si="9"/>
        <v>0</v>
      </c>
      <c r="AM45" s="11">
        <f t="shared" si="9"/>
        <v>0</v>
      </c>
      <c r="AN45" s="11">
        <f t="shared" si="9"/>
        <v>0</v>
      </c>
      <c r="AO45" s="11">
        <f t="shared" si="9"/>
        <v>0</v>
      </c>
      <c r="AP45" s="11">
        <f t="shared" si="9"/>
        <v>0</v>
      </c>
      <c r="AQ45" s="11">
        <f t="shared" si="9"/>
        <v>0</v>
      </c>
      <c r="AR45" s="657">
        <f>AS45+AT45+AW45+AZ45+BC45+BF45</f>
        <v>415938.84422</v>
      </c>
      <c r="AS45" s="11">
        <f>E45+T45</f>
        <v>73024.45094</v>
      </c>
      <c r="AT45" s="11">
        <f>F45+U45</f>
        <v>62669.96004</v>
      </c>
      <c r="AU45" s="11">
        <f>G45+V45</f>
        <v>75220.41529</v>
      </c>
      <c r="AV45" s="11">
        <f>H45+W45</f>
        <v>0</v>
      </c>
      <c r="AW45" s="11">
        <f>AU45+AV45</f>
        <v>75220.41529</v>
      </c>
      <c r="AX45" s="11">
        <f>J45+Y45+AI45</f>
        <v>77400.78332</v>
      </c>
      <c r="AY45" s="11">
        <f>K45+Z45+AJ45</f>
        <v>0</v>
      </c>
      <c r="AZ45" s="11">
        <f>AX45+AY45</f>
        <v>77400.78332</v>
      </c>
      <c r="BA45" s="11">
        <f>M45+AB45</f>
        <v>69414.86465</v>
      </c>
      <c r="BB45" s="11">
        <f>N45+AC45</f>
        <v>940.62604</v>
      </c>
      <c r="BC45" s="11">
        <f>BA45+BB45</f>
        <v>70355.49069</v>
      </c>
      <c r="BD45" s="11">
        <f>P45+AE45</f>
        <v>57267.74394</v>
      </c>
      <c r="BE45" s="11">
        <f>Q45+AF45</f>
        <v>0</v>
      </c>
      <c r="BF45" s="745">
        <f>BD45+BE45</f>
        <v>57267.74394</v>
      </c>
      <c r="BG45" s="814"/>
    </row>
    <row r="46" s="27" customFormat="1" ht="27" customHeight="1" spans="1:59">
      <c r="A46" s="7" t="s">
        <v>286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814"/>
    </row>
    <row r="47" s="27" customFormat="1" ht="92.25" customHeight="1" spans="1:59">
      <c r="A47" s="15" t="s">
        <v>44</v>
      </c>
      <c r="B47" s="606" t="s">
        <v>287</v>
      </c>
      <c r="C47" s="607" t="s">
        <v>13</v>
      </c>
      <c r="D47" s="608">
        <f>E47+F47+I47+L47+O47+R47</f>
        <v>105.26358</v>
      </c>
      <c r="E47" s="11">
        <v>0</v>
      </c>
      <c r="F47" s="11">
        <v>0</v>
      </c>
      <c r="G47" s="11">
        <v>0</v>
      </c>
      <c r="H47" s="609"/>
      <c r="I47" s="11">
        <f>G47+H47</f>
        <v>0</v>
      </c>
      <c r="J47" s="686">
        <f>'35'!L46</f>
        <v>52.632</v>
      </c>
      <c r="K47" s="609">
        <f>K48+K49+K50</f>
        <v>0</v>
      </c>
      <c r="L47" s="686">
        <f>J47+K47</f>
        <v>52.632</v>
      </c>
      <c r="M47" s="686">
        <f>'41'!O47</f>
        <v>26.31579</v>
      </c>
      <c r="N47" s="609">
        <f>N48+N49+N50</f>
        <v>0</v>
      </c>
      <c r="O47" s="686">
        <f>M47+N47</f>
        <v>26.31579</v>
      </c>
      <c r="P47" s="686">
        <f>'41'!R47</f>
        <v>26.31579</v>
      </c>
      <c r="Q47" s="609">
        <f>Q48+Q49+Q50</f>
        <v>0</v>
      </c>
      <c r="R47" s="717">
        <f>P47+Q47</f>
        <v>26.31579</v>
      </c>
      <c r="S47" s="608">
        <f>T47+U47+X47+AA47+AD47+AG47</f>
        <v>360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'35'!AA46</f>
        <v>180</v>
      </c>
      <c r="Z47" s="609">
        <f>Z48+Z49+Z50</f>
        <v>0</v>
      </c>
      <c r="AA47" s="11">
        <f>Y47+Z47</f>
        <v>180</v>
      </c>
      <c r="AB47" s="11">
        <f>'41'!AD47</f>
        <v>90</v>
      </c>
      <c r="AC47" s="609">
        <f>AC48+AC49+AC50</f>
        <v>0</v>
      </c>
      <c r="AD47" s="11">
        <f>AB47+AC47</f>
        <v>90</v>
      </c>
      <c r="AE47" s="11">
        <f>'41'!AG47</f>
        <v>90</v>
      </c>
      <c r="AF47" s="609">
        <f>AF48+AF49+AF50</f>
        <v>0</v>
      </c>
      <c r="AG47" s="745">
        <f>AE47+AF47</f>
        <v>90</v>
      </c>
      <c r="AH47" s="869">
        <f>AK47+AN47+AQ47</f>
        <v>1640</v>
      </c>
      <c r="AI47" s="876">
        <f>'34'!AK46</f>
        <v>820</v>
      </c>
      <c r="AJ47" s="609">
        <f>AJ48+AJ49+AJ50</f>
        <v>0</v>
      </c>
      <c r="AK47" s="745">
        <f>AI47+AJ47</f>
        <v>820</v>
      </c>
      <c r="AL47" s="876">
        <f>'41'!AN47</f>
        <v>410</v>
      </c>
      <c r="AM47" s="609">
        <f>AM48+AM49+AM50</f>
        <v>0</v>
      </c>
      <c r="AN47" s="745">
        <f>AL47+AM47</f>
        <v>410</v>
      </c>
      <c r="AO47" s="876">
        <f>'41'!AQ47</f>
        <v>410</v>
      </c>
      <c r="AP47" s="609">
        <f>AP48+AP49+AP50</f>
        <v>0</v>
      </c>
      <c r="AQ47" s="745">
        <f>AO47+AP47</f>
        <v>410</v>
      </c>
      <c r="AR47" s="657">
        <f>AS47+AT47+AW47+AZ47+BC47+BF47</f>
        <v>2105.26358</v>
      </c>
      <c r="AS47" s="11">
        <f>E47+T47</f>
        <v>0</v>
      </c>
      <c r="AT47" s="11">
        <f>F47+U47</f>
        <v>0</v>
      </c>
      <c r="AU47" s="11">
        <f>G47+V47</f>
        <v>0</v>
      </c>
      <c r="AV47" s="609">
        <f>H47+W47</f>
        <v>0</v>
      </c>
      <c r="AW47" s="11">
        <f>AU47+AV47</f>
        <v>0</v>
      </c>
      <c r="AX47" s="11">
        <f>J47+Y47+AI47</f>
        <v>1052.632</v>
      </c>
      <c r="AY47" s="609">
        <f>K47+Z47+AJ47</f>
        <v>0</v>
      </c>
      <c r="AZ47" s="11">
        <f>AX47+AY47</f>
        <v>1052.632</v>
      </c>
      <c r="BA47" s="11">
        <f>M47+AB47+AL47</f>
        <v>526.31579</v>
      </c>
      <c r="BB47" s="676">
        <f>N47+AC47+AM47</f>
        <v>0</v>
      </c>
      <c r="BC47" s="11">
        <f>BA47+BB47</f>
        <v>526.31579</v>
      </c>
      <c r="BD47" s="11">
        <f>P47+AE47+AO47</f>
        <v>526.31579</v>
      </c>
      <c r="BE47" s="676">
        <f>Q47+AF47+AP47</f>
        <v>0</v>
      </c>
      <c r="BF47" s="745">
        <f>BD47+BE47</f>
        <v>526.31579</v>
      </c>
      <c r="BG47" s="1003"/>
    </row>
    <row r="48" s="27" customFormat="1" ht="54.75" customHeight="1" spans="1:59">
      <c r="A48" s="15"/>
      <c r="B48" s="606"/>
      <c r="C48" s="607" t="s">
        <v>46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883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236"/>
    </row>
    <row r="49" s="27" customFormat="1" ht="18.75" customHeight="1" spans="1:59">
      <c r="A49" s="1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5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26.25" customHeight="1" spans="1:59">
      <c r="A50" s="1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08"/>
      <c r="T50" s="11"/>
      <c r="U50" s="11"/>
      <c r="V50" s="11"/>
      <c r="W50" s="609"/>
      <c r="X50" s="358"/>
      <c r="Y50" s="11"/>
      <c r="Z50" s="609"/>
      <c r="AA50" s="11"/>
      <c r="AB50" s="11"/>
      <c r="AC50" s="609"/>
      <c r="AD50" s="11"/>
      <c r="AE50" s="11"/>
      <c r="AF50" s="609"/>
      <c r="AG50" s="745"/>
      <c r="AH50" s="986"/>
      <c r="AI50" s="763"/>
      <c r="AJ50" s="609"/>
      <c r="AK50" s="11"/>
      <c r="AL50" s="11"/>
      <c r="AM50" s="609"/>
      <c r="AN50" s="11"/>
      <c r="AO50" s="11"/>
      <c r="AP50" s="609"/>
      <c r="AQ50" s="11"/>
      <c r="AR50" s="10"/>
      <c r="AS50" s="11"/>
      <c r="AT50" s="11"/>
      <c r="AU50" s="11"/>
      <c r="AV50" s="609"/>
      <c r="AW50" s="11"/>
      <c r="AX50" s="11"/>
      <c r="AY50" s="609"/>
      <c r="AZ50" s="11"/>
      <c r="BA50" s="11"/>
      <c r="BB50" s="676"/>
      <c r="BC50" s="11"/>
      <c r="BD50" s="11"/>
      <c r="BE50" s="676"/>
      <c r="BF50" s="787"/>
      <c r="BG50" s="236"/>
    </row>
    <row r="51" s="27" customFormat="1" ht="73.5" customHeight="1" spans="1:59">
      <c r="A51" s="15" t="s">
        <v>289</v>
      </c>
      <c r="B51" s="606" t="s">
        <v>290</v>
      </c>
      <c r="C51" s="607" t="s">
        <v>13</v>
      </c>
      <c r="D51" s="608">
        <f>E51+F51+I51+L51+O51+R51</f>
        <v>0</v>
      </c>
      <c r="E51" s="11">
        <v>0</v>
      </c>
      <c r="F51" s="11">
        <v>0</v>
      </c>
      <c r="G51" s="11">
        <f>'27'!I71</f>
        <v>0</v>
      </c>
      <c r="H51" s="609"/>
      <c r="I51" s="11">
        <f>G51+H51</f>
        <v>0</v>
      </c>
      <c r="J51" s="686">
        <f>'35'!L50</f>
        <v>0</v>
      </c>
      <c r="K51" s="609">
        <v>0</v>
      </c>
      <c r="L51" s="686">
        <f>J51+K51</f>
        <v>0</v>
      </c>
      <c r="M51" s="686">
        <f>'41'!O51</f>
        <v>0</v>
      </c>
      <c r="N51" s="609">
        <v>0</v>
      </c>
      <c r="O51" s="686">
        <f>M51+N51</f>
        <v>0</v>
      </c>
      <c r="P51" s="686">
        <f>'41'!R51</f>
        <v>0</v>
      </c>
      <c r="Q51" s="609">
        <v>0</v>
      </c>
      <c r="R51" s="717">
        <f>P51+Q51</f>
        <v>0</v>
      </c>
      <c r="S51" s="608">
        <f>T51+U51+X51+AA51+AD51+AG51</f>
        <v>0</v>
      </c>
      <c r="T51" s="11">
        <v>0</v>
      </c>
      <c r="U51" s="11">
        <v>0</v>
      </c>
      <c r="V51" s="11">
        <v>0</v>
      </c>
      <c r="W51" s="609"/>
      <c r="X51" s="358">
        <f>V51+W51</f>
        <v>0</v>
      </c>
      <c r="Y51" s="11">
        <f>'35'!AA50</f>
        <v>0</v>
      </c>
      <c r="Z51" s="609">
        <v>0</v>
      </c>
      <c r="AA51" s="11">
        <v>0</v>
      </c>
      <c r="AB51" s="11">
        <f>'41'!AD51</f>
        <v>0</v>
      </c>
      <c r="AC51" s="609">
        <v>0</v>
      </c>
      <c r="AD51" s="11">
        <f>AB51+AC51</f>
        <v>0</v>
      </c>
      <c r="AE51" s="11">
        <f>'41'!AG51</f>
        <v>0</v>
      </c>
      <c r="AF51" s="609">
        <v>0</v>
      </c>
      <c r="AG51" s="745">
        <v>0</v>
      </c>
      <c r="AH51" s="880">
        <f>AK51+AN51+AQ51</f>
        <v>0</v>
      </c>
      <c r="AI51" s="876">
        <f>'33'!AK50</f>
        <v>0</v>
      </c>
      <c r="AJ51" s="609">
        <v>0</v>
      </c>
      <c r="AK51" s="745">
        <f>AI51+AJ51</f>
        <v>0</v>
      </c>
      <c r="AL51" s="876">
        <f>'41'!AN51</f>
        <v>0</v>
      </c>
      <c r="AM51" s="609">
        <v>0</v>
      </c>
      <c r="AN51" s="745">
        <f>AL51+AM51</f>
        <v>0</v>
      </c>
      <c r="AO51" s="876">
        <f>'41'!AQ51</f>
        <v>0</v>
      </c>
      <c r="AP51" s="609">
        <v>0</v>
      </c>
      <c r="AQ51" s="745">
        <f>AO51+AP51</f>
        <v>0</v>
      </c>
      <c r="AR51" s="657">
        <f>AS51+AT51+AW51+AZ51+BC51+BF51</f>
        <v>0</v>
      </c>
      <c r="AS51" s="11">
        <f>E51+T51</f>
        <v>0</v>
      </c>
      <c r="AT51" s="11">
        <f>F51+U51</f>
        <v>0</v>
      </c>
      <c r="AU51" s="11">
        <f>G51+V51</f>
        <v>0</v>
      </c>
      <c r="AV51" s="609">
        <f>H51+W51</f>
        <v>0</v>
      </c>
      <c r="AW51" s="11">
        <f>AU51+AV51</f>
        <v>0</v>
      </c>
      <c r="AX51" s="11">
        <f>J51+Y51+AI51</f>
        <v>0</v>
      </c>
      <c r="AY51" s="609">
        <f>K51+Z51+AJ51</f>
        <v>0</v>
      </c>
      <c r="AZ51" s="11">
        <f>AX51+AY51</f>
        <v>0</v>
      </c>
      <c r="BA51" s="11">
        <f>M51+AB51+AL51</f>
        <v>0</v>
      </c>
      <c r="BB51" s="676">
        <f>N51+AC51+AM51</f>
        <v>0</v>
      </c>
      <c r="BC51" s="11">
        <f>BA51+BB51</f>
        <v>0</v>
      </c>
      <c r="BD51" s="11">
        <f>P51+AE51</f>
        <v>0</v>
      </c>
      <c r="BE51" s="676">
        <f>Q51+AF51+AP51</f>
        <v>0</v>
      </c>
      <c r="BF51" s="745">
        <f>BD51+BE51</f>
        <v>0</v>
      </c>
      <c r="BG51" s="905"/>
    </row>
    <row r="52" s="27" customFormat="1" ht="63.75" customHeight="1" spans="1:59">
      <c r="A52" s="19"/>
      <c r="B52" s="832" t="s">
        <v>189</v>
      </c>
      <c r="C52" s="958"/>
      <c r="D52" s="608">
        <f>E52+F52+I52+L52+O52+R52</f>
        <v>105.26358</v>
      </c>
      <c r="E52" s="10">
        <f t="shared" ref="E52:R52" si="10">E51+E47</f>
        <v>0</v>
      </c>
      <c r="F52" s="10">
        <f t="shared" si="10"/>
        <v>0</v>
      </c>
      <c r="G52" s="10">
        <f t="shared" si="10"/>
        <v>0</v>
      </c>
      <c r="H52" s="676">
        <f t="shared" si="10"/>
        <v>0</v>
      </c>
      <c r="I52" s="10">
        <f t="shared" si="10"/>
        <v>0</v>
      </c>
      <c r="J52" s="689">
        <f t="shared" si="10"/>
        <v>52.632</v>
      </c>
      <c r="K52" s="609">
        <f t="shared" si="10"/>
        <v>0</v>
      </c>
      <c r="L52" s="689">
        <f t="shared" si="10"/>
        <v>52.632</v>
      </c>
      <c r="M52" s="689">
        <f t="shared" si="10"/>
        <v>26.31579</v>
      </c>
      <c r="N52" s="609">
        <f t="shared" si="10"/>
        <v>0</v>
      </c>
      <c r="O52" s="689">
        <f t="shared" si="10"/>
        <v>26.31579</v>
      </c>
      <c r="P52" s="689">
        <f t="shared" si="10"/>
        <v>26.31579</v>
      </c>
      <c r="Q52" s="609">
        <f t="shared" si="10"/>
        <v>0</v>
      </c>
      <c r="R52" s="704">
        <f t="shared" si="10"/>
        <v>26.31579</v>
      </c>
      <c r="S52" s="608">
        <f>T52+U52+X52+AA52+AD52+AG52</f>
        <v>360</v>
      </c>
      <c r="T52" s="10">
        <f t="shared" ref="T52:AP52" si="11">T51+T47</f>
        <v>0</v>
      </c>
      <c r="U52" s="10">
        <f t="shared" si="11"/>
        <v>0</v>
      </c>
      <c r="V52" s="10">
        <f t="shared" si="11"/>
        <v>0</v>
      </c>
      <c r="W52" s="676">
        <f t="shared" si="11"/>
        <v>0</v>
      </c>
      <c r="X52" s="361">
        <f t="shared" si="11"/>
        <v>0</v>
      </c>
      <c r="Y52" s="10">
        <f t="shared" si="11"/>
        <v>180</v>
      </c>
      <c r="Z52" s="609">
        <f t="shared" si="11"/>
        <v>0</v>
      </c>
      <c r="AA52" s="10">
        <f t="shared" si="11"/>
        <v>180</v>
      </c>
      <c r="AB52" s="10">
        <f t="shared" si="11"/>
        <v>90</v>
      </c>
      <c r="AC52" s="609">
        <f t="shared" si="11"/>
        <v>0</v>
      </c>
      <c r="AD52" s="10">
        <f t="shared" si="11"/>
        <v>90</v>
      </c>
      <c r="AE52" s="10">
        <f t="shared" si="11"/>
        <v>90</v>
      </c>
      <c r="AF52" s="609">
        <f t="shared" si="11"/>
        <v>0</v>
      </c>
      <c r="AG52" s="748">
        <f t="shared" si="11"/>
        <v>90</v>
      </c>
      <c r="AH52" s="765">
        <f>AK52+AN52+AQ52</f>
        <v>1640</v>
      </c>
      <c r="AI52" s="608">
        <f t="shared" si="11"/>
        <v>820</v>
      </c>
      <c r="AJ52" s="609">
        <f t="shared" si="11"/>
        <v>0</v>
      </c>
      <c r="AK52" s="748">
        <f t="shared" si="11"/>
        <v>820</v>
      </c>
      <c r="AL52" s="10">
        <f t="shared" si="11"/>
        <v>410</v>
      </c>
      <c r="AM52" s="609">
        <f t="shared" si="11"/>
        <v>0</v>
      </c>
      <c r="AN52" s="745">
        <f>AL52+AM52</f>
        <v>410</v>
      </c>
      <c r="AO52" s="10">
        <f t="shared" si="11"/>
        <v>410</v>
      </c>
      <c r="AP52" s="609">
        <f t="shared" si="11"/>
        <v>0</v>
      </c>
      <c r="AQ52" s="745">
        <f>AO52+AP52</f>
        <v>410</v>
      </c>
      <c r="AR52" s="657">
        <f>AS52+AT52+AW52+AZ52+BC52+BF52</f>
        <v>2105.26358</v>
      </c>
      <c r="AS52" s="11">
        <f>AS51+AS47</f>
        <v>0</v>
      </c>
      <c r="AT52" s="11">
        <f>AT51+AT47</f>
        <v>0</v>
      </c>
      <c r="AU52" s="11">
        <f>AU51+AU47</f>
        <v>0</v>
      </c>
      <c r="AV52" s="609">
        <f>AV51+AV47</f>
        <v>0</v>
      </c>
      <c r="AW52" s="11">
        <f>AW51+AW47</f>
        <v>0</v>
      </c>
      <c r="AX52" s="11">
        <f>J52+Y52+AI52</f>
        <v>1052.632</v>
      </c>
      <c r="AY52" s="609">
        <f>K52+Z52+AJ52</f>
        <v>0</v>
      </c>
      <c r="AZ52" s="11">
        <f t="shared" ref="AZ52:BF52" si="12">AZ51+AZ47</f>
        <v>1052.632</v>
      </c>
      <c r="BA52" s="11">
        <f t="shared" si="12"/>
        <v>526.31579</v>
      </c>
      <c r="BB52" s="676">
        <f t="shared" si="12"/>
        <v>0</v>
      </c>
      <c r="BC52" s="11">
        <f t="shared" si="12"/>
        <v>526.31579</v>
      </c>
      <c r="BD52" s="11">
        <f t="shared" si="12"/>
        <v>526.31579</v>
      </c>
      <c r="BE52" s="676">
        <f t="shared" si="12"/>
        <v>0</v>
      </c>
      <c r="BF52" s="11">
        <f t="shared" si="12"/>
        <v>526.31579</v>
      </c>
      <c r="BG52" s="818"/>
    </row>
    <row r="53" s="27" customFormat="1" spans="1:59">
      <c r="A53" s="7" t="s">
        <v>302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7"/>
      <c r="T53" s="977"/>
      <c r="U53" s="977"/>
      <c r="V53" s="977"/>
      <c r="W53" s="977"/>
      <c r="X53" s="977"/>
      <c r="Y53" s="977"/>
      <c r="Z53" s="977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  <c r="AN53" s="977"/>
      <c r="AO53" s="977"/>
      <c r="AP53" s="977"/>
      <c r="AQ53" s="97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spans="1:59">
      <c r="A54" s="7" t="s">
        <v>303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978"/>
      <c r="T54" s="978"/>
      <c r="U54" s="978"/>
      <c r="V54" s="978"/>
      <c r="W54" s="978"/>
      <c r="X54" s="978"/>
      <c r="Y54" s="978"/>
      <c r="Z54" s="978"/>
      <c r="AA54" s="978"/>
      <c r="AB54" s="978"/>
      <c r="AC54" s="978"/>
      <c r="AD54" s="978"/>
      <c r="AE54" s="978"/>
      <c r="AF54" s="978"/>
      <c r="AG54" s="978"/>
      <c r="AH54" s="978"/>
      <c r="AI54" s="978"/>
      <c r="AJ54" s="978"/>
      <c r="AK54" s="978"/>
      <c r="AL54" s="978"/>
      <c r="AM54" s="978"/>
      <c r="AN54" s="978"/>
      <c r="AO54" s="978"/>
      <c r="AP54" s="978"/>
      <c r="AQ54" s="978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814"/>
    </row>
    <row r="55" s="27" customFormat="1" ht="70.5" customHeight="1" spans="1:59">
      <c r="A55" s="15" t="s">
        <v>118</v>
      </c>
      <c r="B55" s="606" t="s">
        <v>354</v>
      </c>
      <c r="C55" s="607" t="s">
        <v>13</v>
      </c>
      <c r="D55" s="608">
        <f>E55+F55+I55+L55+O55+R55</f>
        <v>35520.85953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'41'!O55</f>
        <v>6247.50497</v>
      </c>
      <c r="N55" s="609">
        <f>5-0.22558-0.53145+5-101.71652-0.53145</f>
        <v>-93.005</v>
      </c>
      <c r="O55" s="686">
        <f>M55+N55</f>
        <v>6154.49997</v>
      </c>
      <c r="P55" s="686">
        <f>'41'!R55</f>
        <v>6275.05115</v>
      </c>
      <c r="Q55" s="609">
        <v>0</v>
      </c>
      <c r="R55" s="717">
        <f>P55+Q55</f>
        <v>6275.05115</v>
      </c>
      <c r="S55" s="608">
        <f>T55+U55+X55+AA55+AD55+AG55</f>
        <v>366.64194</v>
      </c>
      <c r="T55" s="11">
        <v>0</v>
      </c>
      <c r="U55" s="11">
        <v>0</v>
      </c>
      <c r="V55" s="11">
        <f>'27'!X48</f>
        <v>95.44194</v>
      </c>
      <c r="W55" s="609"/>
      <c r="X55" s="358">
        <f>V55+W55</f>
        <v>95.44194</v>
      </c>
      <c r="Y55" s="11">
        <v>0</v>
      </c>
      <c r="Z55" s="609">
        <v>0</v>
      </c>
      <c r="AA55" s="11">
        <v>0</v>
      </c>
      <c r="AB55" s="11">
        <f>AB56</f>
        <v>180.8</v>
      </c>
      <c r="AC55" s="609">
        <v>0</v>
      </c>
      <c r="AD55" s="11">
        <f>AD56</f>
        <v>180.8</v>
      </c>
      <c r="AE55" s="11">
        <f>AE56</f>
        <v>90.4</v>
      </c>
      <c r="AF55" s="609">
        <f>AF56</f>
        <v>0</v>
      </c>
      <c r="AG55" s="745">
        <f>AG56</f>
        <v>90.4</v>
      </c>
      <c r="AH55" s="765">
        <f>AK55+AN55+AQ55</f>
        <v>0</v>
      </c>
      <c r="AI55" s="876">
        <v>0</v>
      </c>
      <c r="AJ55" s="609">
        <v>0</v>
      </c>
      <c r="AK55" s="745">
        <f>AI55+AJ55</f>
        <v>0</v>
      </c>
      <c r="AL55" s="876">
        <v>0</v>
      </c>
      <c r="AM55" s="609">
        <v>0</v>
      </c>
      <c r="AN55" s="745">
        <f>AL55+AM55</f>
        <v>0</v>
      </c>
      <c r="AO55" s="876">
        <v>0</v>
      </c>
      <c r="AP55" s="609">
        <v>0</v>
      </c>
      <c r="AQ55" s="745">
        <f>AO55+AP55</f>
        <v>0</v>
      </c>
      <c r="AR55" s="657">
        <f>AS55+AT55+AW55+AZ55+BC55+BF55</f>
        <v>35887.50147</v>
      </c>
      <c r="AS55" s="11">
        <f t="shared" ref="AS55:AV56" si="13">E55+T55</f>
        <v>4728.52027</v>
      </c>
      <c r="AT55" s="11">
        <f t="shared" si="13"/>
        <v>5368.03887</v>
      </c>
      <c r="AU55" s="11">
        <f t="shared" si="13"/>
        <v>6691.42368</v>
      </c>
      <c r="AV55" s="609">
        <f t="shared" si="13"/>
        <v>0</v>
      </c>
      <c r="AW55" s="11">
        <f>AU55+AV55</f>
        <v>6691.42368</v>
      </c>
      <c r="AX55" s="11">
        <f>J55+Y55+AI55</f>
        <v>6398.76753</v>
      </c>
      <c r="AY55" s="609">
        <f>K55+Z55+AJ55</f>
        <v>0</v>
      </c>
      <c r="AZ55" s="11">
        <f>AX55+AY55</f>
        <v>6398.76753</v>
      </c>
      <c r="BA55" s="11">
        <f>M55+AB55</f>
        <v>6428.30497</v>
      </c>
      <c r="BB55" s="642">
        <f>N55+AC55</f>
        <v>-93.005</v>
      </c>
      <c r="BC55" s="11">
        <f>BA55+BB55</f>
        <v>6335.29997</v>
      </c>
      <c r="BD55" s="11">
        <f>P55+AE55</f>
        <v>6365.45115</v>
      </c>
      <c r="BE55" s="642">
        <f>Q55+AF55</f>
        <v>0</v>
      </c>
      <c r="BF55" s="787">
        <f>BD55+BE55</f>
        <v>6365.45115</v>
      </c>
      <c r="BG55" s="936" t="s">
        <v>423</v>
      </c>
    </row>
    <row r="56" s="27" customFormat="1" ht="105.75" customHeight="1" spans="1:59">
      <c r="A56" s="15" t="s">
        <v>356</v>
      </c>
      <c r="B56" s="606" t="s">
        <v>329</v>
      </c>
      <c r="C56" s="607" t="s">
        <v>46</v>
      </c>
      <c r="D56" s="608">
        <f>E56+F56+I56+L56+O56+R56</f>
        <v>0</v>
      </c>
      <c r="E56" s="11">
        <v>0</v>
      </c>
      <c r="F56" s="11">
        <v>0</v>
      </c>
      <c r="G56" s="11"/>
      <c r="H56" s="609"/>
      <c r="I56" s="11">
        <v>0</v>
      </c>
      <c r="J56" s="686">
        <v>0</v>
      </c>
      <c r="K56" s="609">
        <v>0</v>
      </c>
      <c r="L56" s="686">
        <v>0</v>
      </c>
      <c r="M56" s="686">
        <v>0</v>
      </c>
      <c r="N56" s="609">
        <v>0</v>
      </c>
      <c r="O56" s="686">
        <v>0</v>
      </c>
      <c r="P56" s="686">
        <v>0</v>
      </c>
      <c r="Q56" s="609">
        <v>0</v>
      </c>
      <c r="R56" s="717">
        <v>0</v>
      </c>
      <c r="S56" s="608">
        <f>T56+U56+X56+AA56+AD56+AG56</f>
        <v>271.2</v>
      </c>
      <c r="T56" s="11">
        <v>0</v>
      </c>
      <c r="U56" s="11">
        <v>0</v>
      </c>
      <c r="V56" s="11"/>
      <c r="W56" s="609"/>
      <c r="X56" s="358">
        <v>0</v>
      </c>
      <c r="Y56" s="11">
        <v>0</v>
      </c>
      <c r="Z56" s="609">
        <v>0</v>
      </c>
      <c r="AA56" s="11">
        <v>0</v>
      </c>
      <c r="AB56" s="11">
        <f>'41'!AD56</f>
        <v>180.8</v>
      </c>
      <c r="AC56" s="609">
        <v>0</v>
      </c>
      <c r="AD56" s="11">
        <f>AB56+AC56</f>
        <v>180.8</v>
      </c>
      <c r="AE56" s="11">
        <f>'41'!AG56</f>
        <v>90.4</v>
      </c>
      <c r="AF56" s="609">
        <v>0</v>
      </c>
      <c r="AG56" s="745">
        <f>AE56+AF56</f>
        <v>90.4</v>
      </c>
      <c r="AH56" s="765">
        <f>AK56+AN56+AQ56</f>
        <v>0</v>
      </c>
      <c r="AI56" s="877">
        <v>0</v>
      </c>
      <c r="AJ56" s="987">
        <v>0</v>
      </c>
      <c r="AK56" s="745">
        <v>0</v>
      </c>
      <c r="AL56" s="876">
        <v>0</v>
      </c>
      <c r="AM56" s="609">
        <v>0</v>
      </c>
      <c r="AN56" s="745">
        <v>0</v>
      </c>
      <c r="AO56" s="876">
        <v>0</v>
      </c>
      <c r="AP56" s="609">
        <v>0</v>
      </c>
      <c r="AQ56" s="745">
        <v>0</v>
      </c>
      <c r="AR56" s="657">
        <f>AS56+AT56+AW56+AZ56+BC56+BF56</f>
        <v>271.2</v>
      </c>
      <c r="AS56" s="11">
        <f t="shared" si="13"/>
        <v>0</v>
      </c>
      <c r="AT56" s="11">
        <f t="shared" si="13"/>
        <v>0</v>
      </c>
      <c r="AU56" s="11">
        <f t="shared" si="13"/>
        <v>0</v>
      </c>
      <c r="AV56" s="609">
        <f t="shared" si="13"/>
        <v>0</v>
      </c>
      <c r="AW56" s="11">
        <f>AU56+AV56</f>
        <v>0</v>
      </c>
      <c r="AX56" s="11">
        <f>J56+Y56+AI56</f>
        <v>0</v>
      </c>
      <c r="AY56" s="609">
        <f>K56+Z56+AJ56</f>
        <v>0</v>
      </c>
      <c r="AZ56" s="11">
        <f>AX56+AY56</f>
        <v>0</v>
      </c>
      <c r="BA56" s="11">
        <f>M56+AB56</f>
        <v>180.8</v>
      </c>
      <c r="BB56" s="642">
        <f>N56+AC56</f>
        <v>0</v>
      </c>
      <c r="BC56" s="11">
        <f>BA56+BB56</f>
        <v>180.8</v>
      </c>
      <c r="BD56" s="11">
        <f>P56+AE56</f>
        <v>90.4</v>
      </c>
      <c r="BE56" s="642">
        <f>Q56+AF56</f>
        <v>0</v>
      </c>
      <c r="BF56" s="787">
        <f>BD56+BE56</f>
        <v>90.4</v>
      </c>
      <c r="BG56" s="937"/>
    </row>
    <row r="57" s="27" customFormat="1" ht="81.75" customHeight="1" spans="1:59">
      <c r="A57" s="19"/>
      <c r="B57" s="832" t="s">
        <v>159</v>
      </c>
      <c r="C57" s="959"/>
      <c r="D57" s="608">
        <f>E57+F57+I57+L57+O57+R57</f>
        <v>35520.85953</v>
      </c>
      <c r="E57" s="10">
        <f>E55+E56</f>
        <v>4728.52027</v>
      </c>
      <c r="F57" s="10">
        <f t="shared" ref="F57:R57" si="14">F55+F56</f>
        <v>5368.03887</v>
      </c>
      <c r="G57" s="10">
        <f t="shared" si="14"/>
        <v>6595.98174</v>
      </c>
      <c r="H57" s="10">
        <f t="shared" si="14"/>
        <v>0</v>
      </c>
      <c r="I57" s="10">
        <f t="shared" si="14"/>
        <v>6595.98174</v>
      </c>
      <c r="J57" s="10">
        <f t="shared" si="14"/>
        <v>6398.76753</v>
      </c>
      <c r="K57" s="10">
        <f t="shared" si="14"/>
        <v>0</v>
      </c>
      <c r="L57" s="10">
        <f t="shared" si="14"/>
        <v>6398.76753</v>
      </c>
      <c r="M57" s="10">
        <f t="shared" si="14"/>
        <v>6247.50497</v>
      </c>
      <c r="N57" s="10">
        <f t="shared" si="14"/>
        <v>-93.005</v>
      </c>
      <c r="O57" s="10">
        <f t="shared" si="14"/>
        <v>6154.49997</v>
      </c>
      <c r="P57" s="10">
        <f t="shared" si="14"/>
        <v>6275.05115</v>
      </c>
      <c r="Q57" s="10">
        <f t="shared" si="14"/>
        <v>0</v>
      </c>
      <c r="R57" s="10">
        <f t="shared" si="14"/>
        <v>6275.05115</v>
      </c>
      <c r="S57" s="10">
        <f>S55</f>
        <v>366.64194</v>
      </c>
      <c r="T57" s="10">
        <f t="shared" ref="T57:AR57" si="15">T55</f>
        <v>0</v>
      </c>
      <c r="U57" s="10">
        <f t="shared" si="15"/>
        <v>0</v>
      </c>
      <c r="V57" s="10">
        <f t="shared" si="15"/>
        <v>95.44194</v>
      </c>
      <c r="W57" s="10">
        <f t="shared" si="15"/>
        <v>0</v>
      </c>
      <c r="X57" s="10">
        <f t="shared" si="15"/>
        <v>95.44194</v>
      </c>
      <c r="Y57" s="10">
        <f t="shared" si="15"/>
        <v>0</v>
      </c>
      <c r="Z57" s="10">
        <f t="shared" si="15"/>
        <v>0</v>
      </c>
      <c r="AA57" s="10">
        <f t="shared" si="15"/>
        <v>0</v>
      </c>
      <c r="AB57" s="10">
        <f t="shared" si="15"/>
        <v>180.8</v>
      </c>
      <c r="AC57" s="10">
        <f t="shared" si="15"/>
        <v>0</v>
      </c>
      <c r="AD57" s="10">
        <f t="shared" si="15"/>
        <v>180.8</v>
      </c>
      <c r="AE57" s="10">
        <f t="shared" si="15"/>
        <v>90.4</v>
      </c>
      <c r="AF57" s="10">
        <f t="shared" si="15"/>
        <v>0</v>
      </c>
      <c r="AG57" s="10">
        <f t="shared" si="15"/>
        <v>90.4</v>
      </c>
      <c r="AH57" s="10">
        <f t="shared" si="15"/>
        <v>0</v>
      </c>
      <c r="AI57" s="10">
        <f t="shared" si="15"/>
        <v>0</v>
      </c>
      <c r="AJ57" s="10">
        <f t="shared" si="15"/>
        <v>0</v>
      </c>
      <c r="AK57" s="10">
        <f t="shared" si="15"/>
        <v>0</v>
      </c>
      <c r="AL57" s="10">
        <f t="shared" si="15"/>
        <v>0</v>
      </c>
      <c r="AM57" s="10">
        <f t="shared" si="15"/>
        <v>0</v>
      </c>
      <c r="AN57" s="10">
        <f t="shared" si="15"/>
        <v>0</v>
      </c>
      <c r="AO57" s="10">
        <f t="shared" si="15"/>
        <v>0</v>
      </c>
      <c r="AP57" s="10">
        <f t="shared" si="15"/>
        <v>0</v>
      </c>
      <c r="AQ57" s="10">
        <f t="shared" si="15"/>
        <v>0</v>
      </c>
      <c r="AR57" s="10">
        <f t="shared" si="15"/>
        <v>35887.50147</v>
      </c>
      <c r="AS57" s="10">
        <f t="shared" ref="AS57:BF57" si="16">AS55</f>
        <v>4728.52027</v>
      </c>
      <c r="AT57" s="10">
        <f t="shared" si="16"/>
        <v>5368.03887</v>
      </c>
      <c r="AU57" s="10">
        <f t="shared" si="16"/>
        <v>6691.42368</v>
      </c>
      <c r="AV57" s="10">
        <f t="shared" si="16"/>
        <v>0</v>
      </c>
      <c r="AW57" s="10">
        <f t="shared" si="16"/>
        <v>6691.42368</v>
      </c>
      <c r="AX57" s="10">
        <f t="shared" si="16"/>
        <v>6398.76753</v>
      </c>
      <c r="AY57" s="10">
        <f t="shared" si="16"/>
        <v>0</v>
      </c>
      <c r="AZ57" s="10">
        <f t="shared" si="16"/>
        <v>6398.76753</v>
      </c>
      <c r="BA57" s="10">
        <f t="shared" si="16"/>
        <v>6428.30497</v>
      </c>
      <c r="BB57" s="10">
        <f t="shared" si="16"/>
        <v>-93.005</v>
      </c>
      <c r="BC57" s="10">
        <f t="shared" si="16"/>
        <v>6335.29997</v>
      </c>
      <c r="BD57" s="10">
        <f t="shared" si="16"/>
        <v>6365.45115</v>
      </c>
      <c r="BE57" s="10">
        <f t="shared" si="16"/>
        <v>0</v>
      </c>
      <c r="BF57" s="10">
        <f t="shared" si="16"/>
        <v>6365.45115</v>
      </c>
      <c r="BG57" s="938"/>
    </row>
    <row r="58" s="27" customFormat="1" ht="21" customHeight="1" spans="1:59">
      <c r="A58" s="7" t="s">
        <v>304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7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  <c r="AN58" s="977"/>
      <c r="AO58" s="977"/>
      <c r="AP58" s="977"/>
      <c r="AQ58" s="97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s="27" customFormat="1" ht="22.5" customHeight="1" spans="1:59">
      <c r="A59" s="7" t="s">
        <v>305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978"/>
      <c r="T59" s="978"/>
      <c r="U59" s="978"/>
      <c r="V59" s="978"/>
      <c r="W59" s="978"/>
      <c r="X59" s="978"/>
      <c r="Y59" s="978"/>
      <c r="Z59" s="978"/>
      <c r="AA59" s="978"/>
      <c r="AB59" s="978"/>
      <c r="AC59" s="978"/>
      <c r="AD59" s="978"/>
      <c r="AE59" s="978"/>
      <c r="AF59" s="978"/>
      <c r="AG59" s="978"/>
      <c r="AH59" s="978"/>
      <c r="AI59" s="978"/>
      <c r="AJ59" s="978"/>
      <c r="AK59" s="978"/>
      <c r="AL59" s="978"/>
      <c r="AM59" s="978"/>
      <c r="AN59" s="978"/>
      <c r="AO59" s="978"/>
      <c r="AP59" s="978"/>
      <c r="AQ59" s="978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814"/>
    </row>
    <row r="60" ht="75" customHeight="1" spans="1:59">
      <c r="A60" s="15" t="s">
        <v>122</v>
      </c>
      <c r="B60" s="606" t="s">
        <v>160</v>
      </c>
      <c r="C60" s="607" t="s">
        <v>13</v>
      </c>
      <c r="D60" s="608">
        <f>E60+F60+I60+L60+O60+R60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>
        <v>0</v>
      </c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f>'35'!AA58</f>
        <v>0</v>
      </c>
      <c r="Z60" s="642"/>
      <c r="AA60" s="11">
        <v>0</v>
      </c>
      <c r="AB60" s="11">
        <f>'41'!AD60</f>
        <v>0</v>
      </c>
      <c r="AC60" s="642"/>
      <c r="AD60" s="11">
        <v>0</v>
      </c>
      <c r="AE60" s="11">
        <f>'41'!AG60</f>
        <v>0</v>
      </c>
      <c r="AF60" s="642"/>
      <c r="AG60" s="745">
        <v>0</v>
      </c>
      <c r="AH60" s="869">
        <f>AK60+AN60+AQ60</f>
        <v>0</v>
      </c>
      <c r="AI60" s="764">
        <v>0</v>
      </c>
      <c r="AJ60" s="642"/>
      <c r="AK60" s="745">
        <f>AI60+AJ60</f>
        <v>0</v>
      </c>
      <c r="AL60" s="764">
        <v>0</v>
      </c>
      <c r="AM60" s="642"/>
      <c r="AN60" s="758">
        <f>AL60+AM60</f>
        <v>0</v>
      </c>
      <c r="AO60" s="764">
        <v>0</v>
      </c>
      <c r="AP60" s="642"/>
      <c r="AQ60" s="758">
        <f>AO60+AP60</f>
        <v>0</v>
      </c>
      <c r="AR60" s="657">
        <f>AS60+AT60+AW60+AZ60+BC60+BF60</f>
        <v>1488.35017</v>
      </c>
      <c r="AS60" s="11">
        <f>E60+T60</f>
        <v>0</v>
      </c>
      <c r="AT60" s="11">
        <f>F60+U60</f>
        <v>0</v>
      </c>
      <c r="AU60" s="11">
        <f>G60+V60</f>
        <v>1488.35017</v>
      </c>
      <c r="AV60" s="609">
        <f>H60+W60</f>
        <v>0</v>
      </c>
      <c r="AW60" s="11">
        <f>AU60+AV60</f>
        <v>1488.35017</v>
      </c>
      <c r="AX60" s="11">
        <f>J60+Y60+AI60</f>
        <v>0</v>
      </c>
      <c r="AY60" s="642">
        <f>K60+Z60+AJ60</f>
        <v>0</v>
      </c>
      <c r="AZ60" s="11">
        <f>AX60+AY60</f>
        <v>0</v>
      </c>
      <c r="BA60" s="11">
        <f>M60+AB60</f>
        <v>0</v>
      </c>
      <c r="BB60" s="642">
        <f>N60+AC60</f>
        <v>0</v>
      </c>
      <c r="BC60" s="11">
        <f>BA60+BB60</f>
        <v>0</v>
      </c>
      <c r="BD60" s="11">
        <f>P60+AE60</f>
        <v>0</v>
      </c>
      <c r="BE60" s="642">
        <f>Q60+AF60</f>
        <v>0</v>
      </c>
      <c r="BF60" s="745">
        <f>BD60+BE60</f>
        <v>0</v>
      </c>
      <c r="BG60" s="939"/>
    </row>
    <row r="61" spans="1:59">
      <c r="A61" s="15"/>
      <c r="B61" s="606"/>
      <c r="C61" s="607" t="s">
        <v>91</v>
      </c>
      <c r="D61" s="608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608"/>
      <c r="T61" s="10"/>
      <c r="U61" s="10"/>
      <c r="V61" s="10"/>
      <c r="W61" s="676"/>
      <c r="X61" s="361"/>
      <c r="Y61" s="738"/>
      <c r="Z61" s="739"/>
      <c r="AA61" s="657"/>
      <c r="AB61" s="738"/>
      <c r="AC61" s="739"/>
      <c r="AD61" s="657"/>
      <c r="AE61" s="738"/>
      <c r="AF61" s="739"/>
      <c r="AG61" s="765"/>
      <c r="AH61" s="760"/>
      <c r="AI61" s="760"/>
      <c r="AJ61" s="642"/>
      <c r="AK61" s="765"/>
      <c r="AL61" s="760"/>
      <c r="AM61" s="642"/>
      <c r="AN61" s="760"/>
      <c r="AO61" s="760"/>
      <c r="AP61" s="642"/>
      <c r="AQ61" s="760"/>
      <c r="AR61" s="657"/>
      <c r="AS61" s="10"/>
      <c r="AT61" s="10"/>
      <c r="AU61" s="10"/>
      <c r="AV61" s="676"/>
      <c r="AW61" s="10"/>
      <c r="AX61" s="738"/>
      <c r="AY61" s="739"/>
      <c r="AZ61" s="657"/>
      <c r="BA61" s="738"/>
      <c r="BB61" s="739"/>
      <c r="BC61" s="657"/>
      <c r="BD61" s="738"/>
      <c r="BE61" s="739"/>
      <c r="BF61" s="940"/>
      <c r="BG61" s="941"/>
    </row>
    <row r="62" ht="22.5" spans="1:59">
      <c r="A62" s="15"/>
      <c r="B62" s="606"/>
      <c r="C62" s="607" t="s">
        <v>404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608"/>
      <c r="T62" s="10"/>
      <c r="U62" s="10"/>
      <c r="V62" s="10"/>
      <c r="W62" s="676"/>
      <c r="X62" s="361"/>
      <c r="Y62" s="738"/>
      <c r="Z62" s="740"/>
      <c r="AA62" s="657"/>
      <c r="AB62" s="738"/>
      <c r="AC62" s="740"/>
      <c r="AD62" s="657"/>
      <c r="AE62" s="738"/>
      <c r="AF62" s="740"/>
      <c r="AG62" s="765"/>
      <c r="AH62" s="767"/>
      <c r="AI62" s="767"/>
      <c r="AJ62" s="768"/>
      <c r="AK62" s="765"/>
      <c r="AL62" s="767"/>
      <c r="AM62" s="768"/>
      <c r="AN62" s="767"/>
      <c r="AO62" s="767"/>
      <c r="AP62" s="768"/>
      <c r="AQ62" s="767"/>
      <c r="AR62" s="657"/>
      <c r="AS62" s="10"/>
      <c r="AT62" s="10"/>
      <c r="AU62" s="10"/>
      <c r="AV62" s="676"/>
      <c r="AW62" s="10"/>
      <c r="AX62" s="738"/>
      <c r="AY62" s="740"/>
      <c r="AZ62" s="657"/>
      <c r="BA62" s="738"/>
      <c r="BB62" s="740"/>
      <c r="BC62" s="657"/>
      <c r="BD62" s="738"/>
      <c r="BE62" s="740"/>
      <c r="BF62" s="940"/>
      <c r="BG62" s="941"/>
    </row>
    <row r="63" ht="22.5" spans="1:59">
      <c r="A63" s="15"/>
      <c r="B63" s="606"/>
      <c r="C63" s="607" t="s">
        <v>39</v>
      </c>
      <c r="D63" s="608"/>
      <c r="E63" s="10"/>
      <c r="F63" s="10"/>
      <c r="G63" s="10"/>
      <c r="H63" s="676"/>
      <c r="I63" s="10"/>
      <c r="J63" s="704"/>
      <c r="K63" s="720"/>
      <c r="L63" s="706"/>
      <c r="M63" s="704"/>
      <c r="N63" s="720"/>
      <c r="O63" s="707"/>
      <c r="P63" s="968"/>
      <c r="Q63" s="979"/>
      <c r="R63" s="704"/>
      <c r="S63" s="608"/>
      <c r="T63" s="10"/>
      <c r="U63" s="10"/>
      <c r="V63" s="10"/>
      <c r="W63" s="676"/>
      <c r="X63" s="361"/>
      <c r="Y63" s="738"/>
      <c r="Z63" s="754"/>
      <c r="AA63" s="657"/>
      <c r="AB63" s="738"/>
      <c r="AC63" s="754"/>
      <c r="AD63" s="657"/>
      <c r="AE63" s="738"/>
      <c r="AF63" s="754"/>
      <c r="AG63" s="765"/>
      <c r="AH63" s="770"/>
      <c r="AI63" s="770"/>
      <c r="AJ63" s="743"/>
      <c r="AK63" s="765"/>
      <c r="AL63" s="770"/>
      <c r="AM63" s="743"/>
      <c r="AN63" s="770"/>
      <c r="AO63" s="770"/>
      <c r="AP63" s="743"/>
      <c r="AQ63" s="770"/>
      <c r="AR63" s="657"/>
      <c r="AS63" s="10"/>
      <c r="AT63" s="10"/>
      <c r="AU63" s="10"/>
      <c r="AV63" s="676"/>
      <c r="AW63" s="10"/>
      <c r="AX63" s="738"/>
      <c r="AY63" s="754"/>
      <c r="AZ63" s="657"/>
      <c r="BA63" s="738"/>
      <c r="BB63" s="754"/>
      <c r="BC63" s="657"/>
      <c r="BD63" s="738"/>
      <c r="BE63" s="754"/>
      <c r="BF63" s="940"/>
      <c r="BG63" s="941"/>
    </row>
    <row r="64" s="30" customFormat="1" ht="69.6" customHeight="1" spans="1:59">
      <c r="A64" s="19"/>
      <c r="B64" s="832" t="s">
        <v>159</v>
      </c>
      <c r="C64" s="959"/>
      <c r="D64" s="608">
        <f>D60</f>
        <v>1488.35017</v>
      </c>
      <c r="E64" s="10">
        <f>E60</f>
        <v>0</v>
      </c>
      <c r="F64" s="10">
        <f t="shared" ref="F64:AK64" si="17">F60</f>
        <v>0</v>
      </c>
      <c r="G64" s="10">
        <f t="shared" si="17"/>
        <v>1488.35017</v>
      </c>
      <c r="H64" s="676">
        <f t="shared" si="17"/>
        <v>0</v>
      </c>
      <c r="I64" s="10">
        <f t="shared" si="17"/>
        <v>1488.35017</v>
      </c>
      <c r="J64" s="689">
        <f t="shared" si="17"/>
        <v>0</v>
      </c>
      <c r="K64" s="968">
        <f t="shared" si="17"/>
        <v>0</v>
      </c>
      <c r="L64" s="689">
        <f t="shared" si="17"/>
        <v>0</v>
      </c>
      <c r="M64" s="689">
        <f t="shared" si="17"/>
        <v>0</v>
      </c>
      <c r="N64" s="968">
        <f t="shared" si="17"/>
        <v>0</v>
      </c>
      <c r="O64" s="689">
        <f t="shared" si="17"/>
        <v>0</v>
      </c>
      <c r="P64" s="968">
        <f t="shared" si="17"/>
        <v>0</v>
      </c>
      <c r="Q64" s="689">
        <f t="shared" si="17"/>
        <v>0</v>
      </c>
      <c r="R64" s="704">
        <f t="shared" si="17"/>
        <v>0</v>
      </c>
      <c r="S64" s="608">
        <f t="shared" si="17"/>
        <v>0</v>
      </c>
      <c r="T64" s="10">
        <f t="shared" si="17"/>
        <v>0</v>
      </c>
      <c r="U64" s="10">
        <f t="shared" si="17"/>
        <v>0</v>
      </c>
      <c r="V64" s="10">
        <f t="shared" si="17"/>
        <v>0</v>
      </c>
      <c r="W64" s="676">
        <f t="shared" si="17"/>
        <v>0</v>
      </c>
      <c r="X64" s="361">
        <f t="shared" si="17"/>
        <v>0</v>
      </c>
      <c r="Y64" s="10">
        <f t="shared" si="17"/>
        <v>0</v>
      </c>
      <c r="Z64" s="770">
        <f t="shared" si="17"/>
        <v>0</v>
      </c>
      <c r="AA64" s="10">
        <f t="shared" si="17"/>
        <v>0</v>
      </c>
      <c r="AB64" s="10">
        <f t="shared" si="17"/>
        <v>0</v>
      </c>
      <c r="AC64" s="770">
        <f t="shared" si="17"/>
        <v>0</v>
      </c>
      <c r="AD64" s="10">
        <f t="shared" si="17"/>
        <v>0</v>
      </c>
      <c r="AE64" s="10">
        <f t="shared" si="17"/>
        <v>0</v>
      </c>
      <c r="AF64" s="770">
        <f t="shared" si="17"/>
        <v>0</v>
      </c>
      <c r="AG64" s="748">
        <f t="shared" si="17"/>
        <v>0</v>
      </c>
      <c r="AH64" s="880">
        <f>AK64+AN64+AQ64</f>
        <v>0</v>
      </c>
      <c r="AI64" s="757">
        <f t="shared" si="17"/>
        <v>0</v>
      </c>
      <c r="AJ64" s="988">
        <f t="shared" si="17"/>
        <v>0</v>
      </c>
      <c r="AK64" s="748">
        <f t="shared" si="17"/>
        <v>0</v>
      </c>
      <c r="AL64" s="874">
        <v>0</v>
      </c>
      <c r="AM64" s="743"/>
      <c r="AN64" s="989">
        <f>AL64+AM64</f>
        <v>0</v>
      </c>
      <c r="AO64" s="874">
        <v>0</v>
      </c>
      <c r="AP64" s="743"/>
      <c r="AQ64" s="989">
        <f>AO64+AP64</f>
        <v>0</v>
      </c>
      <c r="AR64" s="657">
        <f>AS64+AT64+AW64+AZ64+BC64+BF64</f>
        <v>1488.35017</v>
      </c>
      <c r="AS64" s="10">
        <f>E64+T64</f>
        <v>0</v>
      </c>
      <c r="AT64" s="10">
        <f>F64+U64</f>
        <v>0</v>
      </c>
      <c r="AU64" s="10">
        <f>G64+V64</f>
        <v>1488.35017</v>
      </c>
      <c r="AV64" s="676">
        <f>H64+W64</f>
        <v>0</v>
      </c>
      <c r="AW64" s="10">
        <f>AU64+AV64</f>
        <v>1488.35017</v>
      </c>
      <c r="AX64" s="11">
        <f>J64+Y64+AI64</f>
        <v>0</v>
      </c>
      <c r="AY64" s="743">
        <f>K64+Z64+AJ64</f>
        <v>0</v>
      </c>
      <c r="AZ64" s="10">
        <f>AX64+AY64</f>
        <v>0</v>
      </c>
      <c r="BA64" s="10">
        <f>M64+AB64</f>
        <v>0</v>
      </c>
      <c r="BB64" s="770">
        <f>N64+AC64</f>
        <v>0</v>
      </c>
      <c r="BC64" s="10">
        <f>BA64+BB64</f>
        <v>0</v>
      </c>
      <c r="BD64" s="10">
        <f>P64+AE64</f>
        <v>0</v>
      </c>
      <c r="BE64" s="770">
        <f>Q64+AF64</f>
        <v>0</v>
      </c>
      <c r="BF64" s="748">
        <f>BD64+BE64</f>
        <v>0</v>
      </c>
      <c r="BG64" s="942"/>
    </row>
    <row r="65" spans="1:59">
      <c r="A65" s="7" t="s">
        <v>306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803"/>
    </row>
    <row r="66" ht="19.5" customHeight="1" spans="1:59">
      <c r="A66" s="7" t="s">
        <v>307</v>
      </c>
      <c r="B66" s="7"/>
      <c r="C66" s="7"/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803"/>
    </row>
    <row r="67" ht="153" customHeight="1" spans="1:59">
      <c r="A67" s="15" t="s">
        <v>295</v>
      </c>
      <c r="B67" s="611" t="s">
        <v>412</v>
      </c>
      <c r="C67" s="923" t="s">
        <v>13</v>
      </c>
      <c r="D67" s="674">
        <f>E67+F67+I67+L67+O67+R67</f>
        <v>52.63158</v>
      </c>
      <c r="E67" s="653">
        <v>0</v>
      </c>
      <c r="F67" s="653">
        <v>0</v>
      </c>
      <c r="G67" s="653">
        <v>0</v>
      </c>
      <c r="H67" s="654"/>
      <c r="I67" s="653">
        <v>0</v>
      </c>
      <c r="J67" s="701">
        <v>0</v>
      </c>
      <c r="K67" s="928"/>
      <c r="L67" s="701">
        <v>0</v>
      </c>
      <c r="M67" s="701">
        <f>'41'!O67</f>
        <v>0</v>
      </c>
      <c r="N67" s="928">
        <v>0</v>
      </c>
      <c r="O67" s="701">
        <f>M67+N67</f>
        <v>0</v>
      </c>
      <c r="P67" s="701">
        <f>'41'!R67</f>
        <v>52.63158</v>
      </c>
      <c r="Q67" s="928">
        <v>0</v>
      </c>
      <c r="R67" s="1007">
        <f>P67+Q67</f>
        <v>52.63158</v>
      </c>
      <c r="S67" s="674">
        <f>T67+U67+X67+AA67+AD67+AG67</f>
        <v>1000</v>
      </c>
      <c r="T67" s="653">
        <v>0</v>
      </c>
      <c r="U67" s="653">
        <v>0</v>
      </c>
      <c r="V67" s="653">
        <v>0</v>
      </c>
      <c r="W67" s="654"/>
      <c r="X67" s="404">
        <v>0</v>
      </c>
      <c r="Y67" s="653">
        <v>0</v>
      </c>
      <c r="Z67" s="928">
        <f>Z68+Z69+Z70+Z71</f>
        <v>0</v>
      </c>
      <c r="AA67" s="653">
        <v>0</v>
      </c>
      <c r="AB67" s="653">
        <f>'41'!AD67</f>
        <v>0</v>
      </c>
      <c r="AC67" s="654">
        <f>AC68+AC69+AC70+AC71</f>
        <v>0</v>
      </c>
      <c r="AD67" s="653">
        <f>AB67+AC67</f>
        <v>0</v>
      </c>
      <c r="AE67" s="653">
        <f>'41'!AG67</f>
        <v>1000</v>
      </c>
      <c r="AF67" s="928">
        <v>0</v>
      </c>
      <c r="AG67" s="780">
        <f>AE67+AF67</f>
        <v>1000</v>
      </c>
      <c r="AH67" s="746">
        <f>AK67+AN67+AQ67</f>
        <v>0</v>
      </c>
      <c r="AI67" s="762">
        <v>0</v>
      </c>
      <c r="AJ67" s="928">
        <f>AJ68+AJ69+AJ70+AJ71</f>
        <v>0</v>
      </c>
      <c r="AK67" s="780">
        <f>AI67+AJ67</f>
        <v>0</v>
      </c>
      <c r="AL67" s="762">
        <v>0</v>
      </c>
      <c r="AM67" s="928">
        <f>AM68+AM69+AM70+AM71</f>
        <v>0</v>
      </c>
      <c r="AN67" s="780">
        <f>AL67+AM67</f>
        <v>0</v>
      </c>
      <c r="AO67" s="762">
        <v>0</v>
      </c>
      <c r="AP67" s="928">
        <f>AP68+AP69+AP70+AP71</f>
        <v>0</v>
      </c>
      <c r="AQ67" s="780">
        <f>AO67+AP67</f>
        <v>0</v>
      </c>
      <c r="AR67" s="674">
        <f>AS67+AT67+AW67+AZ67+BC67+BF67</f>
        <v>1052.63158</v>
      </c>
      <c r="AS67" s="653">
        <f t="shared" ref="AS67:AV68" si="18">E67+T67</f>
        <v>0</v>
      </c>
      <c r="AT67" s="653">
        <f t="shared" si="18"/>
        <v>0</v>
      </c>
      <c r="AU67" s="653">
        <f t="shared" si="18"/>
        <v>0</v>
      </c>
      <c r="AV67" s="654">
        <f t="shared" si="18"/>
        <v>0</v>
      </c>
      <c r="AW67" s="653">
        <f>AU67+AV67</f>
        <v>0</v>
      </c>
      <c r="AX67" s="653">
        <f>J67+Y67+AI67</f>
        <v>0</v>
      </c>
      <c r="AY67" s="654">
        <f>K67+Z67+AJ67</f>
        <v>0</v>
      </c>
      <c r="AZ67" s="653">
        <f>AX67+AY67</f>
        <v>0</v>
      </c>
      <c r="BA67" s="653">
        <f>M67+AB67</f>
        <v>0</v>
      </c>
      <c r="BB67" s="654">
        <f>N67+AC67</f>
        <v>0</v>
      </c>
      <c r="BC67" s="653">
        <f>BA67+BB67</f>
        <v>0</v>
      </c>
      <c r="BD67" s="653">
        <f>P67+AE67</f>
        <v>1052.63158</v>
      </c>
      <c r="BE67" s="654">
        <f>Q67+AF67</f>
        <v>0</v>
      </c>
      <c r="BF67" s="780">
        <f>BD67+BE67</f>
        <v>1052.63158</v>
      </c>
      <c r="BG67" s="1011"/>
    </row>
    <row r="68" ht="75.6" customHeight="1" spans="1:59">
      <c r="A68" s="15" t="s">
        <v>331</v>
      </c>
      <c r="B68" s="611" t="s">
        <v>123</v>
      </c>
      <c r="C68" s="923" t="s">
        <v>13</v>
      </c>
      <c r="D68" s="674">
        <f>E68+F68+I68+L68+O68+R68</f>
        <v>1554.78421</v>
      </c>
      <c r="E68" s="653">
        <v>0</v>
      </c>
      <c r="F68" s="653">
        <v>0</v>
      </c>
      <c r="G68" s="653">
        <v>0</v>
      </c>
      <c r="H68" s="654"/>
      <c r="I68" s="653">
        <v>0</v>
      </c>
      <c r="J68" s="701">
        <v>0</v>
      </c>
      <c r="K68" s="928"/>
      <c r="L68" s="701">
        <v>0</v>
      </c>
      <c r="M68" s="701">
        <f>'41'!O68</f>
        <v>0</v>
      </c>
      <c r="N68" s="928">
        <f>N69+N70+N71+N72</f>
        <v>250</v>
      </c>
      <c r="O68" s="701">
        <f>M68+N68</f>
        <v>250</v>
      </c>
      <c r="P68" s="701">
        <f>'41'!R68</f>
        <v>1304.78421</v>
      </c>
      <c r="Q68" s="928">
        <f>Q69+Q70+Q71+Q72</f>
        <v>0</v>
      </c>
      <c r="R68" s="1007">
        <f>P68+Q68</f>
        <v>1304.78421</v>
      </c>
      <c r="S68" s="674">
        <f>T68+U68+X68+AA68+AD68+AG68</f>
        <v>24790.9</v>
      </c>
      <c r="T68" s="653">
        <v>0</v>
      </c>
      <c r="U68" s="653">
        <v>0</v>
      </c>
      <c r="V68" s="653">
        <v>0</v>
      </c>
      <c r="W68" s="654"/>
      <c r="X68" s="404">
        <v>0</v>
      </c>
      <c r="Y68" s="653">
        <v>0</v>
      </c>
      <c r="Z68" s="928">
        <f>Z69+Z70+Z71+Z72</f>
        <v>0</v>
      </c>
      <c r="AA68" s="653">
        <v>0</v>
      </c>
      <c r="AB68" s="653">
        <f>'41'!AD68</f>
        <v>0</v>
      </c>
      <c r="AC68" s="654">
        <f>AC69+AC70+AC71+AC72</f>
        <v>0</v>
      </c>
      <c r="AD68" s="653">
        <f>AB68+AC68</f>
        <v>0</v>
      </c>
      <c r="AE68" s="653">
        <f>'41'!AG68</f>
        <v>24790.9</v>
      </c>
      <c r="AF68" s="928">
        <f>AF69+AF70+AF71+AF72</f>
        <v>0</v>
      </c>
      <c r="AG68" s="780">
        <f>AE68+AF68</f>
        <v>24790.9</v>
      </c>
      <c r="AH68" s="746">
        <f>AK68+AN68+AQ68</f>
        <v>0</v>
      </c>
      <c r="AI68" s="762">
        <v>0</v>
      </c>
      <c r="AJ68" s="928">
        <f>AJ69+AJ70+AJ71+AJ72</f>
        <v>0</v>
      </c>
      <c r="AK68" s="780">
        <f>AI68+AJ68</f>
        <v>0</v>
      </c>
      <c r="AL68" s="762">
        <v>0</v>
      </c>
      <c r="AM68" s="928">
        <f>AM69+AM70+AM71+AM72</f>
        <v>0</v>
      </c>
      <c r="AN68" s="780">
        <f>AL68+AM68</f>
        <v>0</v>
      </c>
      <c r="AO68" s="762">
        <v>0</v>
      </c>
      <c r="AP68" s="928">
        <f>AP69+AP70+AP71+AP72</f>
        <v>0</v>
      </c>
      <c r="AQ68" s="780">
        <f>AO68+AP68</f>
        <v>0</v>
      </c>
      <c r="AR68" s="674">
        <f>AS68+AT68+AW68+AZ68+BC68+BF68</f>
        <v>26345.68421</v>
      </c>
      <c r="AS68" s="653">
        <f t="shared" si="18"/>
        <v>0</v>
      </c>
      <c r="AT68" s="653">
        <f t="shared" si="18"/>
        <v>0</v>
      </c>
      <c r="AU68" s="653">
        <f t="shared" si="18"/>
        <v>0</v>
      </c>
      <c r="AV68" s="654">
        <f t="shared" si="18"/>
        <v>0</v>
      </c>
      <c r="AW68" s="653">
        <f>AU68+AV68</f>
        <v>0</v>
      </c>
      <c r="AX68" s="653">
        <f>J68+Y68+AI68</f>
        <v>0</v>
      </c>
      <c r="AY68" s="654">
        <f>K68+Z68+AJ68</f>
        <v>0</v>
      </c>
      <c r="AZ68" s="653">
        <f>AX68+AY68</f>
        <v>0</v>
      </c>
      <c r="BA68" s="653">
        <f>M68+AB68</f>
        <v>0</v>
      </c>
      <c r="BB68" s="654">
        <f>N68+AC68</f>
        <v>250</v>
      </c>
      <c r="BC68" s="653">
        <f>BA68+BB68</f>
        <v>250</v>
      </c>
      <c r="BD68" s="653">
        <f>P68+AE68</f>
        <v>26095.68421</v>
      </c>
      <c r="BE68" s="654">
        <f>Q68+AF68</f>
        <v>0</v>
      </c>
      <c r="BF68" s="780">
        <f>BD68+BE68</f>
        <v>26095.68421</v>
      </c>
      <c r="BG68" s="1012"/>
    </row>
    <row r="69" ht="27" customHeight="1" spans="1:59">
      <c r="A69" s="15"/>
      <c r="B69" s="918"/>
      <c r="C69" s="607" t="s">
        <v>330</v>
      </c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7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1013"/>
    </row>
    <row r="70" ht="31.5" customHeight="1" spans="1:59">
      <c r="A70" s="15"/>
      <c r="B70" s="918"/>
      <c r="C70" s="607" t="s">
        <v>404</v>
      </c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8"/>
      <c r="O70" s="690"/>
      <c r="P70" s="690"/>
      <c r="Q70" s="687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09"/>
      <c r="AD70" s="617"/>
      <c r="AE70" s="616"/>
      <c r="AF70" s="609"/>
      <c r="AG70" s="750"/>
      <c r="AH70" s="747"/>
      <c r="AI70" s="608"/>
      <c r="AJ70" s="609"/>
      <c r="AK70" s="738"/>
      <c r="AL70" s="616"/>
      <c r="AM70" s="609"/>
      <c r="AN70" s="616"/>
      <c r="AO70" s="616"/>
      <c r="AP70" s="609"/>
      <c r="AQ70" s="750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6"/>
    </row>
    <row r="71" ht="20.25" hidden="1" customHeight="1" spans="1:59">
      <c r="A71" s="15"/>
      <c r="B71" s="918"/>
      <c r="C71" s="607"/>
      <c r="D71" s="615"/>
      <c r="E71" s="616"/>
      <c r="F71" s="616"/>
      <c r="G71" s="616"/>
      <c r="H71" s="616"/>
      <c r="I71" s="616"/>
      <c r="J71" s="616"/>
      <c r="K71" s="688"/>
      <c r="L71" s="690"/>
      <c r="M71" s="690"/>
      <c r="N71" s="688"/>
      <c r="O71" s="690"/>
      <c r="P71" s="690"/>
      <c r="Q71" s="688"/>
      <c r="R71" s="731"/>
      <c r="S71" s="615"/>
      <c r="T71" s="617"/>
      <c r="U71" s="617"/>
      <c r="V71" s="617"/>
      <c r="W71" s="609"/>
      <c r="X71" s="369"/>
      <c r="Y71" s="617"/>
      <c r="Z71" s="609"/>
      <c r="AA71" s="617"/>
      <c r="AB71" s="617"/>
      <c r="AC71" s="609"/>
      <c r="AD71" s="617"/>
      <c r="AE71" s="616"/>
      <c r="AF71" s="609"/>
      <c r="AG71" s="750"/>
      <c r="AH71" s="747"/>
      <c r="AI71" s="608"/>
      <c r="AJ71" s="609"/>
      <c r="AK71" s="738"/>
      <c r="AL71" s="616"/>
      <c r="AM71" s="609"/>
      <c r="AN71" s="616"/>
      <c r="AO71" s="616"/>
      <c r="AP71" s="609"/>
      <c r="AQ71" s="750"/>
      <c r="AR71" s="615"/>
      <c r="AS71" s="616"/>
      <c r="AT71" s="616"/>
      <c r="AU71" s="616"/>
      <c r="AV71" s="676"/>
      <c r="AW71" s="616"/>
      <c r="AX71" s="616"/>
      <c r="AY71" s="676"/>
      <c r="AZ71" s="616"/>
      <c r="BA71" s="616"/>
      <c r="BB71" s="676"/>
      <c r="BC71" s="616"/>
      <c r="BD71" s="616"/>
      <c r="BE71" s="676"/>
      <c r="BF71" s="750"/>
      <c r="BG71" s="938"/>
    </row>
    <row r="72" ht="72" customHeight="1" spans="1:59">
      <c r="A72" s="15"/>
      <c r="B72" s="918"/>
      <c r="C72" s="607" t="s">
        <v>39</v>
      </c>
      <c r="D72" s="615"/>
      <c r="E72" s="616"/>
      <c r="F72" s="616"/>
      <c r="G72" s="616"/>
      <c r="H72" s="616"/>
      <c r="I72" s="616"/>
      <c r="J72" s="616"/>
      <c r="K72" s="688"/>
      <c r="L72" s="690"/>
      <c r="M72" s="690"/>
      <c r="N72" s="687">
        <v>250</v>
      </c>
      <c r="O72" s="690"/>
      <c r="P72" s="690"/>
      <c r="Q72" s="688"/>
      <c r="R72" s="731"/>
      <c r="S72" s="615"/>
      <c r="T72" s="617"/>
      <c r="U72" s="617"/>
      <c r="V72" s="617"/>
      <c r="W72" s="609"/>
      <c r="X72" s="369"/>
      <c r="Y72" s="617"/>
      <c r="Z72" s="609"/>
      <c r="AA72" s="617"/>
      <c r="AB72" s="617"/>
      <c r="AC72" s="687"/>
      <c r="AD72" s="617"/>
      <c r="AE72" s="616"/>
      <c r="AF72" s="609"/>
      <c r="AG72" s="750"/>
      <c r="AH72" s="747"/>
      <c r="AI72" s="608"/>
      <c r="AJ72" s="609"/>
      <c r="AK72" s="738"/>
      <c r="AL72" s="10"/>
      <c r="AM72" s="609"/>
      <c r="AN72" s="10"/>
      <c r="AO72" s="10"/>
      <c r="AP72" s="609"/>
      <c r="AQ72" s="748"/>
      <c r="AR72" s="615"/>
      <c r="AS72" s="616"/>
      <c r="AT72" s="616"/>
      <c r="AU72" s="616"/>
      <c r="AV72" s="676"/>
      <c r="AW72" s="616"/>
      <c r="AX72" s="616"/>
      <c r="AY72" s="676"/>
      <c r="AZ72" s="616"/>
      <c r="BA72" s="616"/>
      <c r="BB72" s="676"/>
      <c r="BC72" s="616"/>
      <c r="BD72" s="616"/>
      <c r="BE72" s="676"/>
      <c r="BF72" s="750"/>
      <c r="BG72" s="208" t="s">
        <v>424</v>
      </c>
    </row>
    <row r="73" ht="45" hidden="1" customHeight="1" outlineLevel="1" spans="1:59">
      <c r="A73" s="15" t="s">
        <v>125</v>
      </c>
      <c r="B73" s="611" t="s">
        <v>126</v>
      </c>
      <c r="C73" s="607" t="s">
        <v>13</v>
      </c>
      <c r="D73" s="608">
        <f>E73+F73+I73+L73+O73+R73</f>
        <v>0</v>
      </c>
      <c r="E73" s="11">
        <v>0</v>
      </c>
      <c r="F73" s="11">
        <v>0</v>
      </c>
      <c r="G73" s="11">
        <v>0</v>
      </c>
      <c r="H73" s="609"/>
      <c r="I73" s="11">
        <v>0</v>
      </c>
      <c r="J73" s="686">
        <v>0</v>
      </c>
      <c r="K73" s="687"/>
      <c r="L73" s="686">
        <v>0</v>
      </c>
      <c r="M73" s="686">
        <v>0</v>
      </c>
      <c r="N73" s="687"/>
      <c r="O73" s="686">
        <v>0</v>
      </c>
      <c r="P73" s="686">
        <v>0</v>
      </c>
      <c r="Q73" s="687"/>
      <c r="R73" s="860">
        <f>P73+Q73</f>
        <v>0</v>
      </c>
      <c r="S73" s="608">
        <f>T73+U73+X73+AA73+AD73+AG73</f>
        <v>0</v>
      </c>
      <c r="T73" s="11">
        <v>0</v>
      </c>
      <c r="U73" s="11">
        <v>0</v>
      </c>
      <c r="V73" s="11">
        <v>0</v>
      </c>
      <c r="W73" s="609"/>
      <c r="X73" s="358">
        <v>0</v>
      </c>
      <c r="Y73" s="11">
        <v>0</v>
      </c>
      <c r="Z73" s="609"/>
      <c r="AA73" s="11">
        <v>0</v>
      </c>
      <c r="AB73" s="11">
        <v>0</v>
      </c>
      <c r="AC73" s="867"/>
      <c r="AD73" s="11">
        <v>0</v>
      </c>
      <c r="AE73" s="11">
        <v>0</v>
      </c>
      <c r="AF73" s="609"/>
      <c r="AG73" s="745">
        <v>0</v>
      </c>
      <c r="AH73" s="747"/>
      <c r="AI73" s="876"/>
      <c r="AJ73" s="609"/>
      <c r="AK73" s="745"/>
      <c r="AL73" s="878"/>
      <c r="AM73" s="878"/>
      <c r="AN73" s="878"/>
      <c r="AO73" s="878"/>
      <c r="AP73" s="878"/>
      <c r="AQ73" s="885"/>
      <c r="AR73" s="608">
        <f>AS73+AT73+AW73+AZ73+BC73+BF73</f>
        <v>0</v>
      </c>
      <c r="AS73" s="11">
        <f>E73+T73</f>
        <v>0</v>
      </c>
      <c r="AT73" s="11">
        <f>F73+U73</f>
        <v>0</v>
      </c>
      <c r="AU73" s="11">
        <f>G73+V73</f>
        <v>0</v>
      </c>
      <c r="AV73" s="609">
        <f>H73+W73</f>
        <v>0</v>
      </c>
      <c r="AW73" s="11">
        <f>AU73+AV73</f>
        <v>0</v>
      </c>
      <c r="AX73" s="11">
        <f>J73+Y73</f>
        <v>0</v>
      </c>
      <c r="AY73" s="609">
        <f>K73+Z73</f>
        <v>0</v>
      </c>
      <c r="AZ73" s="11">
        <f>AX73+AY73</f>
        <v>0</v>
      </c>
      <c r="BA73" s="11">
        <f>M73+AB73</f>
        <v>0</v>
      </c>
      <c r="BB73" s="609">
        <f>N73+AC73</f>
        <v>0</v>
      </c>
      <c r="BC73" s="11">
        <f>BA73+BB73</f>
        <v>0</v>
      </c>
      <c r="BD73" s="11">
        <f>P73+AE73</f>
        <v>0</v>
      </c>
      <c r="BE73" s="609">
        <f>Q73+AF73</f>
        <v>0</v>
      </c>
      <c r="BF73" s="745">
        <f>BD73+BE73</f>
        <v>0</v>
      </c>
      <c r="BG73" s="209"/>
    </row>
    <row r="74" hidden="1" customHeight="1" outlineLevel="1" spans="1:59">
      <c r="A74" s="825"/>
      <c r="B74" s="839"/>
      <c r="C74" s="607" t="s">
        <v>91</v>
      </c>
      <c r="D74" s="640"/>
      <c r="E74" s="641"/>
      <c r="F74" s="641"/>
      <c r="G74" s="641"/>
      <c r="H74" s="609"/>
      <c r="I74" s="641"/>
      <c r="J74" s="699"/>
      <c r="K74" s="687"/>
      <c r="L74" s="699"/>
      <c r="M74" s="699"/>
      <c r="N74" s="687"/>
      <c r="O74" s="699"/>
      <c r="P74" s="699"/>
      <c r="Q74" s="687"/>
      <c r="R74" s="861"/>
      <c r="S74" s="640"/>
      <c r="T74" s="641"/>
      <c r="U74" s="641"/>
      <c r="V74" s="641"/>
      <c r="W74" s="609"/>
      <c r="X74" s="392"/>
      <c r="Y74" s="641"/>
      <c r="Z74" s="609"/>
      <c r="AA74" s="641"/>
      <c r="AB74" s="641"/>
      <c r="AC74" s="867"/>
      <c r="AD74" s="641"/>
      <c r="AE74" s="760"/>
      <c r="AF74" s="609"/>
      <c r="AG74" s="783"/>
      <c r="AH74" s="759"/>
      <c r="AI74" s="608"/>
      <c r="AJ74" s="609"/>
      <c r="AK74" s="748"/>
      <c r="AL74" s="869"/>
      <c r="AM74" s="869"/>
      <c r="AN74" s="869"/>
      <c r="AO74" s="869"/>
      <c r="AP74" s="869"/>
      <c r="AQ74" s="886"/>
      <c r="AR74" s="640"/>
      <c r="AS74" s="760"/>
      <c r="AT74" s="760"/>
      <c r="AU74" s="760"/>
      <c r="AV74" s="676"/>
      <c r="AW74" s="760"/>
      <c r="AX74" s="760"/>
      <c r="AY74" s="676"/>
      <c r="AZ74" s="760"/>
      <c r="BA74" s="760"/>
      <c r="BB74" s="676"/>
      <c r="BC74" s="760"/>
      <c r="BD74" s="760"/>
      <c r="BE74" s="676"/>
      <c r="BF74" s="783"/>
      <c r="BG74" s="803"/>
    </row>
    <row r="75" ht="33.75" hidden="1" customHeight="1" outlineLevel="1" spans="1:59">
      <c r="A75" s="840"/>
      <c r="B75" s="841"/>
      <c r="C75" s="607" t="s">
        <v>146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766"/>
      <c r="T75" s="842"/>
      <c r="U75" s="842"/>
      <c r="V75" s="842"/>
      <c r="W75" s="609"/>
      <c r="X75" s="536"/>
      <c r="Y75" s="842"/>
      <c r="Z75" s="609"/>
      <c r="AA75" s="842"/>
      <c r="AB75" s="842"/>
      <c r="AC75" s="867"/>
      <c r="AD75" s="842"/>
      <c r="AE75" s="767"/>
      <c r="AF75" s="609"/>
      <c r="AG75" s="789"/>
      <c r="AH75" s="753"/>
      <c r="AI75" s="608"/>
      <c r="AJ75" s="609"/>
      <c r="AK75" s="748"/>
      <c r="AL75" s="879"/>
      <c r="AM75" s="879"/>
      <c r="AN75" s="879"/>
      <c r="AO75" s="879"/>
      <c r="AP75" s="879"/>
      <c r="AQ75" s="887"/>
      <c r="AR75" s="766"/>
      <c r="AS75" s="767"/>
      <c r="AT75" s="767"/>
      <c r="AU75" s="767"/>
      <c r="AV75" s="676"/>
      <c r="AW75" s="767"/>
      <c r="AX75" s="767"/>
      <c r="AY75" s="676"/>
      <c r="AZ75" s="767"/>
      <c r="BA75" s="767"/>
      <c r="BB75" s="676"/>
      <c r="BC75" s="767"/>
      <c r="BD75" s="767"/>
      <c r="BE75" s="676"/>
      <c r="BF75" s="789"/>
      <c r="BG75" s="803"/>
    </row>
    <row r="76" ht="22.5" hidden="1" outlineLevel="1" spans="1:59">
      <c r="A76" s="840"/>
      <c r="B76" s="841"/>
      <c r="C76" s="607" t="s">
        <v>161</v>
      </c>
      <c r="D76" s="766"/>
      <c r="E76" s="842"/>
      <c r="F76" s="842"/>
      <c r="G76" s="842"/>
      <c r="H76" s="609"/>
      <c r="I76" s="842"/>
      <c r="J76" s="854"/>
      <c r="K76" s="687"/>
      <c r="L76" s="854"/>
      <c r="M76" s="854"/>
      <c r="N76" s="687"/>
      <c r="O76" s="854"/>
      <c r="P76" s="854"/>
      <c r="Q76" s="687"/>
      <c r="R76" s="862"/>
      <c r="S76" s="766"/>
      <c r="T76" s="842"/>
      <c r="U76" s="842"/>
      <c r="V76" s="842"/>
      <c r="W76" s="609"/>
      <c r="X76" s="536"/>
      <c r="Y76" s="842"/>
      <c r="Z76" s="609"/>
      <c r="AA76" s="842"/>
      <c r="AB76" s="842"/>
      <c r="AC76" s="609"/>
      <c r="AD76" s="842"/>
      <c r="AE76" s="767"/>
      <c r="AF76" s="609"/>
      <c r="AG76" s="789"/>
      <c r="AH76" s="753"/>
      <c r="AI76" s="608"/>
      <c r="AJ76" s="609"/>
      <c r="AK76" s="748"/>
      <c r="AL76" s="879"/>
      <c r="AM76" s="879"/>
      <c r="AN76" s="879"/>
      <c r="AO76" s="879"/>
      <c r="AP76" s="879"/>
      <c r="AQ76" s="887"/>
      <c r="AR76" s="766"/>
      <c r="AS76" s="767"/>
      <c r="AT76" s="767"/>
      <c r="AU76" s="767"/>
      <c r="AV76" s="676"/>
      <c r="AW76" s="767"/>
      <c r="AX76" s="767"/>
      <c r="AY76" s="676"/>
      <c r="AZ76" s="767"/>
      <c r="BA76" s="767"/>
      <c r="BB76" s="676"/>
      <c r="BC76" s="767"/>
      <c r="BD76" s="767"/>
      <c r="BE76" s="676"/>
      <c r="BF76" s="789"/>
      <c r="BG76" s="803"/>
    </row>
    <row r="77" ht="23.25" hidden="1" outlineLevel="1" spans="1:59">
      <c r="A77" s="836"/>
      <c r="B77" s="843"/>
      <c r="C77" s="607" t="s">
        <v>39</v>
      </c>
      <c r="D77" s="675"/>
      <c r="E77" s="622"/>
      <c r="F77" s="622"/>
      <c r="G77" s="622"/>
      <c r="H77" s="609"/>
      <c r="I77" s="622"/>
      <c r="J77" s="691"/>
      <c r="K77" s="687"/>
      <c r="L77" s="691"/>
      <c r="M77" s="691"/>
      <c r="N77" s="687"/>
      <c r="O77" s="691"/>
      <c r="P77" s="691"/>
      <c r="Q77" s="687"/>
      <c r="R77" s="858"/>
      <c r="S77" s="675"/>
      <c r="T77" s="622"/>
      <c r="U77" s="622"/>
      <c r="V77" s="622"/>
      <c r="W77" s="609"/>
      <c r="X77" s="373"/>
      <c r="Y77" s="622"/>
      <c r="Z77" s="609"/>
      <c r="AA77" s="622"/>
      <c r="AB77" s="622"/>
      <c r="AC77" s="609"/>
      <c r="AD77" s="622"/>
      <c r="AE77" s="770"/>
      <c r="AF77" s="609"/>
      <c r="AG77" s="782"/>
      <c r="AH77" s="757"/>
      <c r="AI77" s="608"/>
      <c r="AJ77" s="609"/>
      <c r="AK77" s="748"/>
      <c r="AL77" s="880"/>
      <c r="AM77" s="880"/>
      <c r="AN77" s="880"/>
      <c r="AO77" s="880"/>
      <c r="AP77" s="880"/>
      <c r="AQ77" s="888"/>
      <c r="AR77" s="675"/>
      <c r="AS77" s="770"/>
      <c r="AT77" s="770"/>
      <c r="AU77" s="770"/>
      <c r="AV77" s="676"/>
      <c r="AW77" s="770"/>
      <c r="AX77" s="770"/>
      <c r="AY77" s="676"/>
      <c r="AZ77" s="770"/>
      <c r="BA77" s="770"/>
      <c r="BB77" s="676"/>
      <c r="BC77" s="770"/>
      <c r="BD77" s="770"/>
      <c r="BE77" s="676"/>
      <c r="BF77" s="782"/>
      <c r="BG77" s="803"/>
    </row>
    <row r="78" ht="74.25" hidden="1" customHeight="1" outlineLevel="1" spans="1:59">
      <c r="A78" s="836" t="s">
        <v>331</v>
      </c>
      <c r="B78" s="843" t="s">
        <v>332</v>
      </c>
      <c r="C78" s="607" t="s">
        <v>13</v>
      </c>
      <c r="D78" s="608">
        <f>E78+F78+I78+L78+O78+R78</f>
        <v>0</v>
      </c>
      <c r="E78" s="11">
        <v>0</v>
      </c>
      <c r="F78" s="11">
        <v>0</v>
      </c>
      <c r="G78" s="11">
        <v>0</v>
      </c>
      <c r="H78" s="609"/>
      <c r="I78" s="11">
        <f>G78+H78</f>
        <v>0</v>
      </c>
      <c r="J78" s="686">
        <v>0</v>
      </c>
      <c r="K78" s="609">
        <f>K79</f>
        <v>0</v>
      </c>
      <c r="L78" s="686">
        <f>J78+K78</f>
        <v>0</v>
      </c>
      <c r="M78" s="686">
        <f>'39'!O77</f>
        <v>0</v>
      </c>
      <c r="N78" s="609">
        <f>N79</f>
        <v>0</v>
      </c>
      <c r="O78" s="686">
        <f>M78+N78</f>
        <v>0</v>
      </c>
      <c r="P78" s="701">
        <f>'39'!R77</f>
        <v>0</v>
      </c>
      <c r="Q78" s="609">
        <f>Q79</f>
        <v>0</v>
      </c>
      <c r="R78" s="860">
        <f>P78+Q78</f>
        <v>0</v>
      </c>
      <c r="S78" s="608">
        <f>T78+U78+X78+AA78+AD78+AG78</f>
        <v>0</v>
      </c>
      <c r="T78" s="11">
        <v>0</v>
      </c>
      <c r="U78" s="11">
        <v>0</v>
      </c>
      <c r="V78" s="11">
        <v>0</v>
      </c>
      <c r="W78" s="609"/>
      <c r="X78" s="358">
        <f>V78+W78</f>
        <v>0</v>
      </c>
      <c r="Y78" s="11">
        <v>0</v>
      </c>
      <c r="Z78" s="609">
        <f>Z79</f>
        <v>0</v>
      </c>
      <c r="AA78" s="11">
        <f>Y78+Z78</f>
        <v>0</v>
      </c>
      <c r="AB78" s="11">
        <f>'39'!AD77</f>
        <v>0</v>
      </c>
      <c r="AC78" s="609">
        <f>AC79</f>
        <v>0</v>
      </c>
      <c r="AD78" s="11">
        <f>AB78+AC78</f>
        <v>0</v>
      </c>
      <c r="AE78" s="653">
        <f>'39'!AG77</f>
        <v>0</v>
      </c>
      <c r="AF78" s="609">
        <f>AF79</f>
        <v>0</v>
      </c>
      <c r="AG78" s="745">
        <f>AE78+AF78</f>
        <v>0</v>
      </c>
      <c r="AH78" s="759">
        <f>AK78+AN78+AQ78</f>
        <v>0</v>
      </c>
      <c r="AI78" s="876">
        <v>0</v>
      </c>
      <c r="AJ78" s="609">
        <f>AJ79</f>
        <v>0</v>
      </c>
      <c r="AK78" s="745">
        <f>AI78+AJ78</f>
        <v>0</v>
      </c>
      <c r="AL78" s="876">
        <v>0</v>
      </c>
      <c r="AM78" s="609"/>
      <c r="AN78" s="745">
        <f>AL78+AM78</f>
        <v>0</v>
      </c>
      <c r="AO78" s="876">
        <f>'39'!AQ77</f>
        <v>0</v>
      </c>
      <c r="AP78" s="609"/>
      <c r="AQ78" s="745">
        <f>AO78+AP78</f>
        <v>0</v>
      </c>
      <c r="AR78" s="608">
        <f>AS78+AT78+AW78+AZ78+BC78+BF78</f>
        <v>0</v>
      </c>
      <c r="AS78" s="11">
        <f>E78+T78</f>
        <v>0</v>
      </c>
      <c r="AT78" s="11">
        <f>F78+U78</f>
        <v>0</v>
      </c>
      <c r="AU78" s="11">
        <f>G78+V78</f>
        <v>0</v>
      </c>
      <c r="AV78" s="609">
        <f>H78+W78</f>
        <v>0</v>
      </c>
      <c r="AW78" s="11">
        <f>AU78+AV78</f>
        <v>0</v>
      </c>
      <c r="AX78" s="11">
        <f>J78+Y78+AI78</f>
        <v>0</v>
      </c>
      <c r="AY78" s="609">
        <f>K78+Z78+AJ78</f>
        <v>0</v>
      </c>
      <c r="AZ78" s="11">
        <f>AX78+AY78</f>
        <v>0</v>
      </c>
      <c r="BA78" s="11">
        <f>M78+AB78</f>
        <v>0</v>
      </c>
      <c r="BB78" s="676">
        <f>N78+AC78</f>
        <v>0</v>
      </c>
      <c r="BC78" s="11">
        <f>BA78+BB78</f>
        <v>0</v>
      </c>
      <c r="BD78" s="11">
        <f>P78+AE78</f>
        <v>0</v>
      </c>
      <c r="BE78" s="676">
        <f>Q78+AF78</f>
        <v>0</v>
      </c>
      <c r="BF78" s="745">
        <f>BD78+BE78</f>
        <v>0</v>
      </c>
      <c r="BG78" s="936"/>
    </row>
    <row r="79" ht="38.25" hidden="1" customHeight="1" outlineLevel="1" spans="1:59">
      <c r="A79" s="836"/>
      <c r="B79" s="843"/>
      <c r="C79" s="607" t="s">
        <v>39</v>
      </c>
      <c r="D79" s="608"/>
      <c r="E79" s="11"/>
      <c r="F79" s="11"/>
      <c r="G79" s="11"/>
      <c r="H79" s="609"/>
      <c r="I79" s="11"/>
      <c r="J79" s="686"/>
      <c r="K79" s="609"/>
      <c r="L79" s="686"/>
      <c r="M79" s="686"/>
      <c r="N79" s="609"/>
      <c r="O79" s="686"/>
      <c r="P79" s="686"/>
      <c r="Q79" s="609"/>
      <c r="R79" s="860"/>
      <c r="S79" s="608"/>
      <c r="T79" s="11"/>
      <c r="U79" s="11"/>
      <c r="V79" s="11"/>
      <c r="W79" s="609"/>
      <c r="X79" s="358"/>
      <c r="Y79" s="11"/>
      <c r="Z79" s="609"/>
      <c r="AA79" s="11"/>
      <c r="AB79" s="11"/>
      <c r="AC79" s="609"/>
      <c r="AD79" s="11"/>
      <c r="AE79" s="11"/>
      <c r="AF79" s="609"/>
      <c r="AG79" s="745"/>
      <c r="AH79" s="883"/>
      <c r="AI79" s="763"/>
      <c r="AJ79" s="609"/>
      <c r="AK79" s="11"/>
      <c r="AL79" s="11"/>
      <c r="AM79" s="609"/>
      <c r="AN79" s="11"/>
      <c r="AO79" s="11"/>
      <c r="AP79" s="609"/>
      <c r="AQ79" s="745"/>
      <c r="AR79" s="608"/>
      <c r="AS79" s="11"/>
      <c r="AT79" s="11"/>
      <c r="AU79" s="11"/>
      <c r="AV79" s="609"/>
      <c r="AW79" s="11"/>
      <c r="AX79" s="11"/>
      <c r="AY79" s="676"/>
      <c r="AZ79" s="11"/>
      <c r="BA79" s="11"/>
      <c r="BB79" s="676"/>
      <c r="BC79" s="11"/>
      <c r="BD79" s="11"/>
      <c r="BE79" s="676"/>
      <c r="BF79" s="745"/>
      <c r="BG79" s="938"/>
    </row>
    <row r="80" s="27" customFormat="1" ht="75.75" customHeight="1" collapsed="1" spans="1:59">
      <c r="A80" s="19"/>
      <c r="B80" s="832" t="s">
        <v>159</v>
      </c>
      <c r="C80" s="923"/>
      <c r="D80" s="608">
        <f>E80+F80+I80+L80+O80+R80</f>
        <v>1607.41579</v>
      </c>
      <c r="E80" s="10">
        <f>E67+E73+E68+E78</f>
        <v>0</v>
      </c>
      <c r="F80" s="10">
        <f t="shared" ref="F80:U80" si="19">F67+F73+F68+F78</f>
        <v>0</v>
      </c>
      <c r="G80" s="10">
        <f t="shared" si="19"/>
        <v>0</v>
      </c>
      <c r="H80" s="10">
        <f t="shared" si="19"/>
        <v>0</v>
      </c>
      <c r="I80" s="10">
        <f t="shared" si="19"/>
        <v>0</v>
      </c>
      <c r="J80" s="10">
        <f t="shared" si="19"/>
        <v>0</v>
      </c>
      <c r="K80" s="10">
        <f t="shared" si="19"/>
        <v>0</v>
      </c>
      <c r="L80" s="10">
        <f t="shared" si="19"/>
        <v>0</v>
      </c>
      <c r="M80" s="10">
        <f t="shared" si="19"/>
        <v>0</v>
      </c>
      <c r="N80" s="676">
        <f t="shared" si="19"/>
        <v>250</v>
      </c>
      <c r="O80" s="10">
        <f t="shared" si="19"/>
        <v>250</v>
      </c>
      <c r="P80" s="10">
        <f t="shared" si="19"/>
        <v>1357.41579</v>
      </c>
      <c r="Q80" s="676">
        <f t="shared" si="19"/>
        <v>0</v>
      </c>
      <c r="R80" s="10">
        <f t="shared" si="19"/>
        <v>1357.41579</v>
      </c>
      <c r="S80" s="608">
        <f>T80+U80+X80+AA80+AD80+AG80</f>
        <v>25790.9</v>
      </c>
      <c r="T80" s="10">
        <f t="shared" si="19"/>
        <v>0</v>
      </c>
      <c r="U80" s="10">
        <f t="shared" si="19"/>
        <v>0</v>
      </c>
      <c r="V80" s="10">
        <f>V73+V68+V78</f>
        <v>0</v>
      </c>
      <c r="W80" s="10">
        <f>W73+W68+W78</f>
        <v>0</v>
      </c>
      <c r="X80" s="10">
        <f>X67+X73+X68+X78</f>
        <v>0</v>
      </c>
      <c r="Y80" s="10">
        <f>Y73+Y68+Y78</f>
        <v>0</v>
      </c>
      <c r="Z80" s="676">
        <f>Z73+Z68+Z78</f>
        <v>0</v>
      </c>
      <c r="AA80" s="10">
        <f t="shared" ref="AA80:AG80" si="20">AA67+AA73+AA68+AA78</f>
        <v>0</v>
      </c>
      <c r="AB80" s="10">
        <f t="shared" si="20"/>
        <v>0</v>
      </c>
      <c r="AC80" s="676">
        <f t="shared" si="20"/>
        <v>0</v>
      </c>
      <c r="AD80" s="10">
        <f t="shared" si="20"/>
        <v>0</v>
      </c>
      <c r="AE80" s="10">
        <f t="shared" si="20"/>
        <v>25790.9</v>
      </c>
      <c r="AF80" s="676">
        <f t="shared" si="20"/>
        <v>0</v>
      </c>
      <c r="AG80" s="10">
        <f t="shared" si="20"/>
        <v>25790.9</v>
      </c>
      <c r="AH80" s="747">
        <f>AK80+AN80+AQ80</f>
        <v>0</v>
      </c>
      <c r="AI80" s="10">
        <f>AI73+AI68+AI78</f>
        <v>0</v>
      </c>
      <c r="AJ80" s="676">
        <f>AJ73+AJ68+AJ78</f>
        <v>0</v>
      </c>
      <c r="AK80" s="10">
        <f t="shared" ref="AK80:AQ80" si="21">AK67+AK73+AK68+AK78</f>
        <v>0</v>
      </c>
      <c r="AL80" s="10">
        <f t="shared" si="21"/>
        <v>0</v>
      </c>
      <c r="AM80" s="676">
        <f t="shared" si="21"/>
        <v>0</v>
      </c>
      <c r="AN80" s="10">
        <f t="shared" si="21"/>
        <v>0</v>
      </c>
      <c r="AO80" s="10">
        <f t="shared" si="21"/>
        <v>0</v>
      </c>
      <c r="AP80" s="676">
        <f t="shared" si="21"/>
        <v>0</v>
      </c>
      <c r="AQ80" s="10">
        <f t="shared" si="21"/>
        <v>0</v>
      </c>
      <c r="AR80" s="608">
        <f>AS80+AT80+AW80+AZ80+BC80+BF80</f>
        <v>27398.31579</v>
      </c>
      <c r="AS80" s="10">
        <f>AS67+AS73+AS68+AS78</f>
        <v>0</v>
      </c>
      <c r="AT80" s="10">
        <f>AT67+AT73+AT68+AT78</f>
        <v>0</v>
      </c>
      <c r="AU80" s="10">
        <f>AU73+AU68+AU78</f>
        <v>0</v>
      </c>
      <c r="AV80" s="10">
        <f>AV73+AV68+AV78</f>
        <v>0</v>
      </c>
      <c r="AW80" s="10">
        <f>AW67+AW73+AW68+AW78</f>
        <v>0</v>
      </c>
      <c r="AX80" s="10">
        <f>AX73+AX68+AX78</f>
        <v>0</v>
      </c>
      <c r="AY80" s="676">
        <f>AY73+AY68+AY78</f>
        <v>0</v>
      </c>
      <c r="AZ80" s="10">
        <f t="shared" ref="AZ80:BF80" si="22">AZ67+AZ73+AZ68+AZ78</f>
        <v>0</v>
      </c>
      <c r="BA80" s="10">
        <f t="shared" si="22"/>
        <v>0</v>
      </c>
      <c r="BB80" s="676">
        <f t="shared" si="22"/>
        <v>250</v>
      </c>
      <c r="BC80" s="10">
        <f t="shared" si="22"/>
        <v>250</v>
      </c>
      <c r="BD80" s="10">
        <f t="shared" si="22"/>
        <v>27148.31579</v>
      </c>
      <c r="BE80" s="676">
        <f t="shared" si="22"/>
        <v>0</v>
      </c>
      <c r="BF80" s="10">
        <f t="shared" si="22"/>
        <v>27148.31579</v>
      </c>
      <c r="BG80" s="814"/>
    </row>
    <row r="81" s="27" customFormat="1" ht="76.9" customHeight="1" spans="1:59">
      <c r="A81" s="19"/>
      <c r="B81" s="832" t="s">
        <v>162</v>
      </c>
      <c r="C81" s="1004"/>
      <c r="D81" s="784">
        <f>E81+F81+I81+L81+O81+R81</f>
        <v>434734.3542</v>
      </c>
      <c r="E81" s="1005">
        <f t="shared" ref="E81:R81" si="23">E80+E64+E57+E45+E52</f>
        <v>73582.87327</v>
      </c>
      <c r="F81" s="1005">
        <f t="shared" si="23"/>
        <v>68037.99891</v>
      </c>
      <c r="G81" s="1005">
        <f t="shared" si="23"/>
        <v>79606.73556</v>
      </c>
      <c r="H81" s="1006">
        <f t="shared" si="23"/>
        <v>0</v>
      </c>
      <c r="I81" s="1005">
        <f t="shared" si="23"/>
        <v>79606.73556</v>
      </c>
      <c r="J81" s="1005">
        <f t="shared" si="23"/>
        <v>75393.91334</v>
      </c>
      <c r="K81" s="790">
        <f t="shared" si="23"/>
        <v>0</v>
      </c>
      <c r="L81" s="1005">
        <f t="shared" si="23"/>
        <v>75393.91334</v>
      </c>
      <c r="M81" s="1005">
        <f t="shared" si="23"/>
        <v>72088.68541</v>
      </c>
      <c r="N81" s="790">
        <f t="shared" si="23"/>
        <v>1097.62104</v>
      </c>
      <c r="O81" s="1005">
        <f t="shared" si="23"/>
        <v>73186.30645</v>
      </c>
      <c r="P81" s="1005">
        <f t="shared" si="23"/>
        <v>64926.52667</v>
      </c>
      <c r="Q81" s="790">
        <f t="shared" si="23"/>
        <v>0</v>
      </c>
      <c r="R81" s="1008">
        <f t="shared" si="23"/>
        <v>64926.52667</v>
      </c>
      <c r="S81" s="784">
        <f>T81+U81+X81+AA81+AD81+AG81</f>
        <v>46443.92103</v>
      </c>
      <c r="T81" s="1005">
        <f t="shared" ref="T81:AP81" si="24">T80+T64+T57+T45+T52</f>
        <v>4170.09794</v>
      </c>
      <c r="U81" s="1005">
        <f t="shared" si="24"/>
        <v>0</v>
      </c>
      <c r="V81" s="1005">
        <f t="shared" si="24"/>
        <v>3793.45358</v>
      </c>
      <c r="W81" s="1006">
        <f t="shared" si="24"/>
        <v>0</v>
      </c>
      <c r="X81" s="1005">
        <f t="shared" si="24"/>
        <v>3793.45358</v>
      </c>
      <c r="Y81" s="1005">
        <f t="shared" si="24"/>
        <v>8638.26951</v>
      </c>
      <c r="Z81" s="790">
        <f t="shared" si="24"/>
        <v>0</v>
      </c>
      <c r="AA81" s="1005">
        <f t="shared" si="24"/>
        <v>8638.26951</v>
      </c>
      <c r="AB81" s="1005">
        <f t="shared" si="24"/>
        <v>3870.8</v>
      </c>
      <c r="AC81" s="790">
        <f t="shared" si="24"/>
        <v>0</v>
      </c>
      <c r="AD81" s="1005">
        <f t="shared" si="24"/>
        <v>3870.8</v>
      </c>
      <c r="AE81" s="1005">
        <f t="shared" si="24"/>
        <v>25971.3</v>
      </c>
      <c r="AF81" s="790">
        <f t="shared" si="24"/>
        <v>0</v>
      </c>
      <c r="AG81" s="1008">
        <f t="shared" si="24"/>
        <v>25971.3</v>
      </c>
      <c r="AH81" s="1009">
        <f>AK81+AN81+AQ81</f>
        <v>1640</v>
      </c>
      <c r="AI81" s="1009">
        <f t="shared" si="24"/>
        <v>820</v>
      </c>
      <c r="AJ81" s="790">
        <f t="shared" si="24"/>
        <v>0</v>
      </c>
      <c r="AK81" s="1008">
        <f t="shared" si="24"/>
        <v>820</v>
      </c>
      <c r="AL81" s="1009">
        <f t="shared" si="24"/>
        <v>410</v>
      </c>
      <c r="AM81" s="790">
        <f t="shared" si="24"/>
        <v>0</v>
      </c>
      <c r="AN81" s="815">
        <f>AL81+AM81</f>
        <v>410</v>
      </c>
      <c r="AO81" s="1009">
        <f t="shared" si="24"/>
        <v>410</v>
      </c>
      <c r="AP81" s="790">
        <f t="shared" si="24"/>
        <v>0</v>
      </c>
      <c r="AQ81" s="815">
        <f>AO81+AP81</f>
        <v>410</v>
      </c>
      <c r="AR81" s="784">
        <f>AS81+AT81+AW81+AZ81+BC81+BF81</f>
        <v>482818.27523</v>
      </c>
      <c r="AS81" s="1005">
        <f>E81+T81</f>
        <v>77752.97121</v>
      </c>
      <c r="AT81" s="1005">
        <f>F81+U81</f>
        <v>68037.99891</v>
      </c>
      <c r="AU81" s="1005">
        <f>G81+V81</f>
        <v>83400.18914</v>
      </c>
      <c r="AV81" s="1006">
        <f>H81+W81</f>
        <v>0</v>
      </c>
      <c r="AW81" s="1005">
        <f>AU81+AV81</f>
        <v>83400.18914</v>
      </c>
      <c r="AX81" s="1005">
        <f>J81+Y81+AI81</f>
        <v>84852.18285</v>
      </c>
      <c r="AY81" s="790">
        <f>K81+Z81+AJ81</f>
        <v>0</v>
      </c>
      <c r="AZ81" s="1005">
        <f>AX81+AY81</f>
        <v>84852.18285</v>
      </c>
      <c r="BA81" s="1005">
        <f>M81+AB81+AL81</f>
        <v>76369.48541</v>
      </c>
      <c r="BB81" s="1006">
        <f>N81+AC81+AM81</f>
        <v>1097.62104</v>
      </c>
      <c r="BC81" s="1005">
        <f>BA81+BB81</f>
        <v>77467.10645</v>
      </c>
      <c r="BD81" s="1005">
        <f>P81+AE81+AO81</f>
        <v>91307.82667</v>
      </c>
      <c r="BE81" s="1006">
        <f>Q81+AF81+AP81</f>
        <v>0</v>
      </c>
      <c r="BF81" s="1008">
        <f>BD81+BE81</f>
        <v>91307.82667</v>
      </c>
      <c r="BG81" s="814"/>
    </row>
    <row r="82" ht="16.5" customHeight="1" spans="1:59">
      <c r="A82" s="543" t="s">
        <v>86</v>
      </c>
      <c r="B82" s="544"/>
      <c r="C82" s="544"/>
      <c r="D82" s="545"/>
      <c r="E82" s="298"/>
      <c r="F82" s="38"/>
      <c r="I82" s="545"/>
      <c r="K82" s="856"/>
      <c r="N82" s="39"/>
      <c r="Q82" s="41"/>
      <c r="R82" s="856"/>
      <c r="S82" s="298"/>
      <c r="T82" s="299"/>
      <c r="U82" s="545"/>
      <c r="V82" s="298"/>
      <c r="W82" s="557"/>
      <c r="X82" s="298"/>
      <c r="Y82" s="298"/>
      <c r="Z82" s="298"/>
      <c r="AA82" s="298"/>
      <c r="AB82" s="543"/>
      <c r="AC82" s="38"/>
      <c r="AD82" s="543" t="s">
        <v>325</v>
      </c>
      <c r="AE82" s="868"/>
      <c r="AF82" s="543"/>
      <c r="AG82" s="868"/>
      <c r="AH82" s="884"/>
      <c r="AI82" s="868"/>
      <c r="AJ82" s="868"/>
      <c r="AK82" s="868"/>
      <c r="AL82" s="868"/>
      <c r="AM82" s="868"/>
      <c r="AN82" s="868"/>
      <c r="AO82" s="868"/>
      <c r="AP82" s="868"/>
      <c r="AQ82" s="868"/>
      <c r="AR82" s="868"/>
      <c r="AS82" s="868"/>
      <c r="AT82" s="868"/>
      <c r="AU82" s="868"/>
      <c r="AW82" s="868"/>
      <c r="AX82" s="868"/>
      <c r="AY82" s="868"/>
      <c r="AZ82" s="868"/>
      <c r="BA82" s="868"/>
      <c r="BB82" s="868"/>
      <c r="BC82" s="868"/>
      <c r="BD82" s="868"/>
      <c r="BE82" s="868"/>
      <c r="BF82" s="868"/>
      <c r="BG82" s="894"/>
    </row>
    <row r="83" ht="24" customHeight="1"/>
    <row r="84" s="32" customFormat="1" ht="36" customHeight="1" spans="1:59">
      <c r="A84" s="33"/>
      <c r="B84" s="34"/>
      <c r="C84" s="34"/>
      <c r="D84" s="35"/>
      <c r="E84" s="36"/>
      <c r="F84" s="37"/>
      <c r="G84" s="38"/>
      <c r="H84" s="37"/>
      <c r="I84" s="38"/>
      <c r="J84" s="39"/>
      <c r="K84" s="40"/>
      <c r="L84" s="39"/>
      <c r="M84" s="41"/>
      <c r="N84" s="42"/>
      <c r="O84" s="41"/>
      <c r="P84" s="41"/>
      <c r="Q84" s="40"/>
      <c r="R84" s="41"/>
      <c r="S84" s="43"/>
      <c r="T84" s="44"/>
      <c r="U84" s="45"/>
      <c r="V84" s="46"/>
      <c r="W84" s="37"/>
      <c r="X84" s="47"/>
      <c r="Y84" s="46"/>
      <c r="Z84" s="36"/>
      <c r="AA84" s="46"/>
      <c r="AB84" s="48"/>
      <c r="AC84" s="37"/>
      <c r="AD84" s="48"/>
      <c r="AF84" s="49"/>
      <c r="AH84" s="50"/>
      <c r="AR84" s="1010"/>
      <c r="AV84" s="52"/>
      <c r="AY84" s="52"/>
      <c r="BB84" s="52"/>
      <c r="BE84" s="52"/>
      <c r="BF84" s="53"/>
      <c r="BG84" s="54"/>
    </row>
  </sheetData>
  <mergeCells count="170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M9:O9"/>
    <mergeCell ref="P9:R9"/>
    <mergeCell ref="AB9:AD9"/>
    <mergeCell ref="AE9:AG9"/>
    <mergeCell ref="AL9:AN9"/>
    <mergeCell ref="AO9:AQ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6:BF46"/>
    <mergeCell ref="A53:BF53"/>
    <mergeCell ref="A54:BF54"/>
    <mergeCell ref="A58:BF58"/>
    <mergeCell ref="A59:BF59"/>
    <mergeCell ref="A65:BF65"/>
    <mergeCell ref="A66:BF66"/>
    <mergeCell ref="A8:A10"/>
    <mergeCell ref="A13:A18"/>
    <mergeCell ref="A19:A21"/>
    <mergeCell ref="A22:A24"/>
    <mergeCell ref="A26:A29"/>
    <mergeCell ref="A30:A41"/>
    <mergeCell ref="A60:A63"/>
    <mergeCell ref="A69:A72"/>
    <mergeCell ref="A74:A77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9:B72"/>
    <mergeCell ref="B74:B77"/>
    <mergeCell ref="C8:C10"/>
    <mergeCell ref="D9:D10"/>
    <mergeCell ref="D61:D63"/>
    <mergeCell ref="D74:D77"/>
    <mergeCell ref="E9:E10"/>
    <mergeCell ref="E61:E63"/>
    <mergeCell ref="E74:E77"/>
    <mergeCell ref="F9:F10"/>
    <mergeCell ref="F61:F63"/>
    <mergeCell ref="F74:F77"/>
    <mergeCell ref="G74:G77"/>
    <mergeCell ref="I9:I10"/>
    <mergeCell ref="I61:I63"/>
    <mergeCell ref="I74:I77"/>
    <mergeCell ref="J9:J10"/>
    <mergeCell ref="J61:J63"/>
    <mergeCell ref="J74:J77"/>
    <mergeCell ref="K9:K10"/>
    <mergeCell ref="L9:L10"/>
    <mergeCell ref="L61:L63"/>
    <mergeCell ref="L74:L77"/>
    <mergeCell ref="M61:M63"/>
    <mergeCell ref="M74:M77"/>
    <mergeCell ref="O61:O63"/>
    <mergeCell ref="O74:O77"/>
    <mergeCell ref="P74:P77"/>
    <mergeCell ref="Q61:Q63"/>
    <mergeCell ref="R61:R63"/>
    <mergeCell ref="R74:R77"/>
    <mergeCell ref="S9:S10"/>
    <mergeCell ref="S61:S63"/>
    <mergeCell ref="S74:S77"/>
    <mergeCell ref="T9:T10"/>
    <mergeCell ref="T61:T63"/>
    <mergeCell ref="T74:T77"/>
    <mergeCell ref="U9:U10"/>
    <mergeCell ref="U61:U63"/>
    <mergeCell ref="U74:U77"/>
    <mergeCell ref="V9:V10"/>
    <mergeCell ref="V61:V63"/>
    <mergeCell ref="V74:V77"/>
    <mergeCell ref="W9:W10"/>
    <mergeCell ref="X9:X10"/>
    <mergeCell ref="X61:X63"/>
    <mergeCell ref="X74:X77"/>
    <mergeCell ref="Y9:Y10"/>
    <mergeCell ref="Y61:Y63"/>
    <mergeCell ref="Y74:Y77"/>
    <mergeCell ref="Z9:Z10"/>
    <mergeCell ref="AA9:AA10"/>
    <mergeCell ref="AA61:AA63"/>
    <mergeCell ref="AA74:AA77"/>
    <mergeCell ref="AB61:AB63"/>
    <mergeCell ref="AB74:AB77"/>
    <mergeCell ref="AD61:AD63"/>
    <mergeCell ref="AD74:AD77"/>
    <mergeCell ref="AE61:AE63"/>
    <mergeCell ref="AE74:AE77"/>
    <mergeCell ref="AG61:AG63"/>
    <mergeCell ref="AG74:AG77"/>
    <mergeCell ref="AH9:AH10"/>
    <mergeCell ref="AI9:AI10"/>
    <mergeCell ref="AJ9:AJ10"/>
    <mergeCell ref="AK9:AK10"/>
    <mergeCell ref="AK61:AK63"/>
    <mergeCell ref="AR9:AR10"/>
    <mergeCell ref="AR61:AR63"/>
    <mergeCell ref="AR74:AR77"/>
    <mergeCell ref="AS9:AS10"/>
    <mergeCell ref="AS61:AS63"/>
    <mergeCell ref="AS74:AS77"/>
    <mergeCell ref="AT9:AT10"/>
    <mergeCell ref="AT61:AT63"/>
    <mergeCell ref="AT74:AT77"/>
    <mergeCell ref="AU9:AU10"/>
    <mergeCell ref="AU61:AU63"/>
    <mergeCell ref="AU74:AU77"/>
    <mergeCell ref="AV9:AV10"/>
    <mergeCell ref="AW9:AW10"/>
    <mergeCell ref="AW61:AW63"/>
    <mergeCell ref="AW74:AW77"/>
    <mergeCell ref="AX9:AX10"/>
    <mergeCell ref="AX61:AX63"/>
    <mergeCell ref="AX74:AX77"/>
    <mergeCell ref="AY9:AY10"/>
    <mergeCell ref="AZ9:AZ10"/>
    <mergeCell ref="AZ61:AZ63"/>
    <mergeCell ref="AZ74:AZ77"/>
    <mergeCell ref="BA61:BA63"/>
    <mergeCell ref="BA74:BA77"/>
    <mergeCell ref="BC61:BC63"/>
    <mergeCell ref="BC74:BC77"/>
    <mergeCell ref="BD61:BD63"/>
    <mergeCell ref="BD74:BD77"/>
    <mergeCell ref="BF61:BF63"/>
    <mergeCell ref="BF74:BF77"/>
    <mergeCell ref="BG8:BG10"/>
    <mergeCell ref="BG26:BG29"/>
    <mergeCell ref="BG30:BG31"/>
    <mergeCell ref="BG34:BG35"/>
    <mergeCell ref="BG36:BG37"/>
    <mergeCell ref="BG43:BG44"/>
    <mergeCell ref="BG48:BG50"/>
    <mergeCell ref="BG55:BG57"/>
    <mergeCell ref="BG60:BG64"/>
    <mergeCell ref="BG67:BG68"/>
    <mergeCell ref="BG70:BG71"/>
    <mergeCell ref="BG72:BG73"/>
    <mergeCell ref="BG78:BG79"/>
  </mergeCells>
  <pageMargins left="0.708661417322835" right="0.708661417322835" top="0.748031496062992" bottom="0.748031496062992" header="0.31496062992126" footer="0.31496062992126"/>
  <pageSetup paperSize="9" scale="63" fitToHeight="0" orientation="landscape" horizontalDpi="600" verticalDpi="600"/>
  <headerFooter/>
  <rowBreaks count="5" manualBreakCount="5">
    <brk id="14" max="58" man="1"/>
    <brk id="30" max="58" man="1"/>
    <brk id="42" max="58" man="1"/>
    <brk id="54" max="58" man="1"/>
    <brk id="64" max="58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4"/>
  <sheetViews>
    <sheetView view="pageBreakPreview" zoomScale="90" zoomScaleNormal="100" topLeftCell="D1" workbookViewId="0">
      <selection activeCell="A6" sqref="A6:BG6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customWidth="1" outlineLevel="1"/>
    <col min="14" max="14" width="3.71428571428571" style="42" customWidth="1" outlineLevel="1"/>
    <col min="15" max="15" width="3.71428571428571" style="4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customWidth="1" outlineLevel="1"/>
    <col min="29" max="29" width="3.71428571428571" style="37" customWidth="1" outlineLevel="1"/>
    <col min="30" max="30" width="3.71428571428571" style="48" customWidth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hidden="1" customWidth="1"/>
    <col min="36" max="36" width="4" style="32" hidden="1" customWidth="1"/>
    <col min="37" max="37" width="4.42857142857143" style="32" customWidth="1"/>
    <col min="38" max="39" width="3.28571428571429" style="32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hidden="1" customWidth="1" outlineLevel="1"/>
    <col min="51" max="51" width="3.71428571428571" style="52" hidden="1" customWidth="1" outlineLevel="1"/>
    <col min="52" max="52" width="3.71428571428571" style="32" customWidth="1" collapsed="1"/>
    <col min="53" max="53" width="3.71428571428571" style="32" customWidth="1" outlineLevel="1"/>
    <col min="54" max="54" width="3.71428571428571" style="52" customWidth="1" outlineLevel="1"/>
    <col min="55" max="55" width="3.71428571428571" style="32" customWidth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36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68.25" customHeight="1" spans="1:59">
      <c r="A3" s="943" t="s">
        <v>425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/>
      <c r="BC3" s="944"/>
      <c r="BD3" s="944"/>
      <c r="BE3" s="944"/>
      <c r="BF3" s="944"/>
      <c r="BG3" s="992"/>
    </row>
    <row r="4" s="27" customFormat="1" ht="120.75" customHeight="1" spans="1:59">
      <c r="A4" s="899" t="s">
        <v>426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49.5" customHeight="1" spans="1:59">
      <c r="A5" s="896" t="s">
        <v>427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39.75" customHeight="1" spans="1:59">
      <c r="A6" s="63" t="s">
        <v>428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</row>
    <row r="7" ht="45" customHeight="1" spans="1:59">
      <c r="A7" s="63" t="s">
        <v>429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7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49" t="s">
        <v>362</v>
      </c>
      <c r="K9" s="949" t="s">
        <v>363</v>
      </c>
      <c r="L9" s="949">
        <v>2019</v>
      </c>
      <c r="M9" s="960" t="s">
        <v>142</v>
      </c>
      <c r="N9" s="960"/>
      <c r="O9" s="960"/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949" t="s">
        <v>362</v>
      </c>
      <c r="Z9" s="949" t="s">
        <v>363</v>
      </c>
      <c r="AA9" s="949">
        <v>2019</v>
      </c>
      <c r="AB9" s="6" t="s">
        <v>142</v>
      </c>
      <c r="AC9" s="6"/>
      <c r="AD9" s="6"/>
      <c r="AE9" s="6" t="s">
        <v>143</v>
      </c>
      <c r="AF9" s="6"/>
      <c r="AG9" s="980"/>
      <c r="AH9" s="729" t="s">
        <v>178</v>
      </c>
      <c r="AI9" s="949" t="s">
        <v>362</v>
      </c>
      <c r="AJ9" s="949" t="s">
        <v>363</v>
      </c>
      <c r="AK9" s="949">
        <v>2019</v>
      </c>
      <c r="AL9" s="6" t="s">
        <v>142</v>
      </c>
      <c r="AM9" s="6"/>
      <c r="AN9" s="6"/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949" t="s">
        <v>362</v>
      </c>
      <c r="AY9" s="949" t="s">
        <v>363</v>
      </c>
      <c r="AZ9" s="949">
        <v>2019</v>
      </c>
      <c r="BA9" s="6" t="s">
        <v>142</v>
      </c>
      <c r="BB9" s="6"/>
      <c r="BC9" s="6"/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49"/>
      <c r="K10" s="949"/>
      <c r="L10" s="949"/>
      <c r="M10" s="961" t="s">
        <v>179</v>
      </c>
      <c r="N10" s="972" t="s">
        <v>180</v>
      </c>
      <c r="O10" s="961" t="s">
        <v>181</v>
      </c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49"/>
      <c r="Z10" s="949"/>
      <c r="AA10" s="949"/>
      <c r="AB10" s="952" t="s">
        <v>179</v>
      </c>
      <c r="AC10" s="953" t="s">
        <v>180</v>
      </c>
      <c r="AD10" s="952" t="s">
        <v>181</v>
      </c>
      <c r="AE10" s="952" t="s">
        <v>179</v>
      </c>
      <c r="AF10" s="953" t="s">
        <v>180</v>
      </c>
      <c r="AG10" s="981" t="s">
        <v>181</v>
      </c>
      <c r="AH10" s="982"/>
      <c r="AI10" s="949"/>
      <c r="AJ10" s="949"/>
      <c r="AK10" s="949"/>
      <c r="AL10" s="952" t="s">
        <v>179</v>
      </c>
      <c r="AM10" s="953" t="s">
        <v>180</v>
      </c>
      <c r="AN10" s="952" t="s">
        <v>181</v>
      </c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49"/>
      <c r="AY10" s="949"/>
      <c r="AZ10" s="949"/>
      <c r="BA10" s="952" t="s">
        <v>179</v>
      </c>
      <c r="BB10" s="953" t="s">
        <v>180</v>
      </c>
      <c r="BC10" s="952" t="s">
        <v>181</v>
      </c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4.2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11544.63593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'42'!O13</f>
        <v>1095.16032</v>
      </c>
      <c r="N13" s="687">
        <f>N14+N15+N16+N17</f>
        <v>-116.468</v>
      </c>
      <c r="O13" s="686">
        <f>M13+N13</f>
        <v>978.69232</v>
      </c>
      <c r="P13" s="686">
        <v>0</v>
      </c>
      <c r="Q13" s="687">
        <f>Q14+Q15+Q16+Q17</f>
        <v>0</v>
      </c>
      <c r="R13" s="717">
        <f>P13+Q13</f>
        <v>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'35'!AA13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11544.63593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2827.9187</v>
      </c>
      <c r="AY13" s="609">
        <f>K13+Z13+AJ13</f>
        <v>0</v>
      </c>
      <c r="AZ13" s="11">
        <f>AX13+AY13</f>
        <v>2827.9187</v>
      </c>
      <c r="BA13" s="11">
        <f>M13+AB13</f>
        <v>1095.16032</v>
      </c>
      <c r="BB13" s="609">
        <f>N13+AC13</f>
        <v>-116.468</v>
      </c>
      <c r="BC13" s="11">
        <f>BA13+BB13</f>
        <v>978.69232</v>
      </c>
      <c r="BD13" s="11">
        <f>P13+AE13</f>
        <v>0</v>
      </c>
      <c r="BE13" s="609">
        <f>Q13+AF13</f>
        <v>0</v>
      </c>
      <c r="BF13" s="745">
        <f>BD13+BE13</f>
        <v>0</v>
      </c>
      <c r="BG13" s="996"/>
    </row>
    <row r="14" ht="87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>
        <f>-15.7-100</f>
        <v>-115.7</v>
      </c>
      <c r="O14" s="686"/>
      <c r="P14" s="686"/>
      <c r="Q14" s="687"/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802" t="s">
        <v>430</v>
      </c>
    </row>
    <row r="15" ht="28.5" customHeight="1" outlineLevel="1" spans="1:59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824"/>
    </row>
    <row r="16" ht="53.25" customHeight="1" outlineLevel="1" spans="1:59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>
        <v>-0.768</v>
      </c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802" t="s">
        <v>431</v>
      </c>
    </row>
    <row r="17" ht="29.25" customHeight="1" spans="1:59">
      <c r="A17" s="6"/>
      <c r="B17" s="606"/>
      <c r="C17" s="607" t="s">
        <v>403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0" customHeight="1" spans="1:59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22.5" spans="1:59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'35'!L26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3.9" customHeight="1" spans="1:59">
      <c r="A30" s="629" t="s">
        <v>104</v>
      </c>
      <c r="B30" s="606" t="s">
        <v>30</v>
      </c>
      <c r="C30" s="607" t="s">
        <v>13</v>
      </c>
      <c r="D30" s="608">
        <f>E30+F30+I30+L30+O30+R30</f>
        <v>336883.80233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'35'!L30</f>
        <v>55740.17778</v>
      </c>
      <c r="K30" s="687">
        <f t="shared" ref="K30:R30" si="1">K31+K36+K38</f>
        <v>0</v>
      </c>
      <c r="L30" s="686">
        <f t="shared" si="1"/>
        <v>55740.17778</v>
      </c>
      <c r="M30" s="686">
        <f t="shared" si="1"/>
        <v>55606.22063</v>
      </c>
      <c r="N30" s="687">
        <f t="shared" si="1"/>
        <v>1150.13325</v>
      </c>
      <c r="O30" s="686">
        <f t="shared" si="1"/>
        <v>56756.35388</v>
      </c>
      <c r="P30" s="686">
        <f t="shared" si="1"/>
        <v>47904.7902</v>
      </c>
      <c r="Q30" s="687">
        <f t="shared" si="1"/>
        <v>0</v>
      </c>
      <c r="R30" s="717">
        <f t="shared" si="1"/>
        <v>47904.7902</v>
      </c>
      <c r="S30" s="608">
        <f>T30+U30+X30+AA30+AD30+AG30</f>
        <v>16490.91695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'35'!AA30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2950</v>
      </c>
      <c r="AC30" s="609">
        <f t="shared" si="2"/>
        <v>0</v>
      </c>
      <c r="AD30" s="11">
        <f>AB30+AC30</f>
        <v>2950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353374.71928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62232.7472</v>
      </c>
      <c r="AY30" s="609">
        <f>K30+Z30+AJ30</f>
        <v>0</v>
      </c>
      <c r="AZ30" s="11">
        <f t="shared" ref="AZ30:BF30" si="4">AZ31+AZ36+AZ38</f>
        <v>62232.7472</v>
      </c>
      <c r="BA30" s="11">
        <f t="shared" si="4"/>
        <v>58556.22063</v>
      </c>
      <c r="BB30" s="609">
        <f t="shared" si="4"/>
        <v>1150.13325</v>
      </c>
      <c r="BC30" s="11">
        <f t="shared" si="4"/>
        <v>59706.35388</v>
      </c>
      <c r="BD30" s="11">
        <f t="shared" si="4"/>
        <v>47904.7902</v>
      </c>
      <c r="BE30" s="609">
        <f t="shared" si="4"/>
        <v>0</v>
      </c>
      <c r="BF30" s="745">
        <f t="shared" si="4"/>
        <v>47904.7902</v>
      </c>
      <c r="BG30" s="208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233225.13887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'42'!O31</f>
        <v>35450.37265</v>
      </c>
      <c r="N31" s="687">
        <f>N32+N34</f>
        <v>1080.15825</v>
      </c>
      <c r="O31" s="686">
        <f>M31+N31</f>
        <v>36530.5309</v>
      </c>
      <c r="P31" s="686">
        <f>'42'!R31</f>
        <v>31314.57196</v>
      </c>
      <c r="Q31" s="687">
        <f>Q32+Q34</f>
        <v>0</v>
      </c>
      <c r="R31" s="717">
        <f>P31+Q31</f>
        <v>31314.57196</v>
      </c>
      <c r="S31" s="608">
        <f>T31+U31+X31+AA31+AD31+AG31</f>
        <v>7603.8597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'35'!AA31</f>
        <v>1066.4</v>
      </c>
      <c r="Z31" s="609">
        <f>Z32+Z34</f>
        <v>0</v>
      </c>
      <c r="AA31" s="11">
        <f>Y31+Z31</f>
        <v>1066.4</v>
      </c>
      <c r="AB31" s="11">
        <f>'42'!AD31</f>
        <v>2300</v>
      </c>
      <c r="AC31" s="609">
        <f>AC32+AC33+AC34</f>
        <v>0</v>
      </c>
      <c r="AD31" s="11">
        <f>AB31+AC31</f>
        <v>2300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240828.99857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37997.0898</v>
      </c>
      <c r="AY31" s="609">
        <f>K31+Z31+AJ31</f>
        <v>0</v>
      </c>
      <c r="AZ31" s="11">
        <f>AX31+AY31</f>
        <v>37997.0898</v>
      </c>
      <c r="BA31" s="11">
        <f>M31+AB31</f>
        <v>37750.37265</v>
      </c>
      <c r="BB31" s="609">
        <f>N31+AC31</f>
        <v>1080.15825</v>
      </c>
      <c r="BC31" s="11">
        <f>BA31+BB31</f>
        <v>38830.5309</v>
      </c>
      <c r="BD31" s="11">
        <f>P31+AE31</f>
        <v>31314.57196</v>
      </c>
      <c r="BE31" s="609">
        <f>Q31+AF31</f>
        <v>0</v>
      </c>
      <c r="BF31" s="787">
        <f>BD31+BE31</f>
        <v>31314.57196</v>
      </c>
      <c r="BG31" s="209"/>
    </row>
    <row r="32" ht="63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>
        <f>185.45018-177.47333+853.40137</f>
        <v>861.37822</v>
      </c>
      <c r="O32" s="690"/>
      <c r="P32" s="686"/>
      <c r="Q32" s="687"/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7"/>
      <c r="AC32" s="609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1000" t="s">
        <v>432</v>
      </c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09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1001"/>
    </row>
    <row r="34" ht="70.5" customHeight="1" spans="1:59">
      <c r="A34" s="629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>
        <f>146.59863+72.1814</f>
        <v>218.78003</v>
      </c>
      <c r="O34" s="694"/>
      <c r="P34" s="691"/>
      <c r="Q34" s="692"/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6"/>
      <c r="AC34" s="609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208" t="s">
        <v>433</v>
      </c>
    </row>
    <row r="35" ht="0.75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209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101659.45476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'42'!O36</f>
        <v>20155.84798</v>
      </c>
      <c r="N36" s="687">
        <f>N37</f>
        <v>69.975</v>
      </c>
      <c r="O36" s="686">
        <f>M36+N36</f>
        <v>20225.82298</v>
      </c>
      <c r="P36" s="686">
        <f>'42'!R36</f>
        <v>16590.21824</v>
      </c>
      <c r="Q36" s="687">
        <f>Q37</f>
        <v>0</v>
      </c>
      <c r="R36" s="717">
        <f>P36+Q36</f>
        <v>16590.21824</v>
      </c>
      <c r="S36" s="608">
        <f>T36+U36+X36+AA36+AD36+AG36</f>
        <v>4155.88783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'35'!AA36</f>
        <v>695</v>
      </c>
      <c r="Z36" s="609">
        <f>Z37</f>
        <v>0</v>
      </c>
      <c r="AA36" s="11">
        <f>Y36+Z36</f>
        <v>695</v>
      </c>
      <c r="AB36" s="11">
        <f>'42'!AD36</f>
        <v>650</v>
      </c>
      <c r="AC36" s="609">
        <f>AC37</f>
        <v>0</v>
      </c>
      <c r="AD36" s="11">
        <f>AB36+AC36</f>
        <v>650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105815.34259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19504.48798</v>
      </c>
      <c r="AY36" s="609">
        <f>K36+Z36+AJ36</f>
        <v>0</v>
      </c>
      <c r="AZ36" s="11">
        <f>AX36+AY36</f>
        <v>19504.48798</v>
      </c>
      <c r="BA36" s="11">
        <f>M36+AB36</f>
        <v>20805.84798</v>
      </c>
      <c r="BB36" s="609">
        <f>N36+AC36</f>
        <v>69.975</v>
      </c>
      <c r="BC36" s="11">
        <f>BA36+BB36</f>
        <v>20875.82298</v>
      </c>
      <c r="BD36" s="11">
        <f>P36+AE36</f>
        <v>16590.21824</v>
      </c>
      <c r="BE36" s="609">
        <f>Q36+AF36</f>
        <v>0</v>
      </c>
      <c r="BF36" s="745">
        <f>BD36+BE36</f>
        <v>16590.21824</v>
      </c>
      <c r="BG36" s="208" t="s">
        <v>434</v>
      </c>
    </row>
    <row r="37" ht="60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>
        <v>69.975</v>
      </c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209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'42'!O38</f>
        <v>0</v>
      </c>
      <c r="N38" s="687">
        <f>N39+N40+N41+N42</f>
        <v>0</v>
      </c>
      <c r="O38" s="686">
        <f>M38+N38</f>
        <v>0</v>
      </c>
      <c r="P38" s="686">
        <f>'42'!R38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'35'!AA38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2.25" customHeight="1" spans="1:59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96.75" customHeight="1" spans="1:59">
      <c r="A42" s="629"/>
      <c r="B42" s="636" t="s">
        <v>364</v>
      </c>
      <c r="C42" s="607" t="s">
        <v>137</v>
      </c>
      <c r="D42" s="608">
        <f>E42+F42+I42+L42+O42+R42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'42'!O42</f>
        <v>0</v>
      </c>
      <c r="N42" s="698">
        <v>0</v>
      </c>
      <c r="O42" s="697">
        <f>M42+N42</f>
        <v>0</v>
      </c>
      <c r="P42" s="686">
        <f>'42'!R42</f>
        <v>0</v>
      </c>
      <c r="Q42" s="698">
        <v>0</v>
      </c>
      <c r="R42" s="721">
        <f>P42+Q42</f>
        <v>0</v>
      </c>
      <c r="S42" s="608">
        <f>T42+U42+X42+AA42+AD42+AG42</f>
        <v>0</v>
      </c>
      <c r="T42" s="11">
        <v>0</v>
      </c>
      <c r="U42" s="11">
        <v>0</v>
      </c>
      <c r="V42" s="11"/>
      <c r="W42" s="609"/>
      <c r="X42" s="358">
        <v>0</v>
      </c>
      <c r="Y42" s="11"/>
      <c r="Z42" s="696"/>
      <c r="AA42" s="11">
        <v>0</v>
      </c>
      <c r="AB42" s="11">
        <v>0</v>
      </c>
      <c r="AC42" s="609">
        <v>0</v>
      </c>
      <c r="AD42" s="11">
        <f>AB42+AC42</f>
        <v>0</v>
      </c>
      <c r="AE42" s="11">
        <v>0</v>
      </c>
      <c r="AF42" s="609">
        <v>0</v>
      </c>
      <c r="AG42" s="745">
        <f>AE42+AF42</f>
        <v>0</v>
      </c>
      <c r="AH42" s="765">
        <f>AK42+AN42+AQ42</f>
        <v>0</v>
      </c>
      <c r="AI42" s="11"/>
      <c r="AJ42" s="609"/>
      <c r="AK42" s="11">
        <v>0</v>
      </c>
      <c r="AL42" s="11">
        <v>0</v>
      </c>
      <c r="AM42" s="609">
        <v>0</v>
      </c>
      <c r="AN42" s="11">
        <f>AL42+AM42</f>
        <v>0</v>
      </c>
      <c r="AO42" s="11">
        <v>0</v>
      </c>
      <c r="AP42" s="609">
        <v>0</v>
      </c>
      <c r="AQ42" s="11">
        <f>AO42+AP42</f>
        <v>0</v>
      </c>
      <c r="AR42" s="657">
        <f>AS42+AT42+AW42+AZ42+BC42+BF42</f>
        <v>0</v>
      </c>
      <c r="AS42" s="11">
        <f t="shared" ref="AS42:AV43" si="6">E42+T42</f>
        <v>0</v>
      </c>
      <c r="AT42" s="11">
        <f t="shared" si="6"/>
        <v>0</v>
      </c>
      <c r="AU42" s="11">
        <f t="shared" si="6"/>
        <v>0</v>
      </c>
      <c r="AV42" s="609">
        <f t="shared" si="6"/>
        <v>0</v>
      </c>
      <c r="AW42" s="11">
        <f>AU42+AV42</f>
        <v>0</v>
      </c>
      <c r="AX42" s="11">
        <f>J42+Y42+AI42</f>
        <v>0</v>
      </c>
      <c r="AY42" s="609">
        <f>K42+Z42+AJ42</f>
        <v>0</v>
      </c>
      <c r="AZ42" s="11">
        <f>AX42+AY42</f>
        <v>0</v>
      </c>
      <c r="BA42" s="11">
        <f>M42+AB42</f>
        <v>0</v>
      </c>
      <c r="BB42" s="609">
        <f>N42+AC42</f>
        <v>0</v>
      </c>
      <c r="BC42" s="11">
        <f>BA42+BB42</f>
        <v>0</v>
      </c>
      <c r="BD42" s="11">
        <f>P42+AE42</f>
        <v>0</v>
      </c>
      <c r="BE42" s="609">
        <f>Q42+AF42</f>
        <v>0</v>
      </c>
      <c r="BF42" s="745">
        <f>BD42+BE42</f>
        <v>0</v>
      </c>
      <c r="BG42" s="824"/>
    </row>
    <row r="43" ht="120" customHeight="1" spans="1:59">
      <c r="A43" s="16" t="s">
        <v>105</v>
      </c>
      <c r="B43" s="606" t="s">
        <v>188</v>
      </c>
      <c r="C43" s="607" t="s">
        <v>13</v>
      </c>
      <c r="D43" s="608">
        <f>E43+F43+I43+L43+O43+R43</f>
        <v>36910.45692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'42'!O43</f>
        <v>10054.10974</v>
      </c>
      <c r="N43" s="687">
        <f>N44</f>
        <v>-101.2727</v>
      </c>
      <c r="O43" s="686">
        <f>M43+N43</f>
        <v>9952.83704</v>
      </c>
      <c r="P43" s="686">
        <f>'42'!R43</f>
        <v>9362.95374</v>
      </c>
      <c r="Q43" s="687">
        <f>Q44</f>
        <v>307.5</v>
      </c>
      <c r="R43" s="717">
        <f>P43+Q43</f>
        <v>9670.45374</v>
      </c>
      <c r="S43" s="608">
        <f>T43+U43+X43+AA43+AD43+AG43</f>
        <v>3435.46214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f>'35'!AA42</f>
        <v>1965.70009</v>
      </c>
      <c r="Z43" s="609">
        <f>Z44</f>
        <v>0</v>
      </c>
      <c r="AA43" s="11">
        <f>Y43+Z43</f>
        <v>1965.70009</v>
      </c>
      <c r="AB43" s="11">
        <f>'42'!AD43</f>
        <v>650</v>
      </c>
      <c r="AC43" s="609">
        <f>AC44</f>
        <v>0</v>
      </c>
      <c r="AD43" s="11">
        <f>AB43+AC43</f>
        <v>650</v>
      </c>
      <c r="AE43" s="11">
        <v>0</v>
      </c>
      <c r="AF43" s="609">
        <f>AF44</f>
        <v>0</v>
      </c>
      <c r="AG43" s="745">
        <v>0</v>
      </c>
      <c r="AH43" s="765">
        <f>AK43+AN43+AQ43</f>
        <v>0</v>
      </c>
      <c r="AI43" s="11">
        <v>0</v>
      </c>
      <c r="AJ43" s="687">
        <f>AJ44</f>
        <v>0</v>
      </c>
      <c r="AK43" s="11">
        <f>AI43+AJ43</f>
        <v>0</v>
      </c>
      <c r="AL43" s="11">
        <v>0</v>
      </c>
      <c r="AM43" s="609">
        <f>AM44</f>
        <v>0</v>
      </c>
      <c r="AN43" s="11">
        <f>AL43+AM43</f>
        <v>0</v>
      </c>
      <c r="AO43" s="11">
        <v>0</v>
      </c>
      <c r="AP43" s="609">
        <f>AP44</f>
        <v>0</v>
      </c>
      <c r="AQ43" s="686">
        <f>AO43+AP43</f>
        <v>0</v>
      </c>
      <c r="AR43" s="657">
        <f>AS43+AT43+AW43+AZ43+BC43+BF43</f>
        <v>40345.91906</v>
      </c>
      <c r="AS43" s="11">
        <f t="shared" si="6"/>
        <v>0</v>
      </c>
      <c r="AT43" s="11">
        <f t="shared" si="6"/>
        <v>0</v>
      </c>
      <c r="AU43" s="11">
        <f t="shared" si="6"/>
        <v>7732.51086</v>
      </c>
      <c r="AV43" s="609">
        <f t="shared" si="6"/>
        <v>0</v>
      </c>
      <c r="AW43" s="11">
        <f>AU43+AV43</f>
        <v>7732.51086</v>
      </c>
      <c r="AX43" s="11">
        <f>J43+Y43+AI43</f>
        <v>12340.11742</v>
      </c>
      <c r="AY43" s="609">
        <f>K43+Z43+AJ43</f>
        <v>0</v>
      </c>
      <c r="AZ43" s="11">
        <f>AX43+AY43</f>
        <v>12340.11742</v>
      </c>
      <c r="BA43" s="11">
        <f>M43+AB43</f>
        <v>10704.10974</v>
      </c>
      <c r="BB43" s="609">
        <f>N43+AC43</f>
        <v>-101.2727</v>
      </c>
      <c r="BC43" s="11">
        <f>BA43+BB43</f>
        <v>10602.83704</v>
      </c>
      <c r="BD43" s="11">
        <f>P43+AE43</f>
        <v>9362.95374</v>
      </c>
      <c r="BE43" s="609">
        <f>Q43+AF43</f>
        <v>307.5</v>
      </c>
      <c r="BF43" s="787">
        <f>BD43+BE43</f>
        <v>9670.45374</v>
      </c>
      <c r="BG43" s="208" t="s">
        <v>435</v>
      </c>
    </row>
    <row r="44" ht="95.25" customHeight="1" spans="1:5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>
        <f>-29.0913-72.1814</f>
        <v>-101.2727</v>
      </c>
      <c r="O44" s="686"/>
      <c r="P44" s="686"/>
      <c r="Q44" s="687">
        <v>307.5</v>
      </c>
      <c r="R44" s="717"/>
      <c r="S44" s="608"/>
      <c r="T44" s="11"/>
      <c r="U44" s="11"/>
      <c r="V44" s="11"/>
      <c r="W44" s="609"/>
      <c r="X44" s="358"/>
      <c r="Y44" s="11"/>
      <c r="Z44" s="696"/>
      <c r="AA44" s="11"/>
      <c r="AB44" s="11"/>
      <c r="AC44" s="609"/>
      <c r="AD44" s="11"/>
      <c r="AE44" s="11"/>
      <c r="AF44" s="609"/>
      <c r="AG44" s="745"/>
      <c r="AH44" s="765"/>
      <c r="AI44" s="10"/>
      <c r="AJ44" s="609"/>
      <c r="AK44" s="10"/>
      <c r="AL44" s="10"/>
      <c r="AM44" s="609"/>
      <c r="AN44" s="10"/>
      <c r="AO44" s="10"/>
      <c r="AP44" s="609"/>
      <c r="AQ44" s="10"/>
      <c r="AR44" s="657"/>
      <c r="AS44" s="11"/>
      <c r="AT44" s="11"/>
      <c r="AU44" s="11"/>
      <c r="AV44" s="609"/>
      <c r="AW44" s="11"/>
      <c r="AX44" s="11"/>
      <c r="AY44" s="609"/>
      <c r="AZ44" s="11"/>
      <c r="BA44" s="11"/>
      <c r="BB44" s="609"/>
      <c r="BC44" s="11"/>
      <c r="BD44" s="11"/>
      <c r="BE44" s="609"/>
      <c r="BF44" s="787"/>
      <c r="BG44" s="209"/>
    </row>
    <row r="45" s="27" customFormat="1" ht="76.9" customHeight="1" spans="1:59">
      <c r="A45" s="19"/>
      <c r="B45" s="832" t="s">
        <v>189</v>
      </c>
      <c r="C45" s="958"/>
      <c r="D45" s="608">
        <f>E45+F45+I45+L45+O45+R45</f>
        <v>397252.35768</v>
      </c>
      <c r="E45" s="10">
        <f t="shared" ref="E45:R45" si="7">E43+E30+E26+E25+E22+E19+E13</f>
        <v>68854.353</v>
      </c>
      <c r="F45" s="10">
        <f t="shared" si="7"/>
        <v>62669.96004</v>
      </c>
      <c r="G45" s="10">
        <f t="shared" si="7"/>
        <v>71522.40365</v>
      </c>
      <c r="H45" s="676">
        <f t="shared" si="7"/>
        <v>0</v>
      </c>
      <c r="I45" s="10">
        <f t="shared" si="7"/>
        <v>71522.40365</v>
      </c>
      <c r="J45" s="689">
        <f t="shared" si="7"/>
        <v>68942.51381</v>
      </c>
      <c r="K45" s="689">
        <f t="shared" si="7"/>
        <v>0</v>
      </c>
      <c r="L45" s="689">
        <f t="shared" si="7"/>
        <v>68942.51381</v>
      </c>
      <c r="M45" s="689">
        <f t="shared" si="7"/>
        <v>66755.49069</v>
      </c>
      <c r="N45" s="689">
        <f t="shared" si="7"/>
        <v>932.39255</v>
      </c>
      <c r="O45" s="689">
        <f t="shared" si="7"/>
        <v>67687.88324</v>
      </c>
      <c r="P45" s="689">
        <f t="shared" si="7"/>
        <v>57267.74394</v>
      </c>
      <c r="Q45" s="689">
        <f t="shared" si="7"/>
        <v>307.5</v>
      </c>
      <c r="R45" s="704">
        <f t="shared" si="7"/>
        <v>57575.24394</v>
      </c>
      <c r="S45" s="608">
        <f>T45+U45+X45+AA45+AD45+AG45</f>
        <v>19926.37909</v>
      </c>
      <c r="T45" s="10">
        <f t="shared" ref="T45:AG45" si="8">T43+T30+T26+T25+T22+T19+T13</f>
        <v>4170.09794</v>
      </c>
      <c r="U45" s="10">
        <f t="shared" si="8"/>
        <v>0</v>
      </c>
      <c r="V45" s="10">
        <f t="shared" si="8"/>
        <v>3698.01164</v>
      </c>
      <c r="W45" s="676">
        <f t="shared" si="8"/>
        <v>0</v>
      </c>
      <c r="X45" s="361">
        <f t="shared" si="8"/>
        <v>3698.01164</v>
      </c>
      <c r="Y45" s="10">
        <f t="shared" si="8"/>
        <v>8458.26951</v>
      </c>
      <c r="Z45" s="10">
        <f t="shared" si="8"/>
        <v>0</v>
      </c>
      <c r="AA45" s="10">
        <f t="shared" si="8"/>
        <v>8458.26951</v>
      </c>
      <c r="AB45" s="10">
        <f t="shared" si="8"/>
        <v>3600</v>
      </c>
      <c r="AC45" s="10">
        <f t="shared" si="8"/>
        <v>0</v>
      </c>
      <c r="AD45" s="10">
        <f t="shared" si="8"/>
        <v>3600</v>
      </c>
      <c r="AE45" s="10">
        <f t="shared" si="8"/>
        <v>0</v>
      </c>
      <c r="AF45" s="10">
        <f t="shared" si="8"/>
        <v>0</v>
      </c>
      <c r="AG45" s="748">
        <f t="shared" si="8"/>
        <v>0</v>
      </c>
      <c r="AH45" s="765">
        <f>AK45+AN45+AQ45</f>
        <v>0</v>
      </c>
      <c r="AI45" s="11">
        <f t="shared" ref="AI45:AQ45" si="9">AI43+AI30+AI26+AI25+AI22+AI19+AI13</f>
        <v>0</v>
      </c>
      <c r="AJ45" s="11">
        <f t="shared" si="9"/>
        <v>0</v>
      </c>
      <c r="AK45" s="11">
        <f t="shared" si="9"/>
        <v>0</v>
      </c>
      <c r="AL45" s="11">
        <f t="shared" si="9"/>
        <v>0</v>
      </c>
      <c r="AM45" s="11">
        <f t="shared" si="9"/>
        <v>0</v>
      </c>
      <c r="AN45" s="11">
        <f t="shared" si="9"/>
        <v>0</v>
      </c>
      <c r="AO45" s="11">
        <f t="shared" si="9"/>
        <v>0</v>
      </c>
      <c r="AP45" s="11">
        <f t="shared" si="9"/>
        <v>0</v>
      </c>
      <c r="AQ45" s="11">
        <f t="shared" si="9"/>
        <v>0</v>
      </c>
      <c r="AR45" s="657">
        <f>AS45+AT45+AW45+AZ45+BC45+BF45</f>
        <v>417178.73677</v>
      </c>
      <c r="AS45" s="11">
        <f>E45+T45</f>
        <v>73024.45094</v>
      </c>
      <c r="AT45" s="11">
        <f>F45+U45</f>
        <v>62669.96004</v>
      </c>
      <c r="AU45" s="11">
        <f>G45+V45</f>
        <v>75220.41529</v>
      </c>
      <c r="AV45" s="11">
        <f>H45+W45</f>
        <v>0</v>
      </c>
      <c r="AW45" s="11">
        <f>AU45+AV45</f>
        <v>75220.41529</v>
      </c>
      <c r="AX45" s="11">
        <f>J45+Y45+AI45</f>
        <v>77400.78332</v>
      </c>
      <c r="AY45" s="11">
        <f>K45+Z45+AJ45</f>
        <v>0</v>
      </c>
      <c r="AZ45" s="11">
        <f>AX45+AY45</f>
        <v>77400.78332</v>
      </c>
      <c r="BA45" s="11">
        <f>M45+AB45</f>
        <v>70355.49069</v>
      </c>
      <c r="BB45" s="11">
        <f>N45+AC45</f>
        <v>932.39255</v>
      </c>
      <c r="BC45" s="11">
        <f>BA45+BB45</f>
        <v>71287.88324</v>
      </c>
      <c r="BD45" s="11">
        <f>P45+AE45</f>
        <v>57267.74394</v>
      </c>
      <c r="BE45" s="11">
        <f>Q45+AF45</f>
        <v>307.5</v>
      </c>
      <c r="BF45" s="745">
        <f>BD45+BE45</f>
        <v>57575.24394</v>
      </c>
      <c r="BG45" s="814"/>
    </row>
    <row r="46" s="27" customFormat="1" ht="27" customHeight="1" spans="1:59">
      <c r="A46" s="7" t="s">
        <v>286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814"/>
    </row>
    <row r="47" s="27" customFormat="1" ht="92.25" customHeight="1" spans="1:59">
      <c r="A47" s="15" t="s">
        <v>44</v>
      </c>
      <c r="B47" s="606" t="s">
        <v>287</v>
      </c>
      <c r="C47" s="607" t="s">
        <v>13</v>
      </c>
      <c r="D47" s="608">
        <f>E47+F47+I47+L47+O47+R47</f>
        <v>105.26358</v>
      </c>
      <c r="E47" s="11">
        <v>0</v>
      </c>
      <c r="F47" s="11">
        <v>0</v>
      </c>
      <c r="G47" s="11">
        <v>0</v>
      </c>
      <c r="H47" s="609"/>
      <c r="I47" s="11">
        <f>G47+H47</f>
        <v>0</v>
      </c>
      <c r="J47" s="686">
        <f>'35'!L46</f>
        <v>52.632</v>
      </c>
      <c r="K47" s="609">
        <f>K48+K49+K50</f>
        <v>0</v>
      </c>
      <c r="L47" s="686">
        <f>J47+K47</f>
        <v>52.632</v>
      </c>
      <c r="M47" s="686">
        <f>'42'!O47</f>
        <v>26.31579</v>
      </c>
      <c r="N47" s="609">
        <f>N48+N49+N50</f>
        <v>0</v>
      </c>
      <c r="O47" s="686">
        <f>M47+N47</f>
        <v>26.31579</v>
      </c>
      <c r="P47" s="686">
        <f>'42'!R47</f>
        <v>26.31579</v>
      </c>
      <c r="Q47" s="609">
        <f>Q48+Q49+Q50</f>
        <v>0</v>
      </c>
      <c r="R47" s="717">
        <f>P47+Q47</f>
        <v>26.31579</v>
      </c>
      <c r="S47" s="608">
        <f>T47+U47+X47+AA47+AD47+AG47</f>
        <v>360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'35'!AA46</f>
        <v>180</v>
      </c>
      <c r="Z47" s="609">
        <f>Z48+Z49+Z50</f>
        <v>0</v>
      </c>
      <c r="AA47" s="11">
        <f>Y47+Z47</f>
        <v>180</v>
      </c>
      <c r="AB47" s="11">
        <f>'42'!AD47</f>
        <v>90</v>
      </c>
      <c r="AC47" s="609">
        <f>AC48+AC49+AC50</f>
        <v>0</v>
      </c>
      <c r="AD47" s="11">
        <f>AB47+AC47</f>
        <v>90</v>
      </c>
      <c r="AE47" s="11">
        <f>'42'!AG47</f>
        <v>90</v>
      </c>
      <c r="AF47" s="609">
        <f>AF48+AF49+AF50</f>
        <v>0</v>
      </c>
      <c r="AG47" s="745">
        <f>AE47+AF47</f>
        <v>90</v>
      </c>
      <c r="AH47" s="869">
        <f>AK47+AN47+AQ47</f>
        <v>1640</v>
      </c>
      <c r="AI47" s="876">
        <f>'34'!AK46</f>
        <v>820</v>
      </c>
      <c r="AJ47" s="609">
        <f>AJ48+AJ49+AJ50</f>
        <v>0</v>
      </c>
      <c r="AK47" s="745">
        <f>AI47+AJ47</f>
        <v>820</v>
      </c>
      <c r="AL47" s="876">
        <f>'42'!AN47</f>
        <v>410</v>
      </c>
      <c r="AM47" s="609">
        <f>AM48+AM49+AM50</f>
        <v>0</v>
      </c>
      <c r="AN47" s="745">
        <f>AL47+AM47</f>
        <v>410</v>
      </c>
      <c r="AO47" s="876">
        <f>'42'!AQ47</f>
        <v>410</v>
      </c>
      <c r="AP47" s="609">
        <f>AP48+AP49+AP50</f>
        <v>0</v>
      </c>
      <c r="AQ47" s="745">
        <f>AO47+AP47</f>
        <v>410</v>
      </c>
      <c r="AR47" s="657">
        <f>AS47+AT47+AW47+AZ47+BC47+BF47</f>
        <v>2105.26358</v>
      </c>
      <c r="AS47" s="11">
        <f>E47+T47</f>
        <v>0</v>
      </c>
      <c r="AT47" s="11">
        <f>F47+U47</f>
        <v>0</v>
      </c>
      <c r="AU47" s="11">
        <f>G47+V47</f>
        <v>0</v>
      </c>
      <c r="AV47" s="609">
        <f>H47+W47</f>
        <v>0</v>
      </c>
      <c r="AW47" s="11">
        <f>AU47+AV47</f>
        <v>0</v>
      </c>
      <c r="AX47" s="11">
        <f>J47+Y47+AI47</f>
        <v>1052.632</v>
      </c>
      <c r="AY47" s="609">
        <f>K47+Z47+AJ47</f>
        <v>0</v>
      </c>
      <c r="AZ47" s="11">
        <f>AX47+AY47</f>
        <v>1052.632</v>
      </c>
      <c r="BA47" s="11">
        <f>M47+AB47+AL47</f>
        <v>526.31579</v>
      </c>
      <c r="BB47" s="676">
        <f>N47+AC47+AM47</f>
        <v>0</v>
      </c>
      <c r="BC47" s="11">
        <f>BA47+BB47</f>
        <v>526.31579</v>
      </c>
      <c r="BD47" s="11">
        <f>P47+AE47+AO47</f>
        <v>526.31579</v>
      </c>
      <c r="BE47" s="676">
        <f>Q47+AF47+AP47</f>
        <v>0</v>
      </c>
      <c r="BF47" s="745">
        <f>BD47+BE47</f>
        <v>526.31579</v>
      </c>
      <c r="BG47" s="1003"/>
    </row>
    <row r="48" s="27" customFormat="1" ht="54.75" customHeight="1" spans="1:59">
      <c r="A48" s="15"/>
      <c r="B48" s="606"/>
      <c r="C48" s="607" t="s">
        <v>46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883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236"/>
    </row>
    <row r="49" s="27" customFormat="1" ht="18.75" customHeight="1" spans="1:59">
      <c r="A49" s="1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5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26.25" customHeight="1" spans="1:59">
      <c r="A50" s="1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08"/>
      <c r="T50" s="11"/>
      <c r="U50" s="11"/>
      <c r="V50" s="11"/>
      <c r="W50" s="609"/>
      <c r="X50" s="358"/>
      <c r="Y50" s="11"/>
      <c r="Z50" s="609"/>
      <c r="AA50" s="11"/>
      <c r="AB50" s="11"/>
      <c r="AC50" s="609"/>
      <c r="AD50" s="11"/>
      <c r="AE50" s="11"/>
      <c r="AF50" s="609"/>
      <c r="AG50" s="745"/>
      <c r="AH50" s="986"/>
      <c r="AI50" s="763"/>
      <c r="AJ50" s="609"/>
      <c r="AK50" s="11"/>
      <c r="AL50" s="11"/>
      <c r="AM50" s="609"/>
      <c r="AN50" s="11"/>
      <c r="AO50" s="11"/>
      <c r="AP50" s="609"/>
      <c r="AQ50" s="11"/>
      <c r="AR50" s="10"/>
      <c r="AS50" s="11"/>
      <c r="AT50" s="11"/>
      <c r="AU50" s="11"/>
      <c r="AV50" s="609"/>
      <c r="AW50" s="11"/>
      <c r="AX50" s="11"/>
      <c r="AY50" s="609"/>
      <c r="AZ50" s="11"/>
      <c r="BA50" s="11"/>
      <c r="BB50" s="676"/>
      <c r="BC50" s="11"/>
      <c r="BD50" s="11"/>
      <c r="BE50" s="676"/>
      <c r="BF50" s="787"/>
      <c r="BG50" s="236"/>
    </row>
    <row r="51" s="27" customFormat="1" ht="73.5" customHeight="1" spans="1:59">
      <c r="A51" s="15" t="s">
        <v>289</v>
      </c>
      <c r="B51" s="606" t="s">
        <v>290</v>
      </c>
      <c r="C51" s="607" t="s">
        <v>13</v>
      </c>
      <c r="D51" s="608">
        <f>E51+F51+I51+L51+O51+R51</f>
        <v>0</v>
      </c>
      <c r="E51" s="11">
        <v>0</v>
      </c>
      <c r="F51" s="11">
        <v>0</v>
      </c>
      <c r="G51" s="11">
        <f>'27'!I71</f>
        <v>0</v>
      </c>
      <c r="H51" s="609"/>
      <c r="I51" s="11">
        <f>G51+H51</f>
        <v>0</v>
      </c>
      <c r="J51" s="686">
        <f>'35'!L50</f>
        <v>0</v>
      </c>
      <c r="K51" s="609">
        <v>0</v>
      </c>
      <c r="L51" s="686">
        <f>J51+K51</f>
        <v>0</v>
      </c>
      <c r="M51" s="686">
        <f>'42'!O51</f>
        <v>0</v>
      </c>
      <c r="N51" s="609">
        <v>0</v>
      </c>
      <c r="O51" s="686">
        <f>M51+N51</f>
        <v>0</v>
      </c>
      <c r="P51" s="686">
        <f>'42'!R51</f>
        <v>0</v>
      </c>
      <c r="Q51" s="609">
        <v>0</v>
      </c>
      <c r="R51" s="717">
        <f>P51+Q51</f>
        <v>0</v>
      </c>
      <c r="S51" s="608">
        <f>T51+U51+X51+AA51+AD51+AG51</f>
        <v>0</v>
      </c>
      <c r="T51" s="11">
        <v>0</v>
      </c>
      <c r="U51" s="11">
        <v>0</v>
      </c>
      <c r="V51" s="11">
        <v>0</v>
      </c>
      <c r="W51" s="609"/>
      <c r="X51" s="358">
        <f>V51+W51</f>
        <v>0</v>
      </c>
      <c r="Y51" s="11">
        <f>'35'!AA50</f>
        <v>0</v>
      </c>
      <c r="Z51" s="609">
        <v>0</v>
      </c>
      <c r="AA51" s="11">
        <v>0</v>
      </c>
      <c r="AB51" s="11">
        <f>'42'!AD51</f>
        <v>0</v>
      </c>
      <c r="AC51" s="609">
        <v>0</v>
      </c>
      <c r="AD51" s="11">
        <f>AB51+AC51</f>
        <v>0</v>
      </c>
      <c r="AE51" s="11">
        <f>'42'!AG51</f>
        <v>0</v>
      </c>
      <c r="AF51" s="609">
        <v>0</v>
      </c>
      <c r="AG51" s="745">
        <v>0</v>
      </c>
      <c r="AH51" s="880">
        <f>AK51+AN51+AQ51</f>
        <v>0</v>
      </c>
      <c r="AI51" s="876">
        <f>'33'!AK50</f>
        <v>0</v>
      </c>
      <c r="AJ51" s="609">
        <v>0</v>
      </c>
      <c r="AK51" s="745">
        <f>AI51+AJ51</f>
        <v>0</v>
      </c>
      <c r="AL51" s="876">
        <f>'42'!AN51</f>
        <v>0</v>
      </c>
      <c r="AM51" s="609">
        <v>0</v>
      </c>
      <c r="AN51" s="745">
        <f>AL51+AM51</f>
        <v>0</v>
      </c>
      <c r="AO51" s="876">
        <f>'42'!AQ51</f>
        <v>0</v>
      </c>
      <c r="AP51" s="609">
        <v>0</v>
      </c>
      <c r="AQ51" s="745">
        <f>AO51+AP51</f>
        <v>0</v>
      </c>
      <c r="AR51" s="657">
        <f>AS51+AT51+AW51+AZ51+BC51+BF51</f>
        <v>0</v>
      </c>
      <c r="AS51" s="11">
        <f>E51+T51</f>
        <v>0</v>
      </c>
      <c r="AT51" s="11">
        <f>F51+U51</f>
        <v>0</v>
      </c>
      <c r="AU51" s="11">
        <f>G51+V51</f>
        <v>0</v>
      </c>
      <c r="AV51" s="609">
        <f>H51+W51</f>
        <v>0</v>
      </c>
      <c r="AW51" s="11">
        <f>AU51+AV51</f>
        <v>0</v>
      </c>
      <c r="AX51" s="11">
        <f>J51+Y51+AI51</f>
        <v>0</v>
      </c>
      <c r="AY51" s="609">
        <f>K51+Z51+AJ51</f>
        <v>0</v>
      </c>
      <c r="AZ51" s="11">
        <f>AX51+AY51</f>
        <v>0</v>
      </c>
      <c r="BA51" s="11">
        <f>M51+AB51+AL51</f>
        <v>0</v>
      </c>
      <c r="BB51" s="676">
        <f>N51+AC51+AM51</f>
        <v>0</v>
      </c>
      <c r="BC51" s="11">
        <f>BA51+BB51</f>
        <v>0</v>
      </c>
      <c r="BD51" s="11">
        <f>P51+AE51</f>
        <v>0</v>
      </c>
      <c r="BE51" s="676">
        <f>Q51+AF51+AP51</f>
        <v>0</v>
      </c>
      <c r="BF51" s="745">
        <f>BD51+BE51</f>
        <v>0</v>
      </c>
      <c r="BG51" s="905"/>
    </row>
    <row r="52" s="27" customFormat="1" ht="63.75" customHeight="1" spans="1:59">
      <c r="A52" s="19"/>
      <c r="B52" s="832" t="s">
        <v>189</v>
      </c>
      <c r="C52" s="958"/>
      <c r="D52" s="608">
        <f>E52+F52+I52+L52+O52+R52</f>
        <v>105.26358</v>
      </c>
      <c r="E52" s="10">
        <f t="shared" ref="E52:R52" si="10">E51+E47</f>
        <v>0</v>
      </c>
      <c r="F52" s="10">
        <f t="shared" si="10"/>
        <v>0</v>
      </c>
      <c r="G52" s="10">
        <f t="shared" si="10"/>
        <v>0</v>
      </c>
      <c r="H52" s="676">
        <f t="shared" si="10"/>
        <v>0</v>
      </c>
      <c r="I52" s="10">
        <f t="shared" si="10"/>
        <v>0</v>
      </c>
      <c r="J52" s="689">
        <f t="shared" si="10"/>
        <v>52.632</v>
      </c>
      <c r="K52" s="609">
        <f t="shared" si="10"/>
        <v>0</v>
      </c>
      <c r="L52" s="689">
        <f t="shared" si="10"/>
        <v>52.632</v>
      </c>
      <c r="M52" s="689">
        <f t="shared" si="10"/>
        <v>26.31579</v>
      </c>
      <c r="N52" s="609">
        <f t="shared" si="10"/>
        <v>0</v>
      </c>
      <c r="O52" s="689">
        <f t="shared" si="10"/>
        <v>26.31579</v>
      </c>
      <c r="P52" s="689">
        <f t="shared" si="10"/>
        <v>26.31579</v>
      </c>
      <c r="Q52" s="609">
        <f t="shared" si="10"/>
        <v>0</v>
      </c>
      <c r="R52" s="704">
        <f t="shared" si="10"/>
        <v>26.31579</v>
      </c>
      <c r="S52" s="608">
        <f>T52+U52+X52+AA52+AD52+AG52</f>
        <v>360</v>
      </c>
      <c r="T52" s="10">
        <f t="shared" ref="T52:AP52" si="11">T51+T47</f>
        <v>0</v>
      </c>
      <c r="U52" s="10">
        <f t="shared" si="11"/>
        <v>0</v>
      </c>
      <c r="V52" s="10">
        <f t="shared" si="11"/>
        <v>0</v>
      </c>
      <c r="W52" s="676">
        <f t="shared" si="11"/>
        <v>0</v>
      </c>
      <c r="X52" s="361">
        <f t="shared" si="11"/>
        <v>0</v>
      </c>
      <c r="Y52" s="10">
        <f t="shared" si="11"/>
        <v>180</v>
      </c>
      <c r="Z52" s="609">
        <f t="shared" si="11"/>
        <v>0</v>
      </c>
      <c r="AA52" s="10">
        <f t="shared" si="11"/>
        <v>180</v>
      </c>
      <c r="AB52" s="10">
        <f t="shared" si="11"/>
        <v>90</v>
      </c>
      <c r="AC52" s="609">
        <f t="shared" si="11"/>
        <v>0</v>
      </c>
      <c r="AD52" s="10">
        <f t="shared" si="11"/>
        <v>90</v>
      </c>
      <c r="AE52" s="10">
        <f t="shared" si="11"/>
        <v>90</v>
      </c>
      <c r="AF52" s="609">
        <f t="shared" si="11"/>
        <v>0</v>
      </c>
      <c r="AG52" s="748">
        <f t="shared" si="11"/>
        <v>90</v>
      </c>
      <c r="AH52" s="765">
        <f>AK52+AN52+AQ52</f>
        <v>1640</v>
      </c>
      <c r="AI52" s="608">
        <f t="shared" si="11"/>
        <v>820</v>
      </c>
      <c r="AJ52" s="609">
        <f t="shared" si="11"/>
        <v>0</v>
      </c>
      <c r="AK52" s="748">
        <f t="shared" si="11"/>
        <v>820</v>
      </c>
      <c r="AL52" s="10">
        <f t="shared" si="11"/>
        <v>410</v>
      </c>
      <c r="AM52" s="609">
        <f t="shared" si="11"/>
        <v>0</v>
      </c>
      <c r="AN52" s="745">
        <f>AL52+AM52</f>
        <v>410</v>
      </c>
      <c r="AO52" s="10">
        <f t="shared" si="11"/>
        <v>410</v>
      </c>
      <c r="AP52" s="609">
        <f t="shared" si="11"/>
        <v>0</v>
      </c>
      <c r="AQ52" s="745">
        <f>AO52+AP52</f>
        <v>410</v>
      </c>
      <c r="AR52" s="657">
        <f>AS52+AT52+AW52+AZ52+BC52+BF52</f>
        <v>2105.26358</v>
      </c>
      <c r="AS52" s="11">
        <f>AS51+AS47</f>
        <v>0</v>
      </c>
      <c r="AT52" s="11">
        <f>AT51+AT47</f>
        <v>0</v>
      </c>
      <c r="AU52" s="11">
        <f>AU51+AU47</f>
        <v>0</v>
      </c>
      <c r="AV52" s="609">
        <f>AV51+AV47</f>
        <v>0</v>
      </c>
      <c r="AW52" s="11">
        <f>AW51+AW47</f>
        <v>0</v>
      </c>
      <c r="AX52" s="11">
        <f>J52+Y52+AI52</f>
        <v>1052.632</v>
      </c>
      <c r="AY52" s="609">
        <f>K52+Z52+AJ52</f>
        <v>0</v>
      </c>
      <c r="AZ52" s="11">
        <f t="shared" ref="AZ52:BF52" si="12">AZ51+AZ47</f>
        <v>1052.632</v>
      </c>
      <c r="BA52" s="11">
        <f t="shared" si="12"/>
        <v>526.31579</v>
      </c>
      <c r="BB52" s="676">
        <f t="shared" si="12"/>
        <v>0</v>
      </c>
      <c r="BC52" s="11">
        <f t="shared" si="12"/>
        <v>526.31579</v>
      </c>
      <c r="BD52" s="11">
        <f t="shared" si="12"/>
        <v>526.31579</v>
      </c>
      <c r="BE52" s="676">
        <f t="shared" si="12"/>
        <v>0</v>
      </c>
      <c r="BF52" s="11">
        <f t="shared" si="12"/>
        <v>526.31579</v>
      </c>
      <c r="BG52" s="818"/>
    </row>
    <row r="53" s="27" customFormat="1" spans="1:59">
      <c r="A53" s="7" t="s">
        <v>302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7"/>
      <c r="T53" s="977"/>
      <c r="U53" s="977"/>
      <c r="V53" s="977"/>
      <c r="W53" s="977"/>
      <c r="X53" s="977"/>
      <c r="Y53" s="977"/>
      <c r="Z53" s="977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  <c r="AN53" s="977"/>
      <c r="AO53" s="977"/>
      <c r="AP53" s="977"/>
      <c r="AQ53" s="97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spans="1:59">
      <c r="A54" s="7" t="s">
        <v>303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978"/>
      <c r="T54" s="978"/>
      <c r="U54" s="978"/>
      <c r="V54" s="978"/>
      <c r="W54" s="978"/>
      <c r="X54" s="978"/>
      <c r="Y54" s="978"/>
      <c r="Z54" s="978"/>
      <c r="AA54" s="978"/>
      <c r="AB54" s="978"/>
      <c r="AC54" s="978"/>
      <c r="AD54" s="978"/>
      <c r="AE54" s="978"/>
      <c r="AF54" s="978"/>
      <c r="AG54" s="978"/>
      <c r="AH54" s="978"/>
      <c r="AI54" s="978"/>
      <c r="AJ54" s="978"/>
      <c r="AK54" s="978"/>
      <c r="AL54" s="978"/>
      <c r="AM54" s="978"/>
      <c r="AN54" s="978"/>
      <c r="AO54" s="978"/>
      <c r="AP54" s="978"/>
      <c r="AQ54" s="978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814"/>
    </row>
    <row r="55" s="27" customFormat="1" ht="70.5" customHeight="1" spans="1:59">
      <c r="A55" s="15" t="s">
        <v>118</v>
      </c>
      <c r="B55" s="606" t="s">
        <v>354</v>
      </c>
      <c r="C55" s="607" t="s">
        <v>13</v>
      </c>
      <c r="D55" s="608">
        <f>E55+F55+I55+L55+O55+R55</f>
        <v>35490.32865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'42'!O55</f>
        <v>6154.49997</v>
      </c>
      <c r="N55" s="609">
        <f>-20+5.15848-30+16.71064-2.4</f>
        <v>-30.53088</v>
      </c>
      <c r="O55" s="686">
        <f>M55+N55</f>
        <v>6123.96909</v>
      </c>
      <c r="P55" s="686">
        <f>'42'!R55</f>
        <v>6275.05115</v>
      </c>
      <c r="Q55" s="609">
        <v>0</v>
      </c>
      <c r="R55" s="717">
        <f>P55+Q55</f>
        <v>6275.05115</v>
      </c>
      <c r="S55" s="608">
        <f>T55+U55+X55+AA55+AD55+AG55</f>
        <v>283.34194</v>
      </c>
      <c r="T55" s="11">
        <v>0</v>
      </c>
      <c r="U55" s="11">
        <v>0</v>
      </c>
      <c r="V55" s="11">
        <f>'27'!X48</f>
        <v>95.44194</v>
      </c>
      <c r="W55" s="609"/>
      <c r="X55" s="358">
        <f>V55+W55</f>
        <v>95.44194</v>
      </c>
      <c r="Y55" s="11">
        <v>0</v>
      </c>
      <c r="Z55" s="609">
        <v>0</v>
      </c>
      <c r="AA55" s="11">
        <v>0</v>
      </c>
      <c r="AB55" s="11">
        <f t="shared" ref="AB55:AG55" si="13">AB56</f>
        <v>180.8</v>
      </c>
      <c r="AC55" s="609">
        <f t="shared" si="13"/>
        <v>-83.3</v>
      </c>
      <c r="AD55" s="11">
        <f t="shared" si="13"/>
        <v>97.5</v>
      </c>
      <c r="AE55" s="11">
        <f t="shared" si="13"/>
        <v>90.4</v>
      </c>
      <c r="AF55" s="609">
        <f t="shared" si="13"/>
        <v>0</v>
      </c>
      <c r="AG55" s="745">
        <f t="shared" si="13"/>
        <v>90.4</v>
      </c>
      <c r="AH55" s="765">
        <f>AK55+AN55+AQ55</f>
        <v>0</v>
      </c>
      <c r="AI55" s="876">
        <v>0</v>
      </c>
      <c r="AJ55" s="609">
        <v>0</v>
      </c>
      <c r="AK55" s="745">
        <f>AI55+AJ55</f>
        <v>0</v>
      </c>
      <c r="AL55" s="876">
        <v>0</v>
      </c>
      <c r="AM55" s="609">
        <v>0</v>
      </c>
      <c r="AN55" s="745">
        <f>AL55+AM55</f>
        <v>0</v>
      </c>
      <c r="AO55" s="876">
        <v>0</v>
      </c>
      <c r="AP55" s="609">
        <v>0</v>
      </c>
      <c r="AQ55" s="745">
        <f>AO55+AP55</f>
        <v>0</v>
      </c>
      <c r="AR55" s="657">
        <f>AS55+AT55+AW55+AZ55+BC55+BF55</f>
        <v>35773.67059</v>
      </c>
      <c r="AS55" s="11">
        <f t="shared" ref="AS55:AV56" si="14">E55+T55</f>
        <v>4728.52027</v>
      </c>
      <c r="AT55" s="11">
        <f t="shared" si="14"/>
        <v>5368.03887</v>
      </c>
      <c r="AU55" s="11">
        <f t="shared" si="14"/>
        <v>6691.42368</v>
      </c>
      <c r="AV55" s="609">
        <f t="shared" si="14"/>
        <v>0</v>
      </c>
      <c r="AW55" s="11">
        <f>AU55+AV55</f>
        <v>6691.42368</v>
      </c>
      <c r="AX55" s="11">
        <f>J55+Y55+AI55</f>
        <v>6398.76753</v>
      </c>
      <c r="AY55" s="609">
        <f>K55+Z55+AJ55</f>
        <v>0</v>
      </c>
      <c r="AZ55" s="11">
        <f>AX55+AY55</f>
        <v>6398.76753</v>
      </c>
      <c r="BA55" s="11">
        <f>M55+AB55</f>
        <v>6335.29997</v>
      </c>
      <c r="BB55" s="642">
        <f>N55+AC55</f>
        <v>-113.83088</v>
      </c>
      <c r="BC55" s="11">
        <f>BA55+BB55</f>
        <v>6221.46909</v>
      </c>
      <c r="BD55" s="11">
        <f>P55+AE55</f>
        <v>6365.45115</v>
      </c>
      <c r="BE55" s="642">
        <f>Q55+AF55</f>
        <v>0</v>
      </c>
      <c r="BF55" s="787">
        <f>BD55+BE55</f>
        <v>6365.45115</v>
      </c>
      <c r="BG55" s="936" t="s">
        <v>436</v>
      </c>
    </row>
    <row r="56" s="27" customFormat="1" ht="105.75" customHeight="1" spans="1:59">
      <c r="A56" s="15" t="s">
        <v>356</v>
      </c>
      <c r="B56" s="606" t="s">
        <v>329</v>
      </c>
      <c r="C56" s="607" t="s">
        <v>46</v>
      </c>
      <c r="D56" s="608">
        <f>E56+F56+I56+L56+O56+R56</f>
        <v>0</v>
      </c>
      <c r="E56" s="11">
        <v>0</v>
      </c>
      <c r="F56" s="11">
        <v>0</v>
      </c>
      <c r="G56" s="11"/>
      <c r="H56" s="609"/>
      <c r="I56" s="11">
        <v>0</v>
      </c>
      <c r="J56" s="686">
        <v>0</v>
      </c>
      <c r="K56" s="609">
        <v>0</v>
      </c>
      <c r="L56" s="686">
        <v>0</v>
      </c>
      <c r="M56" s="686">
        <v>0</v>
      </c>
      <c r="N56" s="609">
        <v>0</v>
      </c>
      <c r="O56" s="686">
        <v>0</v>
      </c>
      <c r="P56" s="686">
        <v>0</v>
      </c>
      <c r="Q56" s="609">
        <v>0</v>
      </c>
      <c r="R56" s="717">
        <v>0</v>
      </c>
      <c r="S56" s="608">
        <f>T56+U56+X56+AA56+AD56+AG56</f>
        <v>187.9</v>
      </c>
      <c r="T56" s="11">
        <v>0</v>
      </c>
      <c r="U56" s="11">
        <v>0</v>
      </c>
      <c r="V56" s="11"/>
      <c r="W56" s="609"/>
      <c r="X56" s="358">
        <v>0</v>
      </c>
      <c r="Y56" s="11">
        <v>0</v>
      </c>
      <c r="Z56" s="609">
        <v>0</v>
      </c>
      <c r="AA56" s="11">
        <v>0</v>
      </c>
      <c r="AB56" s="11">
        <f>'42'!AD56</f>
        <v>180.8</v>
      </c>
      <c r="AC56" s="609">
        <v>-83.3</v>
      </c>
      <c r="AD56" s="11">
        <f>AB56+AC56</f>
        <v>97.5</v>
      </c>
      <c r="AE56" s="11">
        <f>'42'!AG56</f>
        <v>90.4</v>
      </c>
      <c r="AF56" s="609">
        <v>0</v>
      </c>
      <c r="AG56" s="745">
        <f>AE56+AF56</f>
        <v>90.4</v>
      </c>
      <c r="AH56" s="765">
        <f>AK56+AN56+AQ56</f>
        <v>0</v>
      </c>
      <c r="AI56" s="877">
        <v>0</v>
      </c>
      <c r="AJ56" s="987">
        <v>0</v>
      </c>
      <c r="AK56" s="745">
        <v>0</v>
      </c>
      <c r="AL56" s="876">
        <v>0</v>
      </c>
      <c r="AM56" s="609">
        <v>0</v>
      </c>
      <c r="AN56" s="745">
        <v>0</v>
      </c>
      <c r="AO56" s="876">
        <v>0</v>
      </c>
      <c r="AP56" s="609">
        <v>0</v>
      </c>
      <c r="AQ56" s="745">
        <v>0</v>
      </c>
      <c r="AR56" s="657">
        <f>AS56+AT56+AW56+AZ56+BC56+BF56</f>
        <v>187.9</v>
      </c>
      <c r="AS56" s="11">
        <f t="shared" si="14"/>
        <v>0</v>
      </c>
      <c r="AT56" s="11">
        <f t="shared" si="14"/>
        <v>0</v>
      </c>
      <c r="AU56" s="11">
        <f t="shared" si="14"/>
        <v>0</v>
      </c>
      <c r="AV56" s="609">
        <f t="shared" si="14"/>
        <v>0</v>
      </c>
      <c r="AW56" s="11">
        <f>AU56+AV56</f>
        <v>0</v>
      </c>
      <c r="AX56" s="11">
        <f>J56+Y56+AI56</f>
        <v>0</v>
      </c>
      <c r="AY56" s="609">
        <f>K56+Z56+AJ56</f>
        <v>0</v>
      </c>
      <c r="AZ56" s="11">
        <f>AX56+AY56</f>
        <v>0</v>
      </c>
      <c r="BA56" s="11">
        <f>M56+AB56</f>
        <v>180.8</v>
      </c>
      <c r="BB56" s="642">
        <f>N56+AC56</f>
        <v>-83.3</v>
      </c>
      <c r="BC56" s="11">
        <f>BA56+BB56</f>
        <v>97.5</v>
      </c>
      <c r="BD56" s="11">
        <f>P56+AE56</f>
        <v>90.4</v>
      </c>
      <c r="BE56" s="642">
        <f>Q56+AF56</f>
        <v>0</v>
      </c>
      <c r="BF56" s="787">
        <f>BD56+BE56</f>
        <v>90.4</v>
      </c>
      <c r="BG56" s="937"/>
    </row>
    <row r="57" s="27" customFormat="1" ht="81.75" customHeight="1" spans="1:59">
      <c r="A57" s="19"/>
      <c r="B57" s="832" t="s">
        <v>159</v>
      </c>
      <c r="C57" s="959"/>
      <c r="D57" s="608">
        <f>E57+F57+I57+L57+O57+R57</f>
        <v>35490.32865</v>
      </c>
      <c r="E57" s="10">
        <f>E55+E56</f>
        <v>4728.52027</v>
      </c>
      <c r="F57" s="10">
        <f t="shared" ref="F57:R57" si="15">F55+F56</f>
        <v>5368.03887</v>
      </c>
      <c r="G57" s="10">
        <f t="shared" si="15"/>
        <v>6595.98174</v>
      </c>
      <c r="H57" s="10">
        <f t="shared" si="15"/>
        <v>0</v>
      </c>
      <c r="I57" s="10">
        <f t="shared" si="15"/>
        <v>6595.98174</v>
      </c>
      <c r="J57" s="10">
        <f t="shared" si="15"/>
        <v>6398.76753</v>
      </c>
      <c r="K57" s="10">
        <f t="shared" si="15"/>
        <v>0</v>
      </c>
      <c r="L57" s="10">
        <f t="shared" si="15"/>
        <v>6398.76753</v>
      </c>
      <c r="M57" s="10">
        <f t="shared" si="15"/>
        <v>6154.49997</v>
      </c>
      <c r="N57" s="10">
        <f t="shared" si="15"/>
        <v>-30.53088</v>
      </c>
      <c r="O57" s="10">
        <f t="shared" si="15"/>
        <v>6123.96909</v>
      </c>
      <c r="P57" s="10">
        <f t="shared" si="15"/>
        <v>6275.05115</v>
      </c>
      <c r="Q57" s="10">
        <f t="shared" si="15"/>
        <v>0</v>
      </c>
      <c r="R57" s="10">
        <f t="shared" si="15"/>
        <v>6275.05115</v>
      </c>
      <c r="S57" s="10">
        <f>S55</f>
        <v>283.34194</v>
      </c>
      <c r="T57" s="10">
        <f t="shared" ref="T57:AR57" si="16">T55</f>
        <v>0</v>
      </c>
      <c r="U57" s="10">
        <f t="shared" si="16"/>
        <v>0</v>
      </c>
      <c r="V57" s="10">
        <f t="shared" si="16"/>
        <v>95.44194</v>
      </c>
      <c r="W57" s="10">
        <f t="shared" si="16"/>
        <v>0</v>
      </c>
      <c r="X57" s="10">
        <f t="shared" si="16"/>
        <v>95.44194</v>
      </c>
      <c r="Y57" s="10">
        <f t="shared" si="16"/>
        <v>0</v>
      </c>
      <c r="Z57" s="10">
        <f t="shared" si="16"/>
        <v>0</v>
      </c>
      <c r="AA57" s="10">
        <f t="shared" si="16"/>
        <v>0</v>
      </c>
      <c r="AB57" s="10">
        <f t="shared" si="16"/>
        <v>180.8</v>
      </c>
      <c r="AC57" s="10">
        <f t="shared" si="16"/>
        <v>-83.3</v>
      </c>
      <c r="AD57" s="10">
        <f t="shared" si="16"/>
        <v>97.5</v>
      </c>
      <c r="AE57" s="10">
        <f t="shared" si="16"/>
        <v>90.4</v>
      </c>
      <c r="AF57" s="10">
        <f t="shared" si="16"/>
        <v>0</v>
      </c>
      <c r="AG57" s="10">
        <f t="shared" si="16"/>
        <v>90.4</v>
      </c>
      <c r="AH57" s="10">
        <f t="shared" si="16"/>
        <v>0</v>
      </c>
      <c r="AI57" s="10">
        <f t="shared" si="16"/>
        <v>0</v>
      </c>
      <c r="AJ57" s="10">
        <f t="shared" si="16"/>
        <v>0</v>
      </c>
      <c r="AK57" s="10">
        <f t="shared" si="16"/>
        <v>0</v>
      </c>
      <c r="AL57" s="10">
        <f t="shared" si="16"/>
        <v>0</v>
      </c>
      <c r="AM57" s="10">
        <f t="shared" si="16"/>
        <v>0</v>
      </c>
      <c r="AN57" s="10">
        <f t="shared" si="16"/>
        <v>0</v>
      </c>
      <c r="AO57" s="10">
        <f t="shared" si="16"/>
        <v>0</v>
      </c>
      <c r="AP57" s="10">
        <f t="shared" si="16"/>
        <v>0</v>
      </c>
      <c r="AQ57" s="10">
        <f t="shared" si="16"/>
        <v>0</v>
      </c>
      <c r="AR57" s="10">
        <f t="shared" si="16"/>
        <v>35773.67059</v>
      </c>
      <c r="AS57" s="10">
        <f t="shared" ref="AS57:BF57" si="17">AS55</f>
        <v>4728.52027</v>
      </c>
      <c r="AT57" s="10">
        <f t="shared" si="17"/>
        <v>5368.03887</v>
      </c>
      <c r="AU57" s="10">
        <f t="shared" si="17"/>
        <v>6691.42368</v>
      </c>
      <c r="AV57" s="10">
        <f t="shared" si="17"/>
        <v>0</v>
      </c>
      <c r="AW57" s="10">
        <f t="shared" si="17"/>
        <v>6691.42368</v>
      </c>
      <c r="AX57" s="10">
        <f t="shared" si="17"/>
        <v>6398.76753</v>
      </c>
      <c r="AY57" s="10">
        <f t="shared" si="17"/>
        <v>0</v>
      </c>
      <c r="AZ57" s="10">
        <f t="shared" si="17"/>
        <v>6398.76753</v>
      </c>
      <c r="BA57" s="10">
        <f t="shared" si="17"/>
        <v>6335.29997</v>
      </c>
      <c r="BB57" s="10">
        <f t="shared" si="17"/>
        <v>-113.83088</v>
      </c>
      <c r="BC57" s="10">
        <f t="shared" si="17"/>
        <v>6221.46909</v>
      </c>
      <c r="BD57" s="10">
        <f t="shared" si="17"/>
        <v>6365.45115</v>
      </c>
      <c r="BE57" s="10">
        <f t="shared" si="17"/>
        <v>0</v>
      </c>
      <c r="BF57" s="10">
        <f t="shared" si="17"/>
        <v>6365.45115</v>
      </c>
      <c r="BG57" s="938"/>
    </row>
    <row r="58" s="27" customFormat="1" ht="21" customHeight="1" spans="1:59">
      <c r="A58" s="7" t="s">
        <v>304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7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  <c r="AN58" s="977"/>
      <c r="AO58" s="977"/>
      <c r="AP58" s="977"/>
      <c r="AQ58" s="97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s="27" customFormat="1" ht="22.5" customHeight="1" spans="1:59">
      <c r="A59" s="7" t="s">
        <v>305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978"/>
      <c r="T59" s="978"/>
      <c r="U59" s="978"/>
      <c r="V59" s="978"/>
      <c r="W59" s="978"/>
      <c r="X59" s="978"/>
      <c r="Y59" s="978"/>
      <c r="Z59" s="978"/>
      <c r="AA59" s="978"/>
      <c r="AB59" s="978"/>
      <c r="AC59" s="978"/>
      <c r="AD59" s="978"/>
      <c r="AE59" s="978"/>
      <c r="AF59" s="978"/>
      <c r="AG59" s="978"/>
      <c r="AH59" s="978"/>
      <c r="AI59" s="978"/>
      <c r="AJ59" s="978"/>
      <c r="AK59" s="978"/>
      <c r="AL59" s="978"/>
      <c r="AM59" s="978"/>
      <c r="AN59" s="978"/>
      <c r="AO59" s="978"/>
      <c r="AP59" s="978"/>
      <c r="AQ59" s="978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814"/>
    </row>
    <row r="60" ht="75" customHeight="1" spans="1:59">
      <c r="A60" s="15" t="s">
        <v>122</v>
      </c>
      <c r="B60" s="606" t="s">
        <v>160</v>
      </c>
      <c r="C60" s="607" t="s">
        <v>13</v>
      </c>
      <c r="D60" s="608">
        <f>E60+F60+I60+L60+O60+R60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>
        <v>0</v>
      </c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f>'35'!AA58</f>
        <v>0</v>
      </c>
      <c r="Z60" s="642"/>
      <c r="AA60" s="11">
        <v>0</v>
      </c>
      <c r="AB60" s="11">
        <f>'42'!AD60</f>
        <v>0</v>
      </c>
      <c r="AC60" s="642"/>
      <c r="AD60" s="11">
        <v>0</v>
      </c>
      <c r="AE60" s="11">
        <f>'42'!AG60</f>
        <v>0</v>
      </c>
      <c r="AF60" s="642"/>
      <c r="AG60" s="745">
        <v>0</v>
      </c>
      <c r="AH60" s="869">
        <f>AK60+AN60+AQ60</f>
        <v>0</v>
      </c>
      <c r="AI60" s="764">
        <v>0</v>
      </c>
      <c r="AJ60" s="642"/>
      <c r="AK60" s="745">
        <f>AI60+AJ60</f>
        <v>0</v>
      </c>
      <c r="AL60" s="764">
        <v>0</v>
      </c>
      <c r="AM60" s="642"/>
      <c r="AN60" s="758">
        <f>AL60+AM60</f>
        <v>0</v>
      </c>
      <c r="AO60" s="764">
        <v>0</v>
      </c>
      <c r="AP60" s="642"/>
      <c r="AQ60" s="758">
        <f>AO60+AP60</f>
        <v>0</v>
      </c>
      <c r="AR60" s="657">
        <f>AS60+AT60+AW60+AZ60+BC60+BF60</f>
        <v>1488.35017</v>
      </c>
      <c r="AS60" s="11">
        <f>E60+T60</f>
        <v>0</v>
      </c>
      <c r="AT60" s="11">
        <f>F60+U60</f>
        <v>0</v>
      </c>
      <c r="AU60" s="11">
        <f>G60+V60</f>
        <v>1488.35017</v>
      </c>
      <c r="AV60" s="609">
        <f>H60+W60</f>
        <v>0</v>
      </c>
      <c r="AW60" s="11">
        <f>AU60+AV60</f>
        <v>1488.35017</v>
      </c>
      <c r="AX60" s="11">
        <f>J60+Y60+AI60</f>
        <v>0</v>
      </c>
      <c r="AY60" s="642">
        <f>K60+Z60+AJ60</f>
        <v>0</v>
      </c>
      <c r="AZ60" s="11">
        <f>AX60+AY60</f>
        <v>0</v>
      </c>
      <c r="BA60" s="11">
        <f>M60+AB60</f>
        <v>0</v>
      </c>
      <c r="BB60" s="642">
        <f>N60+AC60</f>
        <v>0</v>
      </c>
      <c r="BC60" s="11">
        <f>BA60+BB60</f>
        <v>0</v>
      </c>
      <c r="BD60" s="11">
        <f>P60+AE60</f>
        <v>0</v>
      </c>
      <c r="BE60" s="642">
        <f>Q60+AF60</f>
        <v>0</v>
      </c>
      <c r="BF60" s="745">
        <f>BD60+BE60</f>
        <v>0</v>
      </c>
      <c r="BG60" s="939"/>
    </row>
    <row r="61" spans="1:59">
      <c r="A61" s="15"/>
      <c r="B61" s="606"/>
      <c r="C61" s="607" t="s">
        <v>91</v>
      </c>
      <c r="D61" s="608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608"/>
      <c r="T61" s="10"/>
      <c r="U61" s="10"/>
      <c r="V61" s="10"/>
      <c r="W61" s="676"/>
      <c r="X61" s="361"/>
      <c r="Y61" s="738"/>
      <c r="Z61" s="739"/>
      <c r="AA61" s="657"/>
      <c r="AB61" s="738"/>
      <c r="AC61" s="739"/>
      <c r="AD61" s="657"/>
      <c r="AE61" s="738"/>
      <c r="AF61" s="739"/>
      <c r="AG61" s="765"/>
      <c r="AH61" s="760"/>
      <c r="AI61" s="760"/>
      <c r="AJ61" s="642"/>
      <c r="AK61" s="765"/>
      <c r="AL61" s="760"/>
      <c r="AM61" s="642"/>
      <c r="AN61" s="760"/>
      <c r="AO61" s="760"/>
      <c r="AP61" s="642"/>
      <c r="AQ61" s="760"/>
      <c r="AR61" s="657"/>
      <c r="AS61" s="10"/>
      <c r="AT61" s="10"/>
      <c r="AU61" s="10"/>
      <c r="AV61" s="676"/>
      <c r="AW61" s="10"/>
      <c r="AX61" s="738"/>
      <c r="AY61" s="739"/>
      <c r="AZ61" s="657"/>
      <c r="BA61" s="738"/>
      <c r="BB61" s="739"/>
      <c r="BC61" s="657"/>
      <c r="BD61" s="738"/>
      <c r="BE61" s="739"/>
      <c r="BF61" s="940"/>
      <c r="BG61" s="941"/>
    </row>
    <row r="62" ht="22.5" spans="1:59">
      <c r="A62" s="15"/>
      <c r="B62" s="606"/>
      <c r="C62" s="607" t="s">
        <v>404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608"/>
      <c r="T62" s="10"/>
      <c r="U62" s="10"/>
      <c r="V62" s="10"/>
      <c r="W62" s="676"/>
      <c r="X62" s="361"/>
      <c r="Y62" s="738"/>
      <c r="Z62" s="740"/>
      <c r="AA62" s="657"/>
      <c r="AB62" s="738"/>
      <c r="AC62" s="740"/>
      <c r="AD62" s="657"/>
      <c r="AE62" s="738"/>
      <c r="AF62" s="740"/>
      <c r="AG62" s="765"/>
      <c r="AH62" s="767"/>
      <c r="AI62" s="767"/>
      <c r="AJ62" s="768"/>
      <c r="AK62" s="765"/>
      <c r="AL62" s="767"/>
      <c r="AM62" s="768"/>
      <c r="AN62" s="767"/>
      <c r="AO62" s="767"/>
      <c r="AP62" s="768"/>
      <c r="AQ62" s="767"/>
      <c r="AR62" s="657"/>
      <c r="AS62" s="10"/>
      <c r="AT62" s="10"/>
      <c r="AU62" s="10"/>
      <c r="AV62" s="676"/>
      <c r="AW62" s="10"/>
      <c r="AX62" s="738"/>
      <c r="AY62" s="740"/>
      <c r="AZ62" s="657"/>
      <c r="BA62" s="738"/>
      <c r="BB62" s="740"/>
      <c r="BC62" s="657"/>
      <c r="BD62" s="738"/>
      <c r="BE62" s="740"/>
      <c r="BF62" s="940"/>
      <c r="BG62" s="941"/>
    </row>
    <row r="63" ht="22.5" spans="1:59">
      <c r="A63" s="15"/>
      <c r="B63" s="606"/>
      <c r="C63" s="607" t="s">
        <v>39</v>
      </c>
      <c r="D63" s="608"/>
      <c r="E63" s="10"/>
      <c r="F63" s="10"/>
      <c r="G63" s="10"/>
      <c r="H63" s="676"/>
      <c r="I63" s="10"/>
      <c r="J63" s="704"/>
      <c r="K63" s="720"/>
      <c r="L63" s="706"/>
      <c r="M63" s="704"/>
      <c r="N63" s="720"/>
      <c r="O63" s="707"/>
      <c r="P63" s="968"/>
      <c r="Q63" s="979"/>
      <c r="R63" s="704"/>
      <c r="S63" s="608"/>
      <c r="T63" s="10"/>
      <c r="U63" s="10"/>
      <c r="V63" s="10"/>
      <c r="W63" s="676"/>
      <c r="X63" s="361"/>
      <c r="Y63" s="738"/>
      <c r="Z63" s="754"/>
      <c r="AA63" s="657"/>
      <c r="AB63" s="738"/>
      <c r="AC63" s="754"/>
      <c r="AD63" s="657"/>
      <c r="AE63" s="738"/>
      <c r="AF63" s="754"/>
      <c r="AG63" s="765"/>
      <c r="AH63" s="770"/>
      <c r="AI63" s="770"/>
      <c r="AJ63" s="743"/>
      <c r="AK63" s="765"/>
      <c r="AL63" s="770"/>
      <c r="AM63" s="743"/>
      <c r="AN63" s="770"/>
      <c r="AO63" s="770"/>
      <c r="AP63" s="743"/>
      <c r="AQ63" s="770"/>
      <c r="AR63" s="657"/>
      <c r="AS63" s="10"/>
      <c r="AT63" s="10"/>
      <c r="AU63" s="10"/>
      <c r="AV63" s="676"/>
      <c r="AW63" s="10"/>
      <c r="AX63" s="738"/>
      <c r="AY63" s="754"/>
      <c r="AZ63" s="657"/>
      <c r="BA63" s="738"/>
      <c r="BB63" s="754"/>
      <c r="BC63" s="657"/>
      <c r="BD63" s="738"/>
      <c r="BE63" s="754"/>
      <c r="BF63" s="940"/>
      <c r="BG63" s="941"/>
    </row>
    <row r="64" s="30" customFormat="1" ht="69.6" customHeight="1" spans="1:59">
      <c r="A64" s="19"/>
      <c r="B64" s="832" t="s">
        <v>159</v>
      </c>
      <c r="C64" s="959"/>
      <c r="D64" s="608">
        <f>D60</f>
        <v>1488.35017</v>
      </c>
      <c r="E64" s="10">
        <f>E60</f>
        <v>0</v>
      </c>
      <c r="F64" s="10">
        <f t="shared" ref="F64:AK64" si="18">F60</f>
        <v>0</v>
      </c>
      <c r="G64" s="10">
        <f t="shared" si="18"/>
        <v>1488.35017</v>
      </c>
      <c r="H64" s="676">
        <f t="shared" si="18"/>
        <v>0</v>
      </c>
      <c r="I64" s="10">
        <f t="shared" si="18"/>
        <v>1488.35017</v>
      </c>
      <c r="J64" s="689">
        <f t="shared" si="18"/>
        <v>0</v>
      </c>
      <c r="K64" s="968">
        <f t="shared" si="18"/>
        <v>0</v>
      </c>
      <c r="L64" s="689">
        <f t="shared" si="18"/>
        <v>0</v>
      </c>
      <c r="M64" s="689">
        <f t="shared" si="18"/>
        <v>0</v>
      </c>
      <c r="N64" s="968">
        <f t="shared" si="18"/>
        <v>0</v>
      </c>
      <c r="O64" s="689">
        <f t="shared" si="18"/>
        <v>0</v>
      </c>
      <c r="P64" s="968">
        <f t="shared" si="18"/>
        <v>0</v>
      </c>
      <c r="Q64" s="689">
        <f t="shared" si="18"/>
        <v>0</v>
      </c>
      <c r="R64" s="704">
        <f t="shared" si="18"/>
        <v>0</v>
      </c>
      <c r="S64" s="608">
        <f t="shared" si="18"/>
        <v>0</v>
      </c>
      <c r="T64" s="10">
        <f t="shared" si="18"/>
        <v>0</v>
      </c>
      <c r="U64" s="10">
        <f t="shared" si="18"/>
        <v>0</v>
      </c>
      <c r="V64" s="10">
        <f t="shared" si="18"/>
        <v>0</v>
      </c>
      <c r="W64" s="676">
        <f t="shared" si="18"/>
        <v>0</v>
      </c>
      <c r="X64" s="361">
        <f t="shared" si="18"/>
        <v>0</v>
      </c>
      <c r="Y64" s="10">
        <f t="shared" si="18"/>
        <v>0</v>
      </c>
      <c r="Z64" s="770">
        <f t="shared" si="18"/>
        <v>0</v>
      </c>
      <c r="AA64" s="10">
        <f t="shared" si="18"/>
        <v>0</v>
      </c>
      <c r="AB64" s="10">
        <f t="shared" si="18"/>
        <v>0</v>
      </c>
      <c r="AC64" s="770">
        <f t="shared" si="18"/>
        <v>0</v>
      </c>
      <c r="AD64" s="10">
        <f t="shared" si="18"/>
        <v>0</v>
      </c>
      <c r="AE64" s="10">
        <f t="shared" si="18"/>
        <v>0</v>
      </c>
      <c r="AF64" s="770">
        <f t="shared" si="18"/>
        <v>0</v>
      </c>
      <c r="AG64" s="748">
        <f t="shared" si="18"/>
        <v>0</v>
      </c>
      <c r="AH64" s="880">
        <f>AK64+AN64+AQ64</f>
        <v>0</v>
      </c>
      <c r="AI64" s="757">
        <f t="shared" si="18"/>
        <v>0</v>
      </c>
      <c r="AJ64" s="988">
        <f t="shared" si="18"/>
        <v>0</v>
      </c>
      <c r="AK64" s="748">
        <f t="shared" si="18"/>
        <v>0</v>
      </c>
      <c r="AL64" s="874">
        <v>0</v>
      </c>
      <c r="AM64" s="743"/>
      <c r="AN64" s="989">
        <f>AL64+AM64</f>
        <v>0</v>
      </c>
      <c r="AO64" s="874">
        <v>0</v>
      </c>
      <c r="AP64" s="743"/>
      <c r="AQ64" s="989">
        <f>AO64+AP64</f>
        <v>0</v>
      </c>
      <c r="AR64" s="657">
        <f>AS64+AT64+AW64+AZ64+BC64+BF64</f>
        <v>1488.35017</v>
      </c>
      <c r="AS64" s="10">
        <f>E64+T64</f>
        <v>0</v>
      </c>
      <c r="AT64" s="10">
        <f>F64+U64</f>
        <v>0</v>
      </c>
      <c r="AU64" s="10">
        <f>G64+V64</f>
        <v>1488.35017</v>
      </c>
      <c r="AV64" s="676">
        <f>H64+W64</f>
        <v>0</v>
      </c>
      <c r="AW64" s="10">
        <f>AU64+AV64</f>
        <v>1488.35017</v>
      </c>
      <c r="AX64" s="11">
        <f>J64+Y64+AI64</f>
        <v>0</v>
      </c>
      <c r="AY64" s="743">
        <f>K64+Z64+AJ64</f>
        <v>0</v>
      </c>
      <c r="AZ64" s="10">
        <f>AX64+AY64</f>
        <v>0</v>
      </c>
      <c r="BA64" s="10">
        <f>M64+AB64</f>
        <v>0</v>
      </c>
      <c r="BB64" s="770">
        <f>N64+AC64</f>
        <v>0</v>
      </c>
      <c r="BC64" s="10">
        <f>BA64+BB64</f>
        <v>0</v>
      </c>
      <c r="BD64" s="10">
        <f>P64+AE64</f>
        <v>0</v>
      </c>
      <c r="BE64" s="770">
        <f>Q64+AF64</f>
        <v>0</v>
      </c>
      <c r="BF64" s="748">
        <f>BD64+BE64</f>
        <v>0</v>
      </c>
      <c r="BG64" s="942"/>
    </row>
    <row r="65" spans="1:59">
      <c r="A65" s="7" t="s">
        <v>306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803"/>
    </row>
    <row r="66" ht="19.5" customHeight="1" spans="1:59">
      <c r="A66" s="7" t="s">
        <v>307</v>
      </c>
      <c r="B66" s="7"/>
      <c r="C66" s="7"/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803"/>
    </row>
    <row r="67" ht="153" customHeight="1" spans="1:59">
      <c r="A67" s="15" t="s">
        <v>295</v>
      </c>
      <c r="B67" s="611" t="s">
        <v>412</v>
      </c>
      <c r="C67" s="923" t="s">
        <v>13</v>
      </c>
      <c r="D67" s="674">
        <f>E67+F67+I67+L67+O67+R67</f>
        <v>52.63158</v>
      </c>
      <c r="E67" s="653">
        <v>0</v>
      </c>
      <c r="F67" s="653">
        <v>0</v>
      </c>
      <c r="G67" s="653">
        <v>0</v>
      </c>
      <c r="H67" s="654"/>
      <c r="I67" s="653">
        <v>0</v>
      </c>
      <c r="J67" s="701">
        <v>0</v>
      </c>
      <c r="K67" s="928"/>
      <c r="L67" s="701">
        <v>0</v>
      </c>
      <c r="M67" s="701">
        <f>'42'!O67</f>
        <v>0</v>
      </c>
      <c r="N67" s="928">
        <v>0</v>
      </c>
      <c r="O67" s="701">
        <f>M67+N67</f>
        <v>0</v>
      </c>
      <c r="P67" s="701">
        <f>'42'!R67</f>
        <v>52.63158</v>
      </c>
      <c r="Q67" s="928">
        <v>0</v>
      </c>
      <c r="R67" s="1007">
        <f>P67+Q67</f>
        <v>52.63158</v>
      </c>
      <c r="S67" s="674">
        <f>T67+U67+X67+AA67+AD67+AG67</f>
        <v>1000</v>
      </c>
      <c r="T67" s="653">
        <v>0</v>
      </c>
      <c r="U67" s="653">
        <v>0</v>
      </c>
      <c r="V67" s="653">
        <v>0</v>
      </c>
      <c r="W67" s="654"/>
      <c r="X67" s="404">
        <v>0</v>
      </c>
      <c r="Y67" s="653">
        <v>0</v>
      </c>
      <c r="Z67" s="928">
        <f>Z68+Z69+Z70+Z71</f>
        <v>0</v>
      </c>
      <c r="AA67" s="653">
        <v>0</v>
      </c>
      <c r="AB67" s="653">
        <f>'42'!AD67</f>
        <v>0</v>
      </c>
      <c r="AC67" s="654">
        <f>AC68+AC69+AC70+AC71</f>
        <v>0</v>
      </c>
      <c r="AD67" s="653">
        <f>AB67+AC67</f>
        <v>0</v>
      </c>
      <c r="AE67" s="653">
        <f>'42'!AG67</f>
        <v>1000</v>
      </c>
      <c r="AF67" s="928">
        <v>0</v>
      </c>
      <c r="AG67" s="780">
        <f>AE67+AF67</f>
        <v>1000</v>
      </c>
      <c r="AH67" s="746">
        <f>AK67+AN67+AQ67</f>
        <v>0</v>
      </c>
      <c r="AI67" s="762">
        <v>0</v>
      </c>
      <c r="AJ67" s="928">
        <f>AJ68+AJ69+AJ70+AJ71</f>
        <v>0</v>
      </c>
      <c r="AK67" s="780">
        <f>AI67+AJ67</f>
        <v>0</v>
      </c>
      <c r="AL67" s="762">
        <v>0</v>
      </c>
      <c r="AM67" s="928">
        <f>AM68+AM69+AM70+AM71</f>
        <v>0</v>
      </c>
      <c r="AN67" s="780">
        <f>AL67+AM67</f>
        <v>0</v>
      </c>
      <c r="AO67" s="762">
        <v>0</v>
      </c>
      <c r="AP67" s="928">
        <f>AP68+AP69+AP70+AP71</f>
        <v>0</v>
      </c>
      <c r="AQ67" s="780">
        <f>AO67+AP67</f>
        <v>0</v>
      </c>
      <c r="AR67" s="674">
        <f>AS67+AT67+AW67+AZ67+BC67+BF67</f>
        <v>1052.63158</v>
      </c>
      <c r="AS67" s="653">
        <f t="shared" ref="AS67:AV68" si="19">E67+T67</f>
        <v>0</v>
      </c>
      <c r="AT67" s="653">
        <f t="shared" si="19"/>
        <v>0</v>
      </c>
      <c r="AU67" s="653">
        <f t="shared" si="19"/>
        <v>0</v>
      </c>
      <c r="AV67" s="654">
        <f t="shared" si="19"/>
        <v>0</v>
      </c>
      <c r="AW67" s="653">
        <f>AU67+AV67</f>
        <v>0</v>
      </c>
      <c r="AX67" s="653">
        <f>J67+Y67+AI67</f>
        <v>0</v>
      </c>
      <c r="AY67" s="654">
        <f>K67+Z67+AJ67</f>
        <v>0</v>
      </c>
      <c r="AZ67" s="653">
        <f>AX67+AY67</f>
        <v>0</v>
      </c>
      <c r="BA67" s="653">
        <f>M67+AB67</f>
        <v>0</v>
      </c>
      <c r="BB67" s="654">
        <f>N67+AC67</f>
        <v>0</v>
      </c>
      <c r="BC67" s="653">
        <f>BA67+BB67</f>
        <v>0</v>
      </c>
      <c r="BD67" s="653">
        <f>P67+AE67</f>
        <v>1052.63158</v>
      </c>
      <c r="BE67" s="654">
        <f>Q67+AF67</f>
        <v>0</v>
      </c>
      <c r="BF67" s="780">
        <f>BD67+BE67</f>
        <v>1052.63158</v>
      </c>
      <c r="BG67" s="1011"/>
    </row>
    <row r="68" ht="75.6" customHeight="1" spans="1:59">
      <c r="A68" s="15" t="s">
        <v>331</v>
      </c>
      <c r="B68" s="611" t="s">
        <v>123</v>
      </c>
      <c r="C68" s="923" t="s">
        <v>13</v>
      </c>
      <c r="D68" s="674">
        <f>E68+F68+I68+L68+O68+R68</f>
        <v>1484.80921</v>
      </c>
      <c r="E68" s="653">
        <v>0</v>
      </c>
      <c r="F68" s="653">
        <v>0</v>
      </c>
      <c r="G68" s="653">
        <v>0</v>
      </c>
      <c r="H68" s="654"/>
      <c r="I68" s="653">
        <v>0</v>
      </c>
      <c r="J68" s="701">
        <v>0</v>
      </c>
      <c r="K68" s="928"/>
      <c r="L68" s="701">
        <v>0</v>
      </c>
      <c r="M68" s="701">
        <f>'42'!O68</f>
        <v>250</v>
      </c>
      <c r="N68" s="928">
        <f>N69+N70+N71+N72</f>
        <v>-69.975</v>
      </c>
      <c r="O68" s="701">
        <f>M68+N68</f>
        <v>180.025</v>
      </c>
      <c r="P68" s="701">
        <f>'42'!R68</f>
        <v>1304.78421</v>
      </c>
      <c r="Q68" s="928">
        <f>Q69+Q70+Q71+Q72</f>
        <v>0</v>
      </c>
      <c r="R68" s="1007">
        <f>P68+Q68</f>
        <v>1304.78421</v>
      </c>
      <c r="S68" s="674">
        <f>T68+U68+X68+AA68+AD68+AG68</f>
        <v>24790.9</v>
      </c>
      <c r="T68" s="653">
        <v>0</v>
      </c>
      <c r="U68" s="653">
        <v>0</v>
      </c>
      <c r="V68" s="653">
        <v>0</v>
      </c>
      <c r="W68" s="654"/>
      <c r="X68" s="404">
        <v>0</v>
      </c>
      <c r="Y68" s="653">
        <v>0</v>
      </c>
      <c r="Z68" s="928">
        <f>Z69+Z70+Z71+Z72</f>
        <v>0</v>
      </c>
      <c r="AA68" s="653">
        <v>0</v>
      </c>
      <c r="AB68" s="653">
        <f>'42'!AD68</f>
        <v>0</v>
      </c>
      <c r="AC68" s="654">
        <f>AC69+AC70+AC71+AC72</f>
        <v>0</v>
      </c>
      <c r="AD68" s="653">
        <f>AB68+AC68</f>
        <v>0</v>
      </c>
      <c r="AE68" s="653">
        <f>'42'!AG68</f>
        <v>24790.9</v>
      </c>
      <c r="AF68" s="928">
        <f>AF69+AF70+AF71+AF72</f>
        <v>0</v>
      </c>
      <c r="AG68" s="780">
        <f>AE68+AF68</f>
        <v>24790.9</v>
      </c>
      <c r="AH68" s="746">
        <f>AK68+AN68+AQ68</f>
        <v>0</v>
      </c>
      <c r="AI68" s="762">
        <v>0</v>
      </c>
      <c r="AJ68" s="928">
        <f>AJ69+AJ70+AJ71+AJ72</f>
        <v>0</v>
      </c>
      <c r="AK68" s="780">
        <f>AI68+AJ68</f>
        <v>0</v>
      </c>
      <c r="AL68" s="762">
        <v>0</v>
      </c>
      <c r="AM68" s="928">
        <f>AM69+AM70+AM71+AM72</f>
        <v>0</v>
      </c>
      <c r="AN68" s="780">
        <f>AL68+AM68</f>
        <v>0</v>
      </c>
      <c r="AO68" s="762">
        <v>0</v>
      </c>
      <c r="AP68" s="928">
        <f>AP69+AP70+AP71+AP72</f>
        <v>0</v>
      </c>
      <c r="AQ68" s="780">
        <f>AO68+AP68</f>
        <v>0</v>
      </c>
      <c r="AR68" s="674">
        <f>AS68+AT68+AW68+AZ68+BC68+BF68</f>
        <v>26275.70921</v>
      </c>
      <c r="AS68" s="653">
        <f t="shared" si="19"/>
        <v>0</v>
      </c>
      <c r="AT68" s="653">
        <f t="shared" si="19"/>
        <v>0</v>
      </c>
      <c r="AU68" s="653">
        <f t="shared" si="19"/>
        <v>0</v>
      </c>
      <c r="AV68" s="654">
        <f t="shared" si="19"/>
        <v>0</v>
      </c>
      <c r="AW68" s="653">
        <f>AU68+AV68</f>
        <v>0</v>
      </c>
      <c r="AX68" s="653">
        <f>J68+Y68+AI68</f>
        <v>0</v>
      </c>
      <c r="AY68" s="654">
        <f>K68+Z68+AJ68</f>
        <v>0</v>
      </c>
      <c r="AZ68" s="653">
        <f>AX68+AY68</f>
        <v>0</v>
      </c>
      <c r="BA68" s="653">
        <f>M68+AB68</f>
        <v>250</v>
      </c>
      <c r="BB68" s="654">
        <f>N68+AC68</f>
        <v>-69.975</v>
      </c>
      <c r="BC68" s="653">
        <f>BA68+BB68</f>
        <v>180.025</v>
      </c>
      <c r="BD68" s="653">
        <f>P68+AE68</f>
        <v>26095.68421</v>
      </c>
      <c r="BE68" s="654">
        <f>Q68+AF68</f>
        <v>0</v>
      </c>
      <c r="BF68" s="780">
        <f>BD68+BE68</f>
        <v>26095.68421</v>
      </c>
      <c r="BG68" s="1012"/>
    </row>
    <row r="69" ht="27" customHeight="1" spans="1:59">
      <c r="A69" s="15"/>
      <c r="B69" s="918"/>
      <c r="C69" s="607" t="s">
        <v>330</v>
      </c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7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1013"/>
    </row>
    <row r="70" ht="31.5" customHeight="1" spans="1:59">
      <c r="A70" s="15"/>
      <c r="B70" s="918"/>
      <c r="C70" s="607" t="s">
        <v>404</v>
      </c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8"/>
      <c r="O70" s="690"/>
      <c r="P70" s="690"/>
      <c r="Q70" s="687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09"/>
      <c r="AD70" s="617"/>
      <c r="AE70" s="616"/>
      <c r="AF70" s="609"/>
      <c r="AG70" s="750"/>
      <c r="AH70" s="747"/>
      <c r="AI70" s="608"/>
      <c r="AJ70" s="609"/>
      <c r="AK70" s="738"/>
      <c r="AL70" s="616"/>
      <c r="AM70" s="609"/>
      <c r="AN70" s="616"/>
      <c r="AO70" s="616"/>
      <c r="AP70" s="609"/>
      <c r="AQ70" s="750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6"/>
    </row>
    <row r="71" ht="20.25" hidden="1" customHeight="1" spans="1:59">
      <c r="A71" s="15"/>
      <c r="B71" s="918"/>
      <c r="C71" s="607"/>
      <c r="D71" s="615"/>
      <c r="E71" s="616"/>
      <c r="F71" s="616"/>
      <c r="G71" s="616"/>
      <c r="H71" s="616"/>
      <c r="I71" s="616"/>
      <c r="J71" s="616"/>
      <c r="K71" s="688"/>
      <c r="L71" s="690"/>
      <c r="M71" s="690"/>
      <c r="N71" s="688"/>
      <c r="O71" s="690"/>
      <c r="P71" s="690"/>
      <c r="Q71" s="688"/>
      <c r="R71" s="731"/>
      <c r="S71" s="615"/>
      <c r="T71" s="617"/>
      <c r="U71" s="617"/>
      <c r="V71" s="617"/>
      <c r="W71" s="609"/>
      <c r="X71" s="369"/>
      <c r="Y71" s="617"/>
      <c r="Z71" s="609"/>
      <c r="AA71" s="617"/>
      <c r="AB71" s="617"/>
      <c r="AC71" s="609"/>
      <c r="AD71" s="617"/>
      <c r="AE71" s="616"/>
      <c r="AF71" s="609"/>
      <c r="AG71" s="750"/>
      <c r="AH71" s="747"/>
      <c r="AI71" s="608"/>
      <c r="AJ71" s="609"/>
      <c r="AK71" s="738"/>
      <c r="AL71" s="616"/>
      <c r="AM71" s="609"/>
      <c r="AN71" s="616"/>
      <c r="AO71" s="616"/>
      <c r="AP71" s="609"/>
      <c r="AQ71" s="750"/>
      <c r="AR71" s="615"/>
      <c r="AS71" s="616"/>
      <c r="AT71" s="616"/>
      <c r="AU71" s="616"/>
      <c r="AV71" s="676"/>
      <c r="AW71" s="616"/>
      <c r="AX71" s="616"/>
      <c r="AY71" s="676"/>
      <c r="AZ71" s="616"/>
      <c r="BA71" s="616"/>
      <c r="BB71" s="676"/>
      <c r="BC71" s="616"/>
      <c r="BD71" s="616"/>
      <c r="BE71" s="676"/>
      <c r="BF71" s="750"/>
      <c r="BG71" s="938"/>
    </row>
    <row r="72" ht="72" customHeight="1" spans="1:59">
      <c r="A72" s="15"/>
      <c r="B72" s="918"/>
      <c r="C72" s="607" t="s">
        <v>39</v>
      </c>
      <c r="D72" s="615"/>
      <c r="E72" s="616"/>
      <c r="F72" s="616"/>
      <c r="G72" s="616"/>
      <c r="H72" s="616"/>
      <c r="I72" s="616"/>
      <c r="J72" s="616"/>
      <c r="K72" s="688"/>
      <c r="L72" s="690"/>
      <c r="M72" s="690"/>
      <c r="N72" s="687">
        <v>-69.975</v>
      </c>
      <c r="O72" s="690"/>
      <c r="P72" s="690"/>
      <c r="Q72" s="688"/>
      <c r="R72" s="731"/>
      <c r="S72" s="615"/>
      <c r="T72" s="617"/>
      <c r="U72" s="617"/>
      <c r="V72" s="617"/>
      <c r="W72" s="609"/>
      <c r="X72" s="369"/>
      <c r="Y72" s="617"/>
      <c r="Z72" s="609"/>
      <c r="AA72" s="617"/>
      <c r="AB72" s="617"/>
      <c r="AC72" s="687"/>
      <c r="AD72" s="617"/>
      <c r="AE72" s="616"/>
      <c r="AF72" s="609"/>
      <c r="AG72" s="750"/>
      <c r="AH72" s="747"/>
      <c r="AI72" s="608"/>
      <c r="AJ72" s="609"/>
      <c r="AK72" s="738"/>
      <c r="AL72" s="10"/>
      <c r="AM72" s="609"/>
      <c r="AN72" s="10"/>
      <c r="AO72" s="10"/>
      <c r="AP72" s="609"/>
      <c r="AQ72" s="748"/>
      <c r="AR72" s="615"/>
      <c r="AS72" s="616"/>
      <c r="AT72" s="616"/>
      <c r="AU72" s="616"/>
      <c r="AV72" s="676"/>
      <c r="AW72" s="616"/>
      <c r="AX72" s="616"/>
      <c r="AY72" s="676"/>
      <c r="AZ72" s="616"/>
      <c r="BA72" s="616"/>
      <c r="BB72" s="676"/>
      <c r="BC72" s="616"/>
      <c r="BD72" s="616"/>
      <c r="BE72" s="676"/>
      <c r="BF72" s="750"/>
      <c r="BG72" s="208" t="s">
        <v>437</v>
      </c>
    </row>
    <row r="73" ht="45" hidden="1" customHeight="1" outlineLevel="1" spans="1:59">
      <c r="A73" s="15" t="s">
        <v>125</v>
      </c>
      <c r="B73" s="611" t="s">
        <v>126</v>
      </c>
      <c r="C73" s="607" t="s">
        <v>13</v>
      </c>
      <c r="D73" s="608">
        <f>E73+F73+I73+L73+O73+R73</f>
        <v>0</v>
      </c>
      <c r="E73" s="11">
        <v>0</v>
      </c>
      <c r="F73" s="11">
        <v>0</v>
      </c>
      <c r="G73" s="11">
        <v>0</v>
      </c>
      <c r="H73" s="609"/>
      <c r="I73" s="11">
        <v>0</v>
      </c>
      <c r="J73" s="686">
        <v>0</v>
      </c>
      <c r="K73" s="687"/>
      <c r="L73" s="686">
        <v>0</v>
      </c>
      <c r="M73" s="686">
        <v>0</v>
      </c>
      <c r="N73" s="687"/>
      <c r="O73" s="686">
        <v>0</v>
      </c>
      <c r="P73" s="686">
        <v>0</v>
      </c>
      <c r="Q73" s="687"/>
      <c r="R73" s="860">
        <f>P73+Q73</f>
        <v>0</v>
      </c>
      <c r="S73" s="608">
        <f>T73+U73+X73+AA73+AD73+AG73</f>
        <v>0</v>
      </c>
      <c r="T73" s="11">
        <v>0</v>
      </c>
      <c r="U73" s="11">
        <v>0</v>
      </c>
      <c r="V73" s="11">
        <v>0</v>
      </c>
      <c r="W73" s="609"/>
      <c r="X73" s="358">
        <v>0</v>
      </c>
      <c r="Y73" s="11">
        <v>0</v>
      </c>
      <c r="Z73" s="609"/>
      <c r="AA73" s="11">
        <v>0</v>
      </c>
      <c r="AB73" s="11">
        <v>0</v>
      </c>
      <c r="AC73" s="867"/>
      <c r="AD73" s="11">
        <v>0</v>
      </c>
      <c r="AE73" s="11">
        <v>0</v>
      </c>
      <c r="AF73" s="609"/>
      <c r="AG73" s="745">
        <v>0</v>
      </c>
      <c r="AH73" s="747"/>
      <c r="AI73" s="876"/>
      <c r="AJ73" s="609"/>
      <c r="AK73" s="745"/>
      <c r="AL73" s="878"/>
      <c r="AM73" s="878"/>
      <c r="AN73" s="878"/>
      <c r="AO73" s="878"/>
      <c r="AP73" s="878"/>
      <c r="AQ73" s="885"/>
      <c r="AR73" s="608">
        <f>AS73+AT73+AW73+AZ73+BC73+BF73</f>
        <v>0</v>
      </c>
      <c r="AS73" s="11">
        <f>E73+T73</f>
        <v>0</v>
      </c>
      <c r="AT73" s="11">
        <f>F73+U73</f>
        <v>0</v>
      </c>
      <c r="AU73" s="11">
        <f>G73+V73</f>
        <v>0</v>
      </c>
      <c r="AV73" s="609">
        <f>H73+W73</f>
        <v>0</v>
      </c>
      <c r="AW73" s="11">
        <f>AU73+AV73</f>
        <v>0</v>
      </c>
      <c r="AX73" s="11">
        <f>J73+Y73</f>
        <v>0</v>
      </c>
      <c r="AY73" s="609">
        <f>K73+Z73</f>
        <v>0</v>
      </c>
      <c r="AZ73" s="11">
        <f>AX73+AY73</f>
        <v>0</v>
      </c>
      <c r="BA73" s="11">
        <f>M73+AB73</f>
        <v>0</v>
      </c>
      <c r="BB73" s="609">
        <f>N73+AC73</f>
        <v>0</v>
      </c>
      <c r="BC73" s="11">
        <f>BA73+BB73</f>
        <v>0</v>
      </c>
      <c r="BD73" s="11">
        <f>P73+AE73</f>
        <v>0</v>
      </c>
      <c r="BE73" s="609">
        <f>Q73+AF73</f>
        <v>0</v>
      </c>
      <c r="BF73" s="745">
        <f>BD73+BE73</f>
        <v>0</v>
      </c>
      <c r="BG73" s="209"/>
    </row>
    <row r="74" hidden="1" customHeight="1" outlineLevel="1" spans="1:59">
      <c r="A74" s="825"/>
      <c r="B74" s="839"/>
      <c r="C74" s="607" t="s">
        <v>91</v>
      </c>
      <c r="D74" s="640"/>
      <c r="E74" s="641"/>
      <c r="F74" s="641"/>
      <c r="G74" s="641"/>
      <c r="H74" s="609"/>
      <c r="I74" s="641"/>
      <c r="J74" s="699"/>
      <c r="K74" s="687"/>
      <c r="L74" s="699"/>
      <c r="M74" s="699"/>
      <c r="N74" s="687"/>
      <c r="O74" s="699"/>
      <c r="P74" s="699"/>
      <c r="Q74" s="687"/>
      <c r="R74" s="861"/>
      <c r="S74" s="640"/>
      <c r="T74" s="641"/>
      <c r="U74" s="641"/>
      <c r="V74" s="641"/>
      <c r="W74" s="609"/>
      <c r="X74" s="392"/>
      <c r="Y74" s="641"/>
      <c r="Z74" s="609"/>
      <c r="AA74" s="641"/>
      <c r="AB74" s="641"/>
      <c r="AC74" s="867"/>
      <c r="AD74" s="641"/>
      <c r="AE74" s="760"/>
      <c r="AF74" s="609"/>
      <c r="AG74" s="783"/>
      <c r="AH74" s="759"/>
      <c r="AI74" s="608"/>
      <c r="AJ74" s="609"/>
      <c r="AK74" s="748"/>
      <c r="AL74" s="869"/>
      <c r="AM74" s="869"/>
      <c r="AN74" s="869"/>
      <c r="AO74" s="869"/>
      <c r="AP74" s="869"/>
      <c r="AQ74" s="886"/>
      <c r="AR74" s="640"/>
      <c r="AS74" s="760"/>
      <c r="AT74" s="760"/>
      <c r="AU74" s="760"/>
      <c r="AV74" s="676"/>
      <c r="AW74" s="760"/>
      <c r="AX74" s="760"/>
      <c r="AY74" s="676"/>
      <c r="AZ74" s="760"/>
      <c r="BA74" s="760"/>
      <c r="BB74" s="676"/>
      <c r="BC74" s="760"/>
      <c r="BD74" s="760"/>
      <c r="BE74" s="676"/>
      <c r="BF74" s="783"/>
      <c r="BG74" s="803"/>
    </row>
    <row r="75" ht="33.75" hidden="1" customHeight="1" outlineLevel="1" spans="1:59">
      <c r="A75" s="840"/>
      <c r="B75" s="841"/>
      <c r="C75" s="607" t="s">
        <v>146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766"/>
      <c r="T75" s="842"/>
      <c r="U75" s="842"/>
      <c r="V75" s="842"/>
      <c r="W75" s="609"/>
      <c r="X75" s="536"/>
      <c r="Y75" s="842"/>
      <c r="Z75" s="609"/>
      <c r="AA75" s="842"/>
      <c r="AB75" s="842"/>
      <c r="AC75" s="867"/>
      <c r="AD75" s="842"/>
      <c r="AE75" s="767"/>
      <c r="AF75" s="609"/>
      <c r="AG75" s="789"/>
      <c r="AH75" s="753"/>
      <c r="AI75" s="608"/>
      <c r="AJ75" s="609"/>
      <c r="AK75" s="748"/>
      <c r="AL75" s="879"/>
      <c r="AM75" s="879"/>
      <c r="AN75" s="879"/>
      <c r="AO75" s="879"/>
      <c r="AP75" s="879"/>
      <c r="AQ75" s="887"/>
      <c r="AR75" s="766"/>
      <c r="AS75" s="767"/>
      <c r="AT75" s="767"/>
      <c r="AU75" s="767"/>
      <c r="AV75" s="676"/>
      <c r="AW75" s="767"/>
      <c r="AX75" s="767"/>
      <c r="AY75" s="676"/>
      <c r="AZ75" s="767"/>
      <c r="BA75" s="767"/>
      <c r="BB75" s="676"/>
      <c r="BC75" s="767"/>
      <c r="BD75" s="767"/>
      <c r="BE75" s="676"/>
      <c r="BF75" s="789"/>
      <c r="BG75" s="803"/>
    </row>
    <row r="76" ht="22.5" hidden="1" outlineLevel="1" spans="1:59">
      <c r="A76" s="840"/>
      <c r="B76" s="841"/>
      <c r="C76" s="607" t="s">
        <v>161</v>
      </c>
      <c r="D76" s="766"/>
      <c r="E76" s="842"/>
      <c r="F76" s="842"/>
      <c r="G76" s="842"/>
      <c r="H76" s="609"/>
      <c r="I76" s="842"/>
      <c r="J76" s="854"/>
      <c r="K76" s="687"/>
      <c r="L76" s="854"/>
      <c r="M76" s="854"/>
      <c r="N76" s="687"/>
      <c r="O76" s="854"/>
      <c r="P76" s="854"/>
      <c r="Q76" s="687"/>
      <c r="R76" s="862"/>
      <c r="S76" s="766"/>
      <c r="T76" s="842"/>
      <c r="U76" s="842"/>
      <c r="V76" s="842"/>
      <c r="W76" s="609"/>
      <c r="X76" s="536"/>
      <c r="Y76" s="842"/>
      <c r="Z76" s="609"/>
      <c r="AA76" s="842"/>
      <c r="AB76" s="842"/>
      <c r="AC76" s="609"/>
      <c r="AD76" s="842"/>
      <c r="AE76" s="767"/>
      <c r="AF76" s="609"/>
      <c r="AG76" s="789"/>
      <c r="AH76" s="753"/>
      <c r="AI76" s="608"/>
      <c r="AJ76" s="609"/>
      <c r="AK76" s="748"/>
      <c r="AL76" s="879"/>
      <c r="AM76" s="879"/>
      <c r="AN76" s="879"/>
      <c r="AO76" s="879"/>
      <c r="AP76" s="879"/>
      <c r="AQ76" s="887"/>
      <c r="AR76" s="766"/>
      <c r="AS76" s="767"/>
      <c r="AT76" s="767"/>
      <c r="AU76" s="767"/>
      <c r="AV76" s="676"/>
      <c r="AW76" s="767"/>
      <c r="AX76" s="767"/>
      <c r="AY76" s="676"/>
      <c r="AZ76" s="767"/>
      <c r="BA76" s="767"/>
      <c r="BB76" s="676"/>
      <c r="BC76" s="767"/>
      <c r="BD76" s="767"/>
      <c r="BE76" s="676"/>
      <c r="BF76" s="789"/>
      <c r="BG76" s="803"/>
    </row>
    <row r="77" ht="23.25" hidden="1" outlineLevel="1" spans="1:59">
      <c r="A77" s="836"/>
      <c r="B77" s="843"/>
      <c r="C77" s="607" t="s">
        <v>39</v>
      </c>
      <c r="D77" s="675"/>
      <c r="E77" s="622"/>
      <c r="F77" s="622"/>
      <c r="G77" s="622"/>
      <c r="H77" s="609"/>
      <c r="I77" s="622"/>
      <c r="J77" s="691"/>
      <c r="K77" s="687"/>
      <c r="L77" s="691"/>
      <c r="M77" s="691"/>
      <c r="N77" s="687"/>
      <c r="O77" s="691"/>
      <c r="P77" s="691"/>
      <c r="Q77" s="687"/>
      <c r="R77" s="858"/>
      <c r="S77" s="675"/>
      <c r="T77" s="622"/>
      <c r="U77" s="622"/>
      <c r="V77" s="622"/>
      <c r="W77" s="609"/>
      <c r="X77" s="373"/>
      <c r="Y77" s="622"/>
      <c r="Z77" s="609"/>
      <c r="AA77" s="622"/>
      <c r="AB77" s="622"/>
      <c r="AC77" s="609"/>
      <c r="AD77" s="622"/>
      <c r="AE77" s="770"/>
      <c r="AF77" s="609"/>
      <c r="AG77" s="782"/>
      <c r="AH77" s="757"/>
      <c r="AI77" s="608"/>
      <c r="AJ77" s="609"/>
      <c r="AK77" s="748"/>
      <c r="AL77" s="880"/>
      <c r="AM77" s="880"/>
      <c r="AN77" s="880"/>
      <c r="AO77" s="880"/>
      <c r="AP77" s="880"/>
      <c r="AQ77" s="888"/>
      <c r="AR77" s="675"/>
      <c r="AS77" s="770"/>
      <c r="AT77" s="770"/>
      <c r="AU77" s="770"/>
      <c r="AV77" s="676"/>
      <c r="AW77" s="770"/>
      <c r="AX77" s="770"/>
      <c r="AY77" s="676"/>
      <c r="AZ77" s="770"/>
      <c r="BA77" s="770"/>
      <c r="BB77" s="676"/>
      <c r="BC77" s="770"/>
      <c r="BD77" s="770"/>
      <c r="BE77" s="676"/>
      <c r="BF77" s="782"/>
      <c r="BG77" s="803"/>
    </row>
    <row r="78" ht="74.25" hidden="1" customHeight="1" outlineLevel="1" spans="1:59">
      <c r="A78" s="836" t="s">
        <v>331</v>
      </c>
      <c r="B78" s="843" t="s">
        <v>332</v>
      </c>
      <c r="C78" s="607" t="s">
        <v>13</v>
      </c>
      <c r="D78" s="608">
        <f>E78+F78+I78+L78+O78+R78</f>
        <v>0</v>
      </c>
      <c r="E78" s="11">
        <v>0</v>
      </c>
      <c r="F78" s="11">
        <v>0</v>
      </c>
      <c r="G78" s="11">
        <v>0</v>
      </c>
      <c r="H78" s="609"/>
      <c r="I78" s="11">
        <f>G78+H78</f>
        <v>0</v>
      </c>
      <c r="J78" s="686">
        <v>0</v>
      </c>
      <c r="K78" s="609">
        <f>K79</f>
        <v>0</v>
      </c>
      <c r="L78" s="686">
        <f>J78+K78</f>
        <v>0</v>
      </c>
      <c r="M78" s="686">
        <f>'39'!O77</f>
        <v>0</v>
      </c>
      <c r="N78" s="609">
        <f>N79</f>
        <v>0</v>
      </c>
      <c r="O78" s="686">
        <f>M78+N78</f>
        <v>0</v>
      </c>
      <c r="P78" s="701">
        <f>'39'!R77</f>
        <v>0</v>
      </c>
      <c r="Q78" s="609">
        <f>Q79</f>
        <v>0</v>
      </c>
      <c r="R78" s="860">
        <f>P78+Q78</f>
        <v>0</v>
      </c>
      <c r="S78" s="608">
        <f>T78+U78+X78+AA78+AD78+AG78</f>
        <v>0</v>
      </c>
      <c r="T78" s="11">
        <v>0</v>
      </c>
      <c r="U78" s="11">
        <v>0</v>
      </c>
      <c r="V78" s="11">
        <v>0</v>
      </c>
      <c r="W78" s="609"/>
      <c r="X78" s="358">
        <f>V78+W78</f>
        <v>0</v>
      </c>
      <c r="Y78" s="11">
        <v>0</v>
      </c>
      <c r="Z78" s="609">
        <f>Z79</f>
        <v>0</v>
      </c>
      <c r="AA78" s="11">
        <f>Y78+Z78</f>
        <v>0</v>
      </c>
      <c r="AB78" s="11">
        <f>'39'!AD77</f>
        <v>0</v>
      </c>
      <c r="AC78" s="609">
        <f>AC79</f>
        <v>0</v>
      </c>
      <c r="AD78" s="11">
        <f>AB78+AC78</f>
        <v>0</v>
      </c>
      <c r="AE78" s="653">
        <f>'39'!AG77</f>
        <v>0</v>
      </c>
      <c r="AF78" s="609">
        <f>AF79</f>
        <v>0</v>
      </c>
      <c r="AG78" s="745">
        <f>AE78+AF78</f>
        <v>0</v>
      </c>
      <c r="AH78" s="759">
        <f>AK78+AN78+AQ78</f>
        <v>0</v>
      </c>
      <c r="AI78" s="876">
        <v>0</v>
      </c>
      <c r="AJ78" s="609">
        <f>AJ79</f>
        <v>0</v>
      </c>
      <c r="AK78" s="745">
        <f>AI78+AJ78</f>
        <v>0</v>
      </c>
      <c r="AL78" s="876">
        <v>0</v>
      </c>
      <c r="AM78" s="609"/>
      <c r="AN78" s="745">
        <f>AL78+AM78</f>
        <v>0</v>
      </c>
      <c r="AO78" s="876">
        <f>'39'!AQ77</f>
        <v>0</v>
      </c>
      <c r="AP78" s="609"/>
      <c r="AQ78" s="745">
        <f>AO78+AP78</f>
        <v>0</v>
      </c>
      <c r="AR78" s="608">
        <f>AS78+AT78+AW78+AZ78+BC78+BF78</f>
        <v>0</v>
      </c>
      <c r="AS78" s="11">
        <f>E78+T78</f>
        <v>0</v>
      </c>
      <c r="AT78" s="11">
        <f>F78+U78</f>
        <v>0</v>
      </c>
      <c r="AU78" s="11">
        <f>G78+V78</f>
        <v>0</v>
      </c>
      <c r="AV78" s="609">
        <f>H78+W78</f>
        <v>0</v>
      </c>
      <c r="AW78" s="11">
        <f>AU78+AV78</f>
        <v>0</v>
      </c>
      <c r="AX78" s="11">
        <f>J78+Y78+AI78</f>
        <v>0</v>
      </c>
      <c r="AY78" s="609">
        <f>K78+Z78+AJ78</f>
        <v>0</v>
      </c>
      <c r="AZ78" s="11">
        <f>AX78+AY78</f>
        <v>0</v>
      </c>
      <c r="BA78" s="11">
        <f>M78+AB78</f>
        <v>0</v>
      </c>
      <c r="BB78" s="676">
        <f>N78+AC78</f>
        <v>0</v>
      </c>
      <c r="BC78" s="11">
        <f>BA78+BB78</f>
        <v>0</v>
      </c>
      <c r="BD78" s="11">
        <f>P78+AE78</f>
        <v>0</v>
      </c>
      <c r="BE78" s="676">
        <f>Q78+AF78</f>
        <v>0</v>
      </c>
      <c r="BF78" s="745">
        <f>BD78+BE78</f>
        <v>0</v>
      </c>
      <c r="BG78" s="936"/>
    </row>
    <row r="79" ht="38.25" hidden="1" customHeight="1" outlineLevel="1" spans="1:59">
      <c r="A79" s="836"/>
      <c r="B79" s="843"/>
      <c r="C79" s="607" t="s">
        <v>39</v>
      </c>
      <c r="D79" s="608"/>
      <c r="E79" s="11"/>
      <c r="F79" s="11"/>
      <c r="G79" s="11"/>
      <c r="H79" s="609"/>
      <c r="I79" s="11"/>
      <c r="J79" s="686"/>
      <c r="K79" s="609"/>
      <c r="L79" s="686"/>
      <c r="M79" s="686"/>
      <c r="N79" s="609"/>
      <c r="O79" s="686"/>
      <c r="P79" s="686"/>
      <c r="Q79" s="609"/>
      <c r="R79" s="860"/>
      <c r="S79" s="608"/>
      <c r="T79" s="11"/>
      <c r="U79" s="11"/>
      <c r="V79" s="11"/>
      <c r="W79" s="609"/>
      <c r="X79" s="358"/>
      <c r="Y79" s="11"/>
      <c r="Z79" s="609"/>
      <c r="AA79" s="11"/>
      <c r="AB79" s="11"/>
      <c r="AC79" s="609"/>
      <c r="AD79" s="11"/>
      <c r="AE79" s="11"/>
      <c r="AF79" s="609"/>
      <c r="AG79" s="745"/>
      <c r="AH79" s="883"/>
      <c r="AI79" s="763"/>
      <c r="AJ79" s="609"/>
      <c r="AK79" s="11"/>
      <c r="AL79" s="11"/>
      <c r="AM79" s="609"/>
      <c r="AN79" s="11"/>
      <c r="AO79" s="11"/>
      <c r="AP79" s="609"/>
      <c r="AQ79" s="745"/>
      <c r="AR79" s="608"/>
      <c r="AS79" s="11"/>
      <c r="AT79" s="11"/>
      <c r="AU79" s="11"/>
      <c r="AV79" s="609"/>
      <c r="AW79" s="11"/>
      <c r="AX79" s="11"/>
      <c r="AY79" s="676"/>
      <c r="AZ79" s="11"/>
      <c r="BA79" s="11"/>
      <c r="BB79" s="676"/>
      <c r="BC79" s="11"/>
      <c r="BD79" s="11"/>
      <c r="BE79" s="676"/>
      <c r="BF79" s="745"/>
      <c r="BG79" s="938"/>
    </row>
    <row r="80" s="27" customFormat="1" ht="75.75" customHeight="1" collapsed="1" spans="1:59">
      <c r="A80" s="19"/>
      <c r="B80" s="832" t="s">
        <v>159</v>
      </c>
      <c r="C80" s="923"/>
      <c r="D80" s="608">
        <f>E80+F80+I80+L80+O80+R80</f>
        <v>1537.44079</v>
      </c>
      <c r="E80" s="10">
        <f>E67+E73+E68+E78</f>
        <v>0</v>
      </c>
      <c r="F80" s="10">
        <f t="shared" ref="F80:U80" si="20">F67+F73+F68+F78</f>
        <v>0</v>
      </c>
      <c r="G80" s="10">
        <f t="shared" si="20"/>
        <v>0</v>
      </c>
      <c r="H80" s="10">
        <f t="shared" si="20"/>
        <v>0</v>
      </c>
      <c r="I80" s="10">
        <f t="shared" si="20"/>
        <v>0</v>
      </c>
      <c r="J80" s="10">
        <f t="shared" si="20"/>
        <v>0</v>
      </c>
      <c r="K80" s="10">
        <f t="shared" si="20"/>
        <v>0</v>
      </c>
      <c r="L80" s="10">
        <f t="shared" si="20"/>
        <v>0</v>
      </c>
      <c r="M80" s="10">
        <f t="shared" si="20"/>
        <v>250</v>
      </c>
      <c r="N80" s="676">
        <f t="shared" si="20"/>
        <v>-69.975</v>
      </c>
      <c r="O80" s="10">
        <f t="shared" si="20"/>
        <v>180.025</v>
      </c>
      <c r="P80" s="10">
        <f t="shared" si="20"/>
        <v>1357.41579</v>
      </c>
      <c r="Q80" s="676">
        <f t="shared" si="20"/>
        <v>0</v>
      </c>
      <c r="R80" s="10">
        <f t="shared" si="20"/>
        <v>1357.41579</v>
      </c>
      <c r="S80" s="608">
        <f>T80+U80+X80+AA80+AD80+AG80</f>
        <v>25790.9</v>
      </c>
      <c r="T80" s="10">
        <f t="shared" si="20"/>
        <v>0</v>
      </c>
      <c r="U80" s="10">
        <f t="shared" si="20"/>
        <v>0</v>
      </c>
      <c r="V80" s="10">
        <f>V73+V68+V78</f>
        <v>0</v>
      </c>
      <c r="W80" s="10">
        <f>W73+W68+W78</f>
        <v>0</v>
      </c>
      <c r="X80" s="10">
        <f>X67+X73+X68+X78</f>
        <v>0</v>
      </c>
      <c r="Y80" s="10">
        <f>Y73+Y68+Y78</f>
        <v>0</v>
      </c>
      <c r="Z80" s="676">
        <f>Z73+Z68+Z78</f>
        <v>0</v>
      </c>
      <c r="AA80" s="10">
        <f t="shared" ref="AA80:AG80" si="21">AA67+AA73+AA68+AA78</f>
        <v>0</v>
      </c>
      <c r="AB80" s="10">
        <f t="shared" si="21"/>
        <v>0</v>
      </c>
      <c r="AC80" s="676">
        <f t="shared" si="21"/>
        <v>0</v>
      </c>
      <c r="AD80" s="10">
        <f t="shared" si="21"/>
        <v>0</v>
      </c>
      <c r="AE80" s="10">
        <f t="shared" si="21"/>
        <v>25790.9</v>
      </c>
      <c r="AF80" s="676">
        <f t="shared" si="21"/>
        <v>0</v>
      </c>
      <c r="AG80" s="10">
        <f t="shared" si="21"/>
        <v>25790.9</v>
      </c>
      <c r="AH80" s="747">
        <f>AK80+AN80+AQ80</f>
        <v>0</v>
      </c>
      <c r="AI80" s="10">
        <f>AI73+AI68+AI78</f>
        <v>0</v>
      </c>
      <c r="AJ80" s="676">
        <f>AJ73+AJ68+AJ78</f>
        <v>0</v>
      </c>
      <c r="AK80" s="10">
        <f t="shared" ref="AK80:AQ80" si="22">AK67+AK73+AK68+AK78</f>
        <v>0</v>
      </c>
      <c r="AL80" s="10">
        <f t="shared" si="22"/>
        <v>0</v>
      </c>
      <c r="AM80" s="676">
        <f t="shared" si="22"/>
        <v>0</v>
      </c>
      <c r="AN80" s="10">
        <f t="shared" si="22"/>
        <v>0</v>
      </c>
      <c r="AO80" s="10">
        <f t="shared" si="22"/>
        <v>0</v>
      </c>
      <c r="AP80" s="676">
        <f t="shared" si="22"/>
        <v>0</v>
      </c>
      <c r="AQ80" s="10">
        <f t="shared" si="22"/>
        <v>0</v>
      </c>
      <c r="AR80" s="608">
        <f>AS80+AT80+AW80+AZ80+BC80+BF80</f>
        <v>27328.34079</v>
      </c>
      <c r="AS80" s="10">
        <f>AS67+AS73+AS68+AS78</f>
        <v>0</v>
      </c>
      <c r="AT80" s="10">
        <f>AT67+AT73+AT68+AT78</f>
        <v>0</v>
      </c>
      <c r="AU80" s="10">
        <f>AU73+AU68+AU78</f>
        <v>0</v>
      </c>
      <c r="AV80" s="10">
        <f>AV73+AV68+AV78</f>
        <v>0</v>
      </c>
      <c r="AW80" s="10">
        <f>AW67+AW73+AW68+AW78</f>
        <v>0</v>
      </c>
      <c r="AX80" s="10">
        <f>AX73+AX68+AX78</f>
        <v>0</v>
      </c>
      <c r="AY80" s="676">
        <f>AY73+AY68+AY78</f>
        <v>0</v>
      </c>
      <c r="AZ80" s="10">
        <f t="shared" ref="AZ80:BF80" si="23">AZ67+AZ73+AZ68+AZ78</f>
        <v>0</v>
      </c>
      <c r="BA80" s="10">
        <f t="shared" si="23"/>
        <v>250</v>
      </c>
      <c r="BB80" s="676">
        <f t="shared" si="23"/>
        <v>-69.975</v>
      </c>
      <c r="BC80" s="10">
        <f t="shared" si="23"/>
        <v>180.025</v>
      </c>
      <c r="BD80" s="10">
        <f t="shared" si="23"/>
        <v>27148.31579</v>
      </c>
      <c r="BE80" s="676">
        <f t="shared" si="23"/>
        <v>0</v>
      </c>
      <c r="BF80" s="10">
        <f t="shared" si="23"/>
        <v>27148.31579</v>
      </c>
      <c r="BG80" s="814"/>
    </row>
    <row r="81" s="27" customFormat="1" ht="76.9" customHeight="1" spans="1:59">
      <c r="A81" s="19"/>
      <c r="B81" s="832" t="s">
        <v>162</v>
      </c>
      <c r="C81" s="1004"/>
      <c r="D81" s="784">
        <f>E81+F81+I81+L81+O81+R81</f>
        <v>435873.74087</v>
      </c>
      <c r="E81" s="1005">
        <f t="shared" ref="E81:R81" si="24">E80+E64+E57+E45+E52</f>
        <v>73582.87327</v>
      </c>
      <c r="F81" s="1005">
        <f t="shared" si="24"/>
        <v>68037.99891</v>
      </c>
      <c r="G81" s="1005">
        <f t="shared" si="24"/>
        <v>79606.73556</v>
      </c>
      <c r="H81" s="1006">
        <f t="shared" si="24"/>
        <v>0</v>
      </c>
      <c r="I81" s="1005">
        <f t="shared" si="24"/>
        <v>79606.73556</v>
      </c>
      <c r="J81" s="1005">
        <f t="shared" si="24"/>
        <v>75393.91334</v>
      </c>
      <c r="K81" s="790">
        <f t="shared" si="24"/>
        <v>0</v>
      </c>
      <c r="L81" s="1005">
        <f t="shared" si="24"/>
        <v>75393.91334</v>
      </c>
      <c r="M81" s="1005">
        <f t="shared" si="24"/>
        <v>73186.30645</v>
      </c>
      <c r="N81" s="790">
        <f t="shared" si="24"/>
        <v>831.88667</v>
      </c>
      <c r="O81" s="1005">
        <f t="shared" si="24"/>
        <v>74018.19312</v>
      </c>
      <c r="P81" s="1005">
        <f t="shared" si="24"/>
        <v>64926.52667</v>
      </c>
      <c r="Q81" s="790">
        <f t="shared" si="24"/>
        <v>307.5</v>
      </c>
      <c r="R81" s="1008">
        <f t="shared" si="24"/>
        <v>65234.02667</v>
      </c>
      <c r="S81" s="784">
        <f>T81+U81+X81+AA81+AD81+AG81</f>
        <v>46360.62103</v>
      </c>
      <c r="T81" s="1005">
        <f t="shared" ref="T81:AP81" si="25">T80+T64+T57+T45+T52</f>
        <v>4170.09794</v>
      </c>
      <c r="U81" s="1005">
        <f t="shared" si="25"/>
        <v>0</v>
      </c>
      <c r="V81" s="1005">
        <f t="shared" si="25"/>
        <v>3793.45358</v>
      </c>
      <c r="W81" s="1006">
        <f t="shared" si="25"/>
        <v>0</v>
      </c>
      <c r="X81" s="1005">
        <f t="shared" si="25"/>
        <v>3793.45358</v>
      </c>
      <c r="Y81" s="1005">
        <f t="shared" si="25"/>
        <v>8638.26951</v>
      </c>
      <c r="Z81" s="790">
        <f t="shared" si="25"/>
        <v>0</v>
      </c>
      <c r="AA81" s="1005">
        <f t="shared" si="25"/>
        <v>8638.26951</v>
      </c>
      <c r="AB81" s="1005">
        <f t="shared" si="25"/>
        <v>3870.8</v>
      </c>
      <c r="AC81" s="790">
        <f t="shared" si="25"/>
        <v>-83.3</v>
      </c>
      <c r="AD81" s="1005">
        <f t="shared" si="25"/>
        <v>3787.5</v>
      </c>
      <c r="AE81" s="1005">
        <f t="shared" si="25"/>
        <v>25971.3</v>
      </c>
      <c r="AF81" s="790">
        <f t="shared" si="25"/>
        <v>0</v>
      </c>
      <c r="AG81" s="1008">
        <f t="shared" si="25"/>
        <v>25971.3</v>
      </c>
      <c r="AH81" s="1009">
        <f>AK81+AN81+AQ81</f>
        <v>1640</v>
      </c>
      <c r="AI81" s="1009">
        <f t="shared" si="25"/>
        <v>820</v>
      </c>
      <c r="AJ81" s="790">
        <f t="shared" si="25"/>
        <v>0</v>
      </c>
      <c r="AK81" s="1008">
        <f t="shared" si="25"/>
        <v>820</v>
      </c>
      <c r="AL81" s="1009">
        <f t="shared" si="25"/>
        <v>410</v>
      </c>
      <c r="AM81" s="790">
        <f t="shared" si="25"/>
        <v>0</v>
      </c>
      <c r="AN81" s="815">
        <f>AL81+AM81</f>
        <v>410</v>
      </c>
      <c r="AO81" s="1009">
        <f t="shared" si="25"/>
        <v>410</v>
      </c>
      <c r="AP81" s="790">
        <f t="shared" si="25"/>
        <v>0</v>
      </c>
      <c r="AQ81" s="815">
        <f>AO81+AP81</f>
        <v>410</v>
      </c>
      <c r="AR81" s="784">
        <f>AS81+AT81+AW81+AZ81+BC81+BF81</f>
        <v>483874.3619</v>
      </c>
      <c r="AS81" s="1005">
        <f>E81+T81</f>
        <v>77752.97121</v>
      </c>
      <c r="AT81" s="1005">
        <f>F81+U81</f>
        <v>68037.99891</v>
      </c>
      <c r="AU81" s="1005">
        <f>G81+V81</f>
        <v>83400.18914</v>
      </c>
      <c r="AV81" s="1006">
        <f>H81+W81</f>
        <v>0</v>
      </c>
      <c r="AW81" s="1005">
        <f>AU81+AV81</f>
        <v>83400.18914</v>
      </c>
      <c r="AX81" s="1005">
        <f>J81+Y81+AI81</f>
        <v>84852.18285</v>
      </c>
      <c r="AY81" s="790">
        <f>K81+Z81+AJ81</f>
        <v>0</v>
      </c>
      <c r="AZ81" s="1005">
        <f>AX81+AY81</f>
        <v>84852.18285</v>
      </c>
      <c r="BA81" s="1005">
        <f>M81+AB81+AL81</f>
        <v>77467.10645</v>
      </c>
      <c r="BB81" s="1006">
        <f>N81+AC81+AM81</f>
        <v>748.58667</v>
      </c>
      <c r="BC81" s="1005">
        <f>BA81+BB81</f>
        <v>78215.69312</v>
      </c>
      <c r="BD81" s="1005">
        <f>P81+AE81+AO81</f>
        <v>91307.82667</v>
      </c>
      <c r="BE81" s="1006">
        <f>Q81+AF81+AP81</f>
        <v>307.5</v>
      </c>
      <c r="BF81" s="1008">
        <f>BD81+BE81</f>
        <v>91615.32667</v>
      </c>
      <c r="BG81" s="814"/>
    </row>
    <row r="82" ht="16.5" customHeight="1" spans="1:59">
      <c r="A82" s="543" t="s">
        <v>86</v>
      </c>
      <c r="B82" s="544"/>
      <c r="C82" s="544"/>
      <c r="D82" s="545"/>
      <c r="E82" s="298"/>
      <c r="F82" s="38"/>
      <c r="I82" s="545"/>
      <c r="K82" s="856"/>
      <c r="N82" s="39"/>
      <c r="Q82" s="41"/>
      <c r="R82" s="856"/>
      <c r="S82" s="298"/>
      <c r="T82" s="299"/>
      <c r="U82" s="545"/>
      <c r="V82" s="298"/>
      <c r="W82" s="557"/>
      <c r="X82" s="298"/>
      <c r="Y82" s="298"/>
      <c r="Z82" s="298"/>
      <c r="AA82" s="298"/>
      <c r="AB82" s="543"/>
      <c r="AC82" s="38"/>
      <c r="AD82" s="543" t="s">
        <v>325</v>
      </c>
      <c r="AE82" s="868"/>
      <c r="AF82" s="543"/>
      <c r="AG82" s="868"/>
      <c r="AH82" s="884"/>
      <c r="AI82" s="868"/>
      <c r="AJ82" s="868"/>
      <c r="AK82" s="868"/>
      <c r="AL82" s="868"/>
      <c r="AM82" s="868"/>
      <c r="AN82" s="868"/>
      <c r="AO82" s="868"/>
      <c r="AP82" s="868"/>
      <c r="AQ82" s="868"/>
      <c r="AR82" s="868"/>
      <c r="AS82" s="868"/>
      <c r="AT82" s="868"/>
      <c r="AU82" s="868"/>
      <c r="AW82" s="868"/>
      <c r="AX82" s="868"/>
      <c r="AY82" s="868"/>
      <c r="AZ82" s="868"/>
      <c r="BA82" s="868"/>
      <c r="BB82" s="868"/>
      <c r="BC82" s="868"/>
      <c r="BD82" s="868"/>
      <c r="BE82" s="868"/>
      <c r="BF82" s="868"/>
      <c r="BG82" s="894"/>
    </row>
    <row r="83" ht="24" customHeight="1"/>
    <row r="84" s="32" customFormat="1" ht="36" customHeight="1" spans="1:59">
      <c r="A84" s="33"/>
      <c r="B84" s="34"/>
      <c r="C84" s="34"/>
      <c r="D84" s="35"/>
      <c r="E84" s="36"/>
      <c r="F84" s="37"/>
      <c r="G84" s="38"/>
      <c r="H84" s="37"/>
      <c r="I84" s="38"/>
      <c r="J84" s="39"/>
      <c r="K84" s="40"/>
      <c r="L84" s="39"/>
      <c r="M84" s="41"/>
      <c r="N84" s="42"/>
      <c r="O84" s="41"/>
      <c r="P84" s="41"/>
      <c r="Q84" s="40"/>
      <c r="R84" s="41"/>
      <c r="S84" s="43"/>
      <c r="T84" s="44"/>
      <c r="U84" s="45"/>
      <c r="V84" s="46"/>
      <c r="W84" s="37"/>
      <c r="X84" s="47"/>
      <c r="Y84" s="46"/>
      <c r="Z84" s="36"/>
      <c r="AA84" s="46"/>
      <c r="AB84" s="48"/>
      <c r="AC84" s="37"/>
      <c r="AD84" s="48"/>
      <c r="AF84" s="49"/>
      <c r="AH84" s="50"/>
      <c r="AR84" s="1010"/>
      <c r="AV84" s="52"/>
      <c r="AY84" s="52"/>
      <c r="BB84" s="52"/>
      <c r="BE84" s="52"/>
      <c r="BF84" s="53"/>
      <c r="BG84" s="54"/>
    </row>
  </sheetData>
  <mergeCells count="170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M9:O9"/>
    <mergeCell ref="P9:R9"/>
    <mergeCell ref="AB9:AD9"/>
    <mergeCell ref="AE9:AG9"/>
    <mergeCell ref="AL9:AN9"/>
    <mergeCell ref="AO9:AQ9"/>
    <mergeCell ref="BA9:BC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6:BF46"/>
    <mergeCell ref="A53:BF53"/>
    <mergeCell ref="A54:BF54"/>
    <mergeCell ref="A58:BF58"/>
    <mergeCell ref="A59:BF59"/>
    <mergeCell ref="A65:BF65"/>
    <mergeCell ref="A66:BF66"/>
    <mergeCell ref="A8:A10"/>
    <mergeCell ref="A13:A18"/>
    <mergeCell ref="A19:A21"/>
    <mergeCell ref="A22:A24"/>
    <mergeCell ref="A26:A29"/>
    <mergeCell ref="A30:A41"/>
    <mergeCell ref="A60:A63"/>
    <mergeCell ref="A69:A72"/>
    <mergeCell ref="A74:A77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9:B72"/>
    <mergeCell ref="B74:B77"/>
    <mergeCell ref="C8:C10"/>
    <mergeCell ref="D9:D10"/>
    <mergeCell ref="D61:D63"/>
    <mergeCell ref="D74:D77"/>
    <mergeCell ref="E9:E10"/>
    <mergeCell ref="E61:E63"/>
    <mergeCell ref="E74:E77"/>
    <mergeCell ref="F9:F10"/>
    <mergeCell ref="F61:F63"/>
    <mergeCell ref="F74:F77"/>
    <mergeCell ref="G74:G77"/>
    <mergeCell ref="I9:I10"/>
    <mergeCell ref="I61:I63"/>
    <mergeCell ref="I74:I77"/>
    <mergeCell ref="J9:J10"/>
    <mergeCell ref="J61:J63"/>
    <mergeCell ref="J74:J77"/>
    <mergeCell ref="K9:K10"/>
    <mergeCell ref="L9:L10"/>
    <mergeCell ref="L61:L63"/>
    <mergeCell ref="L74:L77"/>
    <mergeCell ref="M61:M63"/>
    <mergeCell ref="M74:M77"/>
    <mergeCell ref="O61:O63"/>
    <mergeCell ref="O74:O77"/>
    <mergeCell ref="P74:P77"/>
    <mergeCell ref="Q61:Q63"/>
    <mergeCell ref="R61:R63"/>
    <mergeCell ref="R74:R77"/>
    <mergeCell ref="S9:S10"/>
    <mergeCell ref="S61:S63"/>
    <mergeCell ref="S74:S77"/>
    <mergeCell ref="T9:T10"/>
    <mergeCell ref="T61:T63"/>
    <mergeCell ref="T74:T77"/>
    <mergeCell ref="U9:U10"/>
    <mergeCell ref="U61:U63"/>
    <mergeCell ref="U74:U77"/>
    <mergeCell ref="V9:V10"/>
    <mergeCell ref="V61:V63"/>
    <mergeCell ref="V74:V77"/>
    <mergeCell ref="W9:W10"/>
    <mergeCell ref="X9:X10"/>
    <mergeCell ref="X61:X63"/>
    <mergeCell ref="X74:X77"/>
    <mergeCell ref="Y9:Y10"/>
    <mergeCell ref="Y61:Y63"/>
    <mergeCell ref="Y74:Y77"/>
    <mergeCell ref="Z9:Z10"/>
    <mergeCell ref="AA9:AA10"/>
    <mergeCell ref="AA61:AA63"/>
    <mergeCell ref="AA74:AA77"/>
    <mergeCell ref="AB61:AB63"/>
    <mergeCell ref="AB74:AB77"/>
    <mergeCell ref="AD61:AD63"/>
    <mergeCell ref="AD74:AD77"/>
    <mergeCell ref="AE61:AE63"/>
    <mergeCell ref="AE74:AE77"/>
    <mergeCell ref="AG61:AG63"/>
    <mergeCell ref="AG74:AG77"/>
    <mergeCell ref="AH9:AH10"/>
    <mergeCell ref="AI9:AI10"/>
    <mergeCell ref="AJ9:AJ10"/>
    <mergeCell ref="AK9:AK10"/>
    <mergeCell ref="AK61:AK63"/>
    <mergeCell ref="AR9:AR10"/>
    <mergeCell ref="AR61:AR63"/>
    <mergeCell ref="AR74:AR77"/>
    <mergeCell ref="AS9:AS10"/>
    <mergeCell ref="AS61:AS63"/>
    <mergeCell ref="AS74:AS77"/>
    <mergeCell ref="AT9:AT10"/>
    <mergeCell ref="AT61:AT63"/>
    <mergeCell ref="AT74:AT77"/>
    <mergeCell ref="AU9:AU10"/>
    <mergeCell ref="AU61:AU63"/>
    <mergeCell ref="AU74:AU77"/>
    <mergeCell ref="AV9:AV10"/>
    <mergeCell ref="AW9:AW10"/>
    <mergeCell ref="AW61:AW63"/>
    <mergeCell ref="AW74:AW77"/>
    <mergeCell ref="AX9:AX10"/>
    <mergeCell ref="AX61:AX63"/>
    <mergeCell ref="AX74:AX77"/>
    <mergeCell ref="AY9:AY10"/>
    <mergeCell ref="AZ9:AZ10"/>
    <mergeCell ref="AZ61:AZ63"/>
    <mergeCell ref="AZ74:AZ77"/>
    <mergeCell ref="BA61:BA63"/>
    <mergeCell ref="BA74:BA77"/>
    <mergeCell ref="BC61:BC63"/>
    <mergeCell ref="BC74:BC77"/>
    <mergeCell ref="BD61:BD63"/>
    <mergeCell ref="BD74:BD77"/>
    <mergeCell ref="BF61:BF63"/>
    <mergeCell ref="BF74:BF77"/>
    <mergeCell ref="BG8:BG10"/>
    <mergeCell ref="BG26:BG29"/>
    <mergeCell ref="BG30:BG31"/>
    <mergeCell ref="BG34:BG35"/>
    <mergeCell ref="BG36:BG37"/>
    <mergeCell ref="BG43:BG44"/>
    <mergeCell ref="BG48:BG50"/>
    <mergeCell ref="BG55:BG57"/>
    <mergeCell ref="BG60:BG64"/>
    <mergeCell ref="BG67:BG68"/>
    <mergeCell ref="BG70:BG71"/>
    <mergeCell ref="BG72:BG73"/>
    <mergeCell ref="BG78:BG79"/>
  </mergeCells>
  <pageMargins left="0.708661417322835" right="0.708661417322835" top="0.748031496062992" bottom="0.748031496062992" header="0.31496062992126" footer="0.31496062992126"/>
  <pageSetup paperSize="9" scale="63" fitToHeight="0" orientation="landscape" horizontalDpi="600" verticalDpi="600"/>
  <headerFooter/>
  <rowBreaks count="5" manualBreakCount="5">
    <brk id="14" max="58" man="1"/>
    <brk id="30" max="58" man="1"/>
    <brk id="42" max="58" man="1"/>
    <brk id="54" max="58" man="1"/>
    <brk id="64" max="58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G84"/>
  <sheetViews>
    <sheetView view="pageBreakPreview" zoomScale="90" zoomScaleNormal="100" topLeftCell="A2" workbookViewId="0">
      <selection activeCell="A3" sqref="A3:BG3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19" width="3.57142857142857" style="43" customWidth="1"/>
    <col min="20" max="20" width="3.14285714285714" style="44" customWidth="1"/>
    <col min="21" max="21" width="3.71428571428571" style="45" customWidth="1"/>
    <col min="22" max="22" width="3.71428571428571" style="46" hidden="1" customWidth="1" outlineLevel="1"/>
    <col min="23" max="23" width="3.71428571428571" style="37" hidden="1" customWidth="1" outlineLevel="1"/>
    <col min="24" max="24" width="3.57142857142857" style="47" customWidth="1" collapsed="1"/>
    <col min="25" max="25" width="3.71428571428571" style="46" hidden="1" customWidth="1" outlineLevel="1"/>
    <col min="26" max="26" width="3.71428571428571" style="36" hidden="1" customWidth="1" outlineLevel="1"/>
    <col min="27" max="27" width="3.71428571428571" style="46" customWidth="1" collapsed="1"/>
    <col min="28" max="28" width="3.71428571428571" style="48" hidden="1" customWidth="1" outlineLevel="1"/>
    <col min="29" max="29" width="3.71428571428571" style="37" hidden="1" customWidth="1" outlineLevel="1"/>
    <col min="30" max="30" width="3.71428571428571" style="48" customWidth="1" collapsed="1"/>
    <col min="31" max="31" width="3.71428571428571" style="32" customWidth="1" outlineLevel="1"/>
    <col min="32" max="32" width="3.71428571428571" style="49" customWidth="1" outlineLevel="1"/>
    <col min="33" max="33" width="3.71428571428571" style="32" customWidth="1"/>
    <col min="34" max="34" width="3.71428571428571" style="50" customWidth="1"/>
    <col min="35" max="35" width="3.28571428571429" style="32" hidden="1" customWidth="1"/>
    <col min="36" max="36" width="4" style="32" hidden="1" customWidth="1"/>
    <col min="37" max="37" width="4.42857142857143" style="32" customWidth="1"/>
    <col min="38" max="39" width="3.28571428571429" style="32" hidden="1" customWidth="1"/>
    <col min="40" max="40" width="3.71428571428571" style="32" customWidth="1"/>
    <col min="41" max="42" width="3.28571428571429" style="32" customWidth="1"/>
    <col min="43" max="43" width="3.71428571428571" style="32" customWidth="1"/>
    <col min="44" max="44" width="3.42857142857143" style="51" customWidth="1"/>
    <col min="45" max="45" width="3.14285714285714" style="32" customWidth="1"/>
    <col min="46" max="46" width="3.85714285714286" style="32" customWidth="1"/>
    <col min="47" max="47" width="3.71428571428571" style="32" hidden="1" customWidth="1" outlineLevel="1"/>
    <col min="48" max="48" width="3.71428571428571" style="52" hidden="1" customWidth="1" outlineLevel="1"/>
    <col min="49" max="49" width="4" style="32" customWidth="1" collapsed="1"/>
    <col min="50" max="50" width="3.71428571428571" style="32" hidden="1" customWidth="1" outlineLevel="1"/>
    <col min="51" max="51" width="3.71428571428571" style="52" hidden="1" customWidth="1" outlineLevel="1"/>
    <col min="52" max="52" width="3.71428571428571" style="32" customWidth="1" collapsed="1"/>
    <col min="53" max="53" width="3.71428571428571" style="32" hidden="1" customWidth="1" outlineLevel="1"/>
    <col min="54" max="54" width="3.71428571428571" style="52" hidden="1" customWidth="1" outlineLevel="1"/>
    <col min="55" max="55" width="3.71428571428571" style="32" customWidth="1" collapsed="1"/>
    <col min="56" max="56" width="3.71428571428571" style="32" customWidth="1" outlineLevel="1"/>
    <col min="57" max="57" width="3.71428571428571" style="52" customWidth="1" outlineLevel="1"/>
    <col min="58" max="58" width="3.71428571428571" style="53" customWidth="1"/>
    <col min="59" max="59" width="24.2857142857143" style="54" customWidth="1"/>
  </cols>
  <sheetData>
    <row r="1" ht="37.5" customHeight="1" spans="1:59">
      <c r="A1" s="59" t="s">
        <v>169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</row>
    <row r="2" ht="55.5" customHeight="1" spans="1:59">
      <c r="A2" s="898" t="s">
        <v>278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</row>
    <row r="3" s="26" customFormat="1" ht="68.25" customHeight="1" spans="1:59">
      <c r="A3" s="943" t="s">
        <v>438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/>
      <c r="BC3" s="944"/>
      <c r="BD3" s="944"/>
      <c r="BE3" s="944"/>
      <c r="BF3" s="944"/>
      <c r="BG3" s="992"/>
    </row>
    <row r="4" s="27" customFormat="1" ht="76.5" customHeight="1" spans="1:59">
      <c r="A4" s="899" t="s">
        <v>439</v>
      </c>
      <c r="B4" s="899"/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899"/>
      <c r="Q4" s="899"/>
      <c r="R4" s="899"/>
      <c r="S4" s="899"/>
      <c r="T4" s="899"/>
      <c r="U4" s="899"/>
      <c r="V4" s="899"/>
      <c r="W4" s="899"/>
      <c r="X4" s="899"/>
      <c r="Y4" s="899"/>
      <c r="Z4" s="899"/>
      <c r="AA4" s="899"/>
      <c r="AB4" s="899"/>
      <c r="AC4" s="899"/>
      <c r="AD4" s="899"/>
      <c r="AE4" s="899"/>
      <c r="AF4" s="899"/>
      <c r="AG4" s="899"/>
      <c r="AH4" s="899"/>
      <c r="AI4" s="899"/>
      <c r="AJ4" s="899"/>
      <c r="AK4" s="899"/>
      <c r="AL4" s="899"/>
      <c r="AM4" s="899"/>
      <c r="AN4" s="899"/>
      <c r="AO4" s="899"/>
      <c r="AP4" s="899"/>
      <c r="AQ4" s="899"/>
      <c r="AR4" s="899"/>
      <c r="AS4" s="899"/>
      <c r="AT4" s="899"/>
      <c r="AU4" s="899"/>
      <c r="AV4" s="899"/>
      <c r="AW4" s="899"/>
      <c r="AX4" s="899"/>
      <c r="AY4" s="899"/>
      <c r="AZ4" s="899"/>
      <c r="BA4" s="899"/>
      <c r="BB4" s="899"/>
      <c r="BC4" s="899"/>
      <c r="BD4" s="899"/>
      <c r="BE4" s="899"/>
      <c r="BF4" s="899"/>
      <c r="BG4" s="899"/>
    </row>
    <row r="5" s="26" customFormat="1" ht="39.75" customHeight="1" spans="1:59">
      <c r="A5" s="896" t="s">
        <v>440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</row>
    <row r="6" s="26" customFormat="1" ht="40.5" customHeight="1" spans="1:59">
      <c r="A6" s="63" t="s">
        <v>441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</row>
    <row r="7" ht="45" customHeight="1" spans="1:59">
      <c r="A7" s="63" t="s">
        <v>442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</row>
    <row r="8" s="28" customFormat="1" ht="75" customHeight="1" spans="1:59">
      <c r="A8" s="945" t="s">
        <v>2</v>
      </c>
      <c r="B8" s="587" t="s">
        <v>3</v>
      </c>
      <c r="C8" s="588" t="s">
        <v>4</v>
      </c>
      <c r="D8" s="946" t="s">
        <v>174</v>
      </c>
      <c r="E8" s="947"/>
      <c r="F8" s="947"/>
      <c r="G8" s="947"/>
      <c r="H8" s="947"/>
      <c r="I8" s="947"/>
      <c r="J8" s="947"/>
      <c r="K8" s="947"/>
      <c r="L8" s="947"/>
      <c r="M8" s="947"/>
      <c r="N8" s="947"/>
      <c r="O8" s="947"/>
      <c r="P8" s="947"/>
      <c r="Q8" s="947"/>
      <c r="R8" s="969"/>
      <c r="S8" s="946" t="s">
        <v>175</v>
      </c>
      <c r="T8" s="947"/>
      <c r="U8" s="947"/>
      <c r="V8" s="947"/>
      <c r="W8" s="947"/>
      <c r="X8" s="947"/>
      <c r="Y8" s="947"/>
      <c r="Z8" s="947"/>
      <c r="AA8" s="947"/>
      <c r="AB8" s="947"/>
      <c r="AC8" s="947"/>
      <c r="AD8" s="947"/>
      <c r="AE8" s="947"/>
      <c r="AF8" s="947"/>
      <c r="AG8" s="969"/>
      <c r="AH8" s="584" t="s">
        <v>311</v>
      </c>
      <c r="AI8" s="585"/>
      <c r="AJ8" s="585"/>
      <c r="AK8" s="585"/>
      <c r="AL8" s="585"/>
      <c r="AM8" s="585"/>
      <c r="AN8" s="585"/>
      <c r="AO8" s="585"/>
      <c r="AP8" s="585"/>
      <c r="AQ8" s="728"/>
      <c r="AR8" s="800" t="s">
        <v>176</v>
      </c>
      <c r="AS8" s="990"/>
      <c r="AT8" s="990"/>
      <c r="AU8" s="990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3"/>
      <c r="BG8" s="797" t="s">
        <v>177</v>
      </c>
    </row>
    <row r="9" s="25" customFormat="1" ht="27.75" customHeight="1" spans="1:59">
      <c r="A9" s="945"/>
      <c r="B9" s="587"/>
      <c r="C9" s="588"/>
      <c r="D9" s="948" t="s">
        <v>178</v>
      </c>
      <c r="E9" s="949">
        <v>2016</v>
      </c>
      <c r="F9" s="949">
        <v>2017</v>
      </c>
      <c r="G9" s="950" t="s">
        <v>140</v>
      </c>
      <c r="H9" s="951"/>
      <c r="I9" s="949">
        <v>2018</v>
      </c>
      <c r="J9" s="949" t="s">
        <v>362</v>
      </c>
      <c r="K9" s="949" t="s">
        <v>363</v>
      </c>
      <c r="L9" s="949">
        <v>2019</v>
      </c>
      <c r="M9" s="949" t="s">
        <v>443</v>
      </c>
      <c r="N9" s="949" t="s">
        <v>444</v>
      </c>
      <c r="O9" s="949">
        <v>2020</v>
      </c>
      <c r="P9" s="960" t="s">
        <v>143</v>
      </c>
      <c r="Q9" s="960"/>
      <c r="R9" s="970"/>
      <c r="S9" s="971" t="s">
        <v>178</v>
      </c>
      <c r="T9" s="949">
        <v>2016</v>
      </c>
      <c r="U9" s="949">
        <v>2017</v>
      </c>
      <c r="V9" s="949">
        <v>2018</v>
      </c>
      <c r="W9" s="949">
        <v>2018</v>
      </c>
      <c r="X9" s="949">
        <v>2018</v>
      </c>
      <c r="Y9" s="949" t="s">
        <v>362</v>
      </c>
      <c r="Z9" s="949" t="s">
        <v>363</v>
      </c>
      <c r="AA9" s="949">
        <v>2019</v>
      </c>
      <c r="AB9" s="949" t="s">
        <v>443</v>
      </c>
      <c r="AC9" s="949" t="s">
        <v>444</v>
      </c>
      <c r="AD9" s="949">
        <v>2020</v>
      </c>
      <c r="AE9" s="6" t="s">
        <v>143</v>
      </c>
      <c r="AF9" s="6"/>
      <c r="AG9" s="980"/>
      <c r="AH9" s="729" t="s">
        <v>178</v>
      </c>
      <c r="AI9" s="949" t="s">
        <v>362</v>
      </c>
      <c r="AJ9" s="949" t="s">
        <v>363</v>
      </c>
      <c r="AK9" s="949">
        <v>2019</v>
      </c>
      <c r="AL9" s="949" t="s">
        <v>443</v>
      </c>
      <c r="AM9" s="949" t="s">
        <v>444</v>
      </c>
      <c r="AN9" s="949">
        <v>2020</v>
      </c>
      <c r="AO9" s="6" t="s">
        <v>143</v>
      </c>
      <c r="AP9" s="6"/>
      <c r="AQ9" s="980"/>
      <c r="AR9" s="982" t="s">
        <v>178</v>
      </c>
      <c r="AS9" s="949">
        <v>2016</v>
      </c>
      <c r="AT9" s="949">
        <v>2017</v>
      </c>
      <c r="AU9" s="949">
        <v>2018</v>
      </c>
      <c r="AV9" s="949">
        <v>2018</v>
      </c>
      <c r="AW9" s="949">
        <v>2018</v>
      </c>
      <c r="AX9" s="949" t="s">
        <v>362</v>
      </c>
      <c r="AY9" s="949" t="s">
        <v>363</v>
      </c>
      <c r="AZ9" s="949">
        <v>2019</v>
      </c>
      <c r="BA9" s="949" t="s">
        <v>443</v>
      </c>
      <c r="BB9" s="949" t="s">
        <v>444</v>
      </c>
      <c r="BC9" s="949">
        <v>2020</v>
      </c>
      <c r="BD9" s="6" t="s">
        <v>143</v>
      </c>
      <c r="BE9" s="6"/>
      <c r="BF9" s="980"/>
      <c r="BG9" s="797"/>
    </row>
    <row r="10" s="25" customFormat="1" ht="51.75" customHeight="1" spans="1:59">
      <c r="A10" s="945"/>
      <c r="B10" s="587"/>
      <c r="C10" s="588"/>
      <c r="D10" s="948"/>
      <c r="E10" s="949"/>
      <c r="F10" s="949"/>
      <c r="G10" s="952" t="s">
        <v>179</v>
      </c>
      <c r="H10" s="953" t="s">
        <v>180</v>
      </c>
      <c r="I10" s="949"/>
      <c r="J10" s="949"/>
      <c r="K10" s="949"/>
      <c r="L10" s="949"/>
      <c r="M10" s="949"/>
      <c r="N10" s="949"/>
      <c r="O10" s="949"/>
      <c r="P10" s="961" t="s">
        <v>179</v>
      </c>
      <c r="Q10" s="972" t="s">
        <v>180</v>
      </c>
      <c r="R10" s="973" t="s">
        <v>181</v>
      </c>
      <c r="S10" s="971"/>
      <c r="T10" s="949"/>
      <c r="U10" s="949"/>
      <c r="V10" s="949"/>
      <c r="W10" s="949"/>
      <c r="X10" s="949"/>
      <c r="Y10" s="949"/>
      <c r="Z10" s="949"/>
      <c r="AA10" s="949"/>
      <c r="AB10" s="949"/>
      <c r="AC10" s="949"/>
      <c r="AD10" s="949"/>
      <c r="AE10" s="952" t="s">
        <v>179</v>
      </c>
      <c r="AF10" s="953" t="s">
        <v>180</v>
      </c>
      <c r="AG10" s="981" t="s">
        <v>181</v>
      </c>
      <c r="AH10" s="982"/>
      <c r="AI10" s="949"/>
      <c r="AJ10" s="949"/>
      <c r="AK10" s="949"/>
      <c r="AL10" s="949"/>
      <c r="AM10" s="949"/>
      <c r="AN10" s="949"/>
      <c r="AO10" s="952" t="s">
        <v>179</v>
      </c>
      <c r="AP10" s="953" t="s">
        <v>180</v>
      </c>
      <c r="AQ10" s="981" t="s">
        <v>181</v>
      </c>
      <c r="AR10" s="982"/>
      <c r="AS10" s="949"/>
      <c r="AT10" s="949"/>
      <c r="AU10" s="949"/>
      <c r="AV10" s="949"/>
      <c r="AW10" s="949"/>
      <c r="AX10" s="949"/>
      <c r="AY10" s="949"/>
      <c r="AZ10" s="949"/>
      <c r="BA10" s="949"/>
      <c r="BB10" s="949"/>
      <c r="BC10" s="949"/>
      <c r="BD10" s="952" t="s">
        <v>179</v>
      </c>
      <c r="BE10" s="953" t="s">
        <v>180</v>
      </c>
      <c r="BF10" s="981" t="s">
        <v>181</v>
      </c>
      <c r="BG10" s="797"/>
    </row>
    <row r="11" spans="1:59">
      <c r="A11" s="4">
        <v>1</v>
      </c>
      <c r="B11" s="954">
        <v>2</v>
      </c>
      <c r="C11" s="955">
        <v>3</v>
      </c>
      <c r="D11" s="956">
        <v>4</v>
      </c>
      <c r="E11" s="4">
        <v>5</v>
      </c>
      <c r="F11" s="4">
        <v>6</v>
      </c>
      <c r="G11" s="4">
        <v>7</v>
      </c>
      <c r="H11" s="4"/>
      <c r="I11" s="4"/>
      <c r="J11" s="962">
        <v>8</v>
      </c>
      <c r="K11" s="963"/>
      <c r="L11" s="964">
        <v>8</v>
      </c>
      <c r="M11" s="965">
        <v>9</v>
      </c>
      <c r="N11" s="965"/>
      <c r="O11" s="965"/>
      <c r="P11" s="965">
        <v>10</v>
      </c>
      <c r="Q11" s="965"/>
      <c r="R11" s="974"/>
      <c r="S11" s="956">
        <v>11</v>
      </c>
      <c r="T11" s="4">
        <v>12</v>
      </c>
      <c r="U11" s="4">
        <v>13</v>
      </c>
      <c r="V11" s="4">
        <v>14</v>
      </c>
      <c r="W11" s="4"/>
      <c r="X11" s="4"/>
      <c r="Y11" s="4">
        <v>15</v>
      </c>
      <c r="Z11" s="4"/>
      <c r="AA11" s="4"/>
      <c r="AB11" s="4">
        <v>16</v>
      </c>
      <c r="AC11" s="4"/>
      <c r="AD11" s="4"/>
      <c r="AE11" s="4">
        <v>17</v>
      </c>
      <c r="AF11" s="4"/>
      <c r="AG11" s="983"/>
      <c r="AH11" s="4">
        <v>18</v>
      </c>
      <c r="AI11" s="4">
        <v>19</v>
      </c>
      <c r="AJ11" s="4"/>
      <c r="AK11" s="4"/>
      <c r="AL11" s="4">
        <v>20</v>
      </c>
      <c r="AM11" s="4"/>
      <c r="AN11" s="4"/>
      <c r="AO11" s="4">
        <v>21</v>
      </c>
      <c r="AP11" s="4"/>
      <c r="AQ11" s="4"/>
      <c r="AR11" s="4">
        <v>22</v>
      </c>
      <c r="AS11" s="4">
        <v>23</v>
      </c>
      <c r="AT11" s="4">
        <v>24</v>
      </c>
      <c r="AU11" s="4">
        <v>25</v>
      </c>
      <c r="AV11" s="4"/>
      <c r="AW11" s="4"/>
      <c r="AX11" s="4">
        <v>26</v>
      </c>
      <c r="AY11" s="4"/>
      <c r="AZ11" s="4"/>
      <c r="BA11" s="4">
        <v>27</v>
      </c>
      <c r="BB11" s="4"/>
      <c r="BC11" s="4"/>
      <c r="BD11" s="4">
        <v>28</v>
      </c>
      <c r="BE11" s="4"/>
      <c r="BF11" s="994"/>
      <c r="BG11" s="995">
        <v>29</v>
      </c>
    </row>
    <row r="12" spans="1:59">
      <c r="A12" s="7" t="s">
        <v>283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803"/>
    </row>
    <row r="13" ht="74.25" customHeight="1" spans="1:59">
      <c r="A13" s="6" t="s">
        <v>11</v>
      </c>
      <c r="B13" s="606" t="s">
        <v>97</v>
      </c>
      <c r="C13" s="607" t="s">
        <v>13</v>
      </c>
      <c r="D13" s="608">
        <f>E13+F13+I13+L13+O13+R13</f>
        <v>12394.63593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v>0</v>
      </c>
      <c r="Q13" s="687">
        <f>Q14+Q15+Q16+Q17</f>
        <v>850</v>
      </c>
      <c r="R13" s="717">
        <f>P13+Q13</f>
        <v>850</v>
      </c>
      <c r="S13" s="608">
        <f>T13+U13+X13+AA13+AD13+AG13</f>
        <v>0</v>
      </c>
      <c r="T13" s="11">
        <v>0</v>
      </c>
      <c r="U13" s="11">
        <v>0</v>
      </c>
      <c r="V13" s="11">
        <f>'27'!X14</f>
        <v>0</v>
      </c>
      <c r="W13" s="609"/>
      <c r="X13" s="358">
        <f>V13+W13</f>
        <v>0</v>
      </c>
      <c r="Y13" s="11">
        <f>'35'!AA13</f>
        <v>0</v>
      </c>
      <c r="Z13" s="609"/>
      <c r="AA13" s="11">
        <f>Y13+Z13</f>
        <v>0</v>
      </c>
      <c r="AB13" s="11">
        <v>0</v>
      </c>
      <c r="AC13" s="609"/>
      <c r="AD13" s="11">
        <f>AB13+AC13</f>
        <v>0</v>
      </c>
      <c r="AE13" s="11">
        <v>0</v>
      </c>
      <c r="AF13" s="609"/>
      <c r="AG13" s="745">
        <f>AE13+AF13</f>
        <v>0</v>
      </c>
      <c r="AH13" s="765">
        <f>AK13+AN13+AQ13</f>
        <v>0</v>
      </c>
      <c r="AI13" s="11">
        <v>0</v>
      </c>
      <c r="AJ13" s="609"/>
      <c r="AK13" s="11">
        <f>AI13+AJ13</f>
        <v>0</v>
      </c>
      <c r="AL13" s="11">
        <v>0</v>
      </c>
      <c r="AM13" s="609"/>
      <c r="AN13" s="11">
        <f>AL13+AM13</f>
        <v>0</v>
      </c>
      <c r="AO13" s="11">
        <v>0</v>
      </c>
      <c r="AP13" s="609"/>
      <c r="AQ13" s="11">
        <f>AO13+AP13</f>
        <v>0</v>
      </c>
      <c r="AR13" s="657">
        <f>AS13+AT13+AW13+AZ13+BC13+BF13</f>
        <v>12394.63593</v>
      </c>
      <c r="AS13" s="11">
        <f>E13+T13</f>
        <v>2471.01488</v>
      </c>
      <c r="AT13" s="11">
        <f>F13+U13</f>
        <v>2404.56093</v>
      </c>
      <c r="AU13" s="11">
        <f>G13+V13</f>
        <v>2862.4491</v>
      </c>
      <c r="AV13" s="609">
        <f>H13+W13</f>
        <v>0</v>
      </c>
      <c r="AW13" s="11">
        <f>AU13+AV13</f>
        <v>2862.4491</v>
      </c>
      <c r="AX13" s="11">
        <f>J13+Y13+AI13</f>
        <v>2827.9187</v>
      </c>
      <c r="AY13" s="609">
        <f>K13+Z13+AJ13</f>
        <v>0</v>
      </c>
      <c r="AZ13" s="11">
        <f>AX13+AY13</f>
        <v>2827.9187</v>
      </c>
      <c r="BA13" s="11">
        <f>M13+AB13</f>
        <v>978.69232</v>
      </c>
      <c r="BB13" s="609">
        <f>N13+AC13</f>
        <v>0</v>
      </c>
      <c r="BC13" s="11">
        <f>BA13+BB13</f>
        <v>978.69232</v>
      </c>
      <c r="BD13" s="11">
        <f>P13+AE13</f>
        <v>0</v>
      </c>
      <c r="BE13" s="609">
        <f>Q13+AF13</f>
        <v>850</v>
      </c>
      <c r="BF13" s="745">
        <f>BD13+BE13</f>
        <v>850</v>
      </c>
      <c r="BG13" s="996"/>
    </row>
    <row r="14" ht="96" customHeight="1" outlineLevel="1" spans="1:59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>
        <v>850</v>
      </c>
      <c r="R14" s="717"/>
      <c r="S14" s="608"/>
      <c r="T14" s="11"/>
      <c r="U14" s="11"/>
      <c r="V14" s="11"/>
      <c r="W14" s="609"/>
      <c r="X14" s="358"/>
      <c r="Y14" s="11"/>
      <c r="Z14" s="609"/>
      <c r="AA14" s="11"/>
      <c r="AB14" s="11"/>
      <c r="AC14" s="609"/>
      <c r="AD14" s="11"/>
      <c r="AE14" s="11"/>
      <c r="AF14" s="609"/>
      <c r="AG14" s="745"/>
      <c r="AH14" s="765"/>
      <c r="AI14" s="11"/>
      <c r="AJ14" s="609"/>
      <c r="AK14" s="11"/>
      <c r="AL14" s="11"/>
      <c r="AM14" s="609"/>
      <c r="AN14" s="11"/>
      <c r="AO14" s="11"/>
      <c r="AP14" s="609"/>
      <c r="AQ14" s="11"/>
      <c r="AR14" s="657"/>
      <c r="AS14" s="11"/>
      <c r="AT14" s="11"/>
      <c r="AU14" s="11"/>
      <c r="AV14" s="609"/>
      <c r="AW14" s="11"/>
      <c r="AX14" s="11"/>
      <c r="AY14" s="609"/>
      <c r="AZ14" s="11"/>
      <c r="BA14" s="11"/>
      <c r="BB14" s="609"/>
      <c r="BC14" s="11"/>
      <c r="BD14" s="11"/>
      <c r="BE14" s="609"/>
      <c r="BF14" s="787"/>
      <c r="BG14" s="802"/>
    </row>
    <row r="15" ht="28.5" customHeight="1" outlineLevel="1" spans="1:59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08"/>
      <c r="T15" s="11"/>
      <c r="U15" s="11"/>
      <c r="V15" s="11"/>
      <c r="W15" s="609"/>
      <c r="X15" s="358"/>
      <c r="Y15" s="11"/>
      <c r="Z15" s="609"/>
      <c r="AA15" s="11"/>
      <c r="AB15" s="11"/>
      <c r="AC15" s="609"/>
      <c r="AD15" s="11"/>
      <c r="AE15" s="11"/>
      <c r="AF15" s="609"/>
      <c r="AG15" s="745"/>
      <c r="AH15" s="765"/>
      <c r="AI15" s="11"/>
      <c r="AJ15" s="609"/>
      <c r="AK15" s="11"/>
      <c r="AL15" s="11"/>
      <c r="AM15" s="609"/>
      <c r="AN15" s="11"/>
      <c r="AO15" s="11"/>
      <c r="AP15" s="609"/>
      <c r="AQ15" s="11"/>
      <c r="AR15" s="657"/>
      <c r="AS15" s="11"/>
      <c r="AT15" s="11"/>
      <c r="AU15" s="11"/>
      <c r="AV15" s="609"/>
      <c r="AW15" s="11"/>
      <c r="AX15" s="11"/>
      <c r="AY15" s="609"/>
      <c r="AZ15" s="11"/>
      <c r="BA15" s="11"/>
      <c r="BB15" s="609"/>
      <c r="BC15" s="11"/>
      <c r="BD15" s="11"/>
      <c r="BE15" s="609"/>
      <c r="BF15" s="787"/>
      <c r="BG15" s="824"/>
    </row>
    <row r="16" ht="18.75" customHeight="1" outlineLevel="1" spans="1:59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08"/>
      <c r="T16" s="11"/>
      <c r="U16" s="11"/>
      <c r="V16" s="11"/>
      <c r="W16" s="609"/>
      <c r="X16" s="358"/>
      <c r="Y16" s="11"/>
      <c r="Z16" s="609"/>
      <c r="AA16" s="11"/>
      <c r="AB16" s="11"/>
      <c r="AC16" s="609"/>
      <c r="AD16" s="11"/>
      <c r="AE16" s="11"/>
      <c r="AF16" s="609"/>
      <c r="AG16" s="745"/>
      <c r="AH16" s="765"/>
      <c r="AI16" s="11"/>
      <c r="AJ16" s="609"/>
      <c r="AK16" s="11"/>
      <c r="AL16" s="11"/>
      <c r="AM16" s="609"/>
      <c r="AN16" s="11"/>
      <c r="AO16" s="11"/>
      <c r="AP16" s="609"/>
      <c r="AQ16" s="11"/>
      <c r="AR16" s="657"/>
      <c r="AS16" s="11"/>
      <c r="AT16" s="11"/>
      <c r="AU16" s="11"/>
      <c r="AV16" s="609"/>
      <c r="AW16" s="11"/>
      <c r="AX16" s="11"/>
      <c r="AY16" s="609"/>
      <c r="AZ16" s="11"/>
      <c r="BA16" s="11"/>
      <c r="BB16" s="609"/>
      <c r="BC16" s="11"/>
      <c r="BD16" s="11"/>
      <c r="BE16" s="609"/>
      <c r="BF16" s="787"/>
      <c r="BG16" s="802"/>
    </row>
    <row r="17" ht="29.25" customHeight="1" spans="1:59">
      <c r="A17" s="6"/>
      <c r="B17" s="606"/>
      <c r="C17" s="607" t="s">
        <v>403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08"/>
      <c r="T17" s="11"/>
      <c r="U17" s="11"/>
      <c r="V17" s="11"/>
      <c r="W17" s="609"/>
      <c r="X17" s="358"/>
      <c r="Y17" s="11"/>
      <c r="Z17" s="609"/>
      <c r="AA17" s="11"/>
      <c r="AB17" s="11"/>
      <c r="AC17" s="609"/>
      <c r="AD17" s="11"/>
      <c r="AE17" s="11"/>
      <c r="AF17" s="609"/>
      <c r="AG17" s="745"/>
      <c r="AH17" s="765"/>
      <c r="AI17" s="11"/>
      <c r="AJ17" s="609"/>
      <c r="AK17" s="11"/>
      <c r="AL17" s="11"/>
      <c r="AM17" s="609"/>
      <c r="AN17" s="11"/>
      <c r="AO17" s="11"/>
      <c r="AP17" s="609"/>
      <c r="AQ17" s="11"/>
      <c r="AR17" s="657"/>
      <c r="AS17" s="11"/>
      <c r="AT17" s="11"/>
      <c r="AU17" s="11"/>
      <c r="AV17" s="609"/>
      <c r="AW17" s="11"/>
      <c r="AX17" s="11"/>
      <c r="AY17" s="609"/>
      <c r="AZ17" s="11"/>
      <c r="BA17" s="11"/>
      <c r="BB17" s="609"/>
      <c r="BC17" s="11"/>
      <c r="BD17" s="11"/>
      <c r="BE17" s="609"/>
      <c r="BF17" s="787"/>
      <c r="BG17" s="378"/>
    </row>
    <row r="18" ht="24.75" hidden="1" customHeight="1" spans="1:59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08"/>
      <c r="T18" s="11"/>
      <c r="U18" s="11"/>
      <c r="V18" s="11"/>
      <c r="W18" s="609"/>
      <c r="X18" s="358"/>
      <c r="Y18" s="11"/>
      <c r="Z18" s="609"/>
      <c r="AA18" s="11"/>
      <c r="AB18" s="11"/>
      <c r="AC18" s="609"/>
      <c r="AD18" s="11"/>
      <c r="AE18" s="11"/>
      <c r="AF18" s="609"/>
      <c r="AG18" s="745"/>
      <c r="AH18" s="765"/>
      <c r="AI18" s="11"/>
      <c r="AJ18" s="609"/>
      <c r="AK18" s="11"/>
      <c r="AL18" s="11"/>
      <c r="AM18" s="609"/>
      <c r="AN18" s="11"/>
      <c r="AO18" s="11"/>
      <c r="AP18" s="609"/>
      <c r="AQ18" s="11"/>
      <c r="AR18" s="657"/>
      <c r="AS18" s="11"/>
      <c r="AT18" s="11"/>
      <c r="AU18" s="11"/>
      <c r="AV18" s="609"/>
      <c r="AW18" s="11"/>
      <c r="AX18" s="11"/>
      <c r="AY18" s="609"/>
      <c r="AZ18" s="11"/>
      <c r="BA18" s="11"/>
      <c r="BB18" s="609"/>
      <c r="BC18" s="11"/>
      <c r="BD18" s="11"/>
      <c r="BE18" s="609"/>
      <c r="BF18" s="787"/>
      <c r="BG18" s="378"/>
    </row>
    <row r="19" ht="69" customHeight="1" spans="1:59">
      <c r="A19" s="6" t="s">
        <v>16</v>
      </c>
      <c r="B19" s="606" t="s">
        <v>184</v>
      </c>
      <c r="C19" s="607" t="s">
        <v>13</v>
      </c>
      <c r="D19" s="608">
        <f>E19+F19+I19+L19+O19+R19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08">
        <f>T19+U19+X19+AA19+AD19+AG19</f>
        <v>0</v>
      </c>
      <c r="T19" s="11">
        <v>0</v>
      </c>
      <c r="U19" s="11">
        <v>0</v>
      </c>
      <c r="V19" s="11">
        <f>'27'!X20</f>
        <v>0</v>
      </c>
      <c r="W19" s="609"/>
      <c r="X19" s="358">
        <f>V19+W19</f>
        <v>0</v>
      </c>
      <c r="Y19" s="11">
        <v>0</v>
      </c>
      <c r="Z19" s="609"/>
      <c r="AA19" s="11">
        <f>Y19+Z19</f>
        <v>0</v>
      </c>
      <c r="AB19" s="11">
        <v>0</v>
      </c>
      <c r="AC19" s="609"/>
      <c r="AD19" s="11">
        <f>AB19+AC19</f>
        <v>0</v>
      </c>
      <c r="AE19" s="11">
        <v>0</v>
      </c>
      <c r="AF19" s="609"/>
      <c r="AG19" s="745">
        <f>AE19+AF19</f>
        <v>0</v>
      </c>
      <c r="AH19" s="765">
        <f>AK19+AN19+AQ19</f>
        <v>0</v>
      </c>
      <c r="AI19" s="10">
        <v>0</v>
      </c>
      <c r="AJ19" s="676"/>
      <c r="AK19" s="10">
        <f>AI19+AJ19</f>
        <v>0</v>
      </c>
      <c r="AL19" s="10">
        <v>0</v>
      </c>
      <c r="AM19" s="676"/>
      <c r="AN19" s="10">
        <f>AL19+AM19</f>
        <v>0</v>
      </c>
      <c r="AO19" s="10">
        <v>0</v>
      </c>
      <c r="AP19" s="676"/>
      <c r="AQ19" s="10">
        <f>AO19+AP19</f>
        <v>0</v>
      </c>
      <c r="AR19" s="657">
        <f>AS19+AT19+AW19+AZ19+BC19+BF19</f>
        <v>4339.6625</v>
      </c>
      <c r="AS19" s="11">
        <f>E19+T19</f>
        <v>1678.7525</v>
      </c>
      <c r="AT19" s="11">
        <f>F19+U19</f>
        <v>1552.56</v>
      </c>
      <c r="AU19" s="11">
        <f>G19+V19</f>
        <v>1108.35</v>
      </c>
      <c r="AV19" s="609">
        <f>H19+W19</f>
        <v>0</v>
      </c>
      <c r="AW19" s="11">
        <f>AU19+AV19</f>
        <v>1108.35</v>
      </c>
      <c r="AX19" s="11">
        <f>J19+Y19+AI19</f>
        <v>0</v>
      </c>
      <c r="AY19" s="609">
        <f>K19+Z19+AJ19</f>
        <v>0</v>
      </c>
      <c r="AZ19" s="11">
        <f>AX19+AY19</f>
        <v>0</v>
      </c>
      <c r="BA19" s="11">
        <f>M19+AB19</f>
        <v>0</v>
      </c>
      <c r="BB19" s="609">
        <f>N19+AC19</f>
        <v>0</v>
      </c>
      <c r="BC19" s="11">
        <f>BA19+BB19</f>
        <v>0</v>
      </c>
      <c r="BD19" s="11">
        <f>P19+AE19</f>
        <v>0</v>
      </c>
      <c r="BE19" s="609">
        <f>Q19+AF19</f>
        <v>0</v>
      </c>
      <c r="BF19" s="745">
        <f>BD19+BE19</f>
        <v>0</v>
      </c>
      <c r="BG19" s="803"/>
    </row>
    <row r="20" spans="1:59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08"/>
      <c r="T20" s="10"/>
      <c r="U20" s="10"/>
      <c r="V20" s="11"/>
      <c r="W20" s="676"/>
      <c r="X20" s="361"/>
      <c r="Y20" s="10"/>
      <c r="Z20" s="676"/>
      <c r="AA20" s="10"/>
      <c r="AB20" s="10"/>
      <c r="AC20" s="676"/>
      <c r="AD20" s="10"/>
      <c r="AE20" s="10"/>
      <c r="AF20" s="676"/>
      <c r="AG20" s="748"/>
      <c r="AH20" s="765"/>
      <c r="AI20" s="10"/>
      <c r="AJ20" s="676"/>
      <c r="AK20" s="10"/>
      <c r="AL20" s="10"/>
      <c r="AM20" s="676"/>
      <c r="AN20" s="10"/>
      <c r="AO20" s="10"/>
      <c r="AP20" s="676"/>
      <c r="AQ20" s="10"/>
      <c r="AR20" s="657"/>
      <c r="AS20" s="10"/>
      <c r="AT20" s="10"/>
      <c r="AU20" s="10"/>
      <c r="AV20" s="676"/>
      <c r="AW20" s="10"/>
      <c r="AX20" s="24"/>
      <c r="AY20" s="676"/>
      <c r="AZ20" s="24"/>
      <c r="BA20" s="24"/>
      <c r="BB20" s="792"/>
      <c r="BC20" s="24"/>
      <c r="BD20" s="24"/>
      <c r="BE20" s="792"/>
      <c r="BF20" s="805"/>
      <c r="BG20" s="803"/>
    </row>
    <row r="21" ht="30" customHeight="1" spans="1:59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08"/>
      <c r="T21" s="10"/>
      <c r="U21" s="10"/>
      <c r="V21" s="11"/>
      <c r="W21" s="676"/>
      <c r="X21" s="361"/>
      <c r="Y21" s="10"/>
      <c r="Z21" s="676"/>
      <c r="AA21" s="10"/>
      <c r="AB21" s="10"/>
      <c r="AC21" s="676"/>
      <c r="AD21" s="10"/>
      <c r="AE21" s="10"/>
      <c r="AF21" s="676"/>
      <c r="AG21" s="748"/>
      <c r="AH21" s="765"/>
      <c r="AI21" s="11"/>
      <c r="AJ21" s="609"/>
      <c r="AK21" s="11"/>
      <c r="AL21" s="11"/>
      <c r="AM21" s="609"/>
      <c r="AN21" s="11"/>
      <c r="AO21" s="11"/>
      <c r="AP21" s="609"/>
      <c r="AQ21" s="11"/>
      <c r="AR21" s="657"/>
      <c r="AS21" s="10"/>
      <c r="AT21" s="10"/>
      <c r="AU21" s="10"/>
      <c r="AV21" s="676"/>
      <c r="AW21" s="10"/>
      <c r="AX21" s="24"/>
      <c r="AY21" s="676"/>
      <c r="AZ21" s="24"/>
      <c r="BA21" s="24"/>
      <c r="BB21" s="792"/>
      <c r="BC21" s="24"/>
      <c r="BD21" s="24"/>
      <c r="BE21" s="792"/>
      <c r="BF21" s="805"/>
      <c r="BG21" s="803"/>
    </row>
    <row r="22" ht="67.5" customHeight="1" spans="1:59">
      <c r="A22" s="15" t="s">
        <v>101</v>
      </c>
      <c r="B22" s="606" t="s">
        <v>102</v>
      </c>
      <c r="C22" s="607" t="s">
        <v>13</v>
      </c>
      <c r="D22" s="608">
        <f>E22+F22+I22+L22+O22+R22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v>0</v>
      </c>
      <c r="S22" s="608">
        <f>T22+U22+X22+AA22+AD22+AG22</f>
        <v>0</v>
      </c>
      <c r="T22" s="11">
        <v>0</v>
      </c>
      <c r="U22" s="11">
        <v>0</v>
      </c>
      <c r="V22" s="11">
        <f>'25'!X20</f>
        <v>0</v>
      </c>
      <c r="W22" s="609"/>
      <c r="X22" s="358">
        <f>V22+W22</f>
        <v>0</v>
      </c>
      <c r="Y22" s="11">
        <v>0</v>
      </c>
      <c r="Z22" s="609"/>
      <c r="AA22" s="11">
        <f>Y22+Z22</f>
        <v>0</v>
      </c>
      <c r="AB22" s="11">
        <v>0</v>
      </c>
      <c r="AC22" s="609"/>
      <c r="AD22" s="11">
        <f>AB22+AC22</f>
        <v>0</v>
      </c>
      <c r="AE22" s="11">
        <v>0</v>
      </c>
      <c r="AF22" s="609"/>
      <c r="AG22" s="745">
        <f>AE22+AF22</f>
        <v>0</v>
      </c>
      <c r="AH22" s="765">
        <f>AK22+AN22+AQ22</f>
        <v>0</v>
      </c>
      <c r="AI22" s="11">
        <v>0</v>
      </c>
      <c r="AJ22" s="609"/>
      <c r="AK22" s="11">
        <f>AI22+AJ22</f>
        <v>0</v>
      </c>
      <c r="AL22" s="11">
        <v>0</v>
      </c>
      <c r="AM22" s="609"/>
      <c r="AN22" s="11">
        <f>AL22+AM22</f>
        <v>0</v>
      </c>
      <c r="AO22" s="11">
        <v>0</v>
      </c>
      <c r="AP22" s="609"/>
      <c r="AQ22" s="11">
        <f>AO22+AP22</f>
        <v>0</v>
      </c>
      <c r="AR22" s="657">
        <f>AS22+AT22+AW22+AZ22+BC22+BF22</f>
        <v>1073.8</v>
      </c>
      <c r="AS22" s="11">
        <f>E22+T22</f>
        <v>1073.8</v>
      </c>
      <c r="AT22" s="11">
        <f>F22+U22</f>
        <v>0</v>
      </c>
      <c r="AU22" s="11">
        <f>G22+V22</f>
        <v>0</v>
      </c>
      <c r="AV22" s="609">
        <f>H22+W22</f>
        <v>0</v>
      </c>
      <c r="AW22" s="11">
        <f>AU22+AV22</f>
        <v>0</v>
      </c>
      <c r="AX22" s="11">
        <f>J22+Y22+AI22</f>
        <v>0</v>
      </c>
      <c r="AY22" s="609">
        <f>K22+Z22+AJ22</f>
        <v>0</v>
      </c>
      <c r="AZ22" s="11">
        <f>AX22+AY22</f>
        <v>0</v>
      </c>
      <c r="BA22" s="11">
        <f>M22+AB22</f>
        <v>0</v>
      </c>
      <c r="BB22" s="609">
        <f>N22+AC22</f>
        <v>0</v>
      </c>
      <c r="BC22" s="11">
        <f>BA22+BB22</f>
        <v>0</v>
      </c>
      <c r="BD22" s="11">
        <f>P22+AE22</f>
        <v>0</v>
      </c>
      <c r="BE22" s="609">
        <f>Q22+AF22</f>
        <v>0</v>
      </c>
      <c r="BF22" s="745">
        <f>BD22+BE22</f>
        <v>0</v>
      </c>
      <c r="BG22" s="803"/>
    </row>
    <row r="23" ht="22.5" spans="1:59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08"/>
      <c r="T23" s="11"/>
      <c r="U23" s="11"/>
      <c r="V23" s="11"/>
      <c r="W23" s="609"/>
      <c r="X23" s="358"/>
      <c r="Y23" s="11"/>
      <c r="Z23" s="609"/>
      <c r="AA23" s="11"/>
      <c r="AB23" s="11"/>
      <c r="AC23" s="609"/>
      <c r="AD23" s="11"/>
      <c r="AE23" s="11"/>
      <c r="AF23" s="609"/>
      <c r="AG23" s="745"/>
      <c r="AH23" s="765"/>
      <c r="AI23" s="11"/>
      <c r="AJ23" s="609"/>
      <c r="AK23" s="11"/>
      <c r="AL23" s="11"/>
      <c r="AM23" s="609"/>
      <c r="AN23" s="11"/>
      <c r="AO23" s="11"/>
      <c r="AP23" s="609"/>
      <c r="AQ23" s="11"/>
      <c r="AR23" s="657"/>
      <c r="AS23" s="11"/>
      <c r="AT23" s="11"/>
      <c r="AU23" s="11"/>
      <c r="AV23" s="609"/>
      <c r="AW23" s="11"/>
      <c r="AX23" s="24"/>
      <c r="AY23" s="609"/>
      <c r="AZ23" s="24"/>
      <c r="BA23" s="24"/>
      <c r="BB23" s="792"/>
      <c r="BC23" s="24"/>
      <c r="BD23" s="24"/>
      <c r="BE23" s="792"/>
      <c r="BF23" s="805"/>
      <c r="BG23" s="803"/>
    </row>
    <row r="24" ht="22.5" spans="1:59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08"/>
      <c r="T24" s="11"/>
      <c r="U24" s="11"/>
      <c r="V24" s="11"/>
      <c r="W24" s="609"/>
      <c r="X24" s="358"/>
      <c r="Y24" s="11"/>
      <c r="Z24" s="609"/>
      <c r="AA24" s="11"/>
      <c r="AB24" s="11"/>
      <c r="AC24" s="609"/>
      <c r="AD24" s="11"/>
      <c r="AE24" s="11"/>
      <c r="AF24" s="609"/>
      <c r="AG24" s="745"/>
      <c r="AH24" s="765"/>
      <c r="AI24" s="11"/>
      <c r="AJ24" s="609"/>
      <c r="AK24" s="11"/>
      <c r="AL24" s="11"/>
      <c r="AM24" s="609"/>
      <c r="AN24" s="11"/>
      <c r="AO24" s="11"/>
      <c r="AP24" s="609"/>
      <c r="AQ24" s="11"/>
      <c r="AR24" s="657"/>
      <c r="AS24" s="11"/>
      <c r="AT24" s="11"/>
      <c r="AU24" s="11"/>
      <c r="AV24" s="609"/>
      <c r="AW24" s="11"/>
      <c r="AX24" s="24"/>
      <c r="AY24" s="609"/>
      <c r="AZ24" s="24"/>
      <c r="BA24" s="24"/>
      <c r="BB24" s="792"/>
      <c r="BC24" s="24"/>
      <c r="BD24" s="24"/>
      <c r="BE24" s="792"/>
      <c r="BF24" s="805"/>
      <c r="BG24" s="803"/>
    </row>
    <row r="25" ht="90" hidden="1" customHeight="1" outlineLevel="1" spans="1:59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08">
        <f>T25+U25+X25+AA25+AD25+AG25</f>
        <v>0</v>
      </c>
      <c r="T25" s="11">
        <v>0</v>
      </c>
      <c r="U25" s="11">
        <v>0</v>
      </c>
      <c r="V25" s="11">
        <f>'25'!X23</f>
        <v>0</v>
      </c>
      <c r="W25" s="609"/>
      <c r="X25" s="358">
        <f>V25+W25</f>
        <v>0</v>
      </c>
      <c r="Y25" s="11">
        <v>0</v>
      </c>
      <c r="Z25" s="609"/>
      <c r="AA25" s="11">
        <f>Y25+Z25</f>
        <v>0</v>
      </c>
      <c r="AB25" s="11">
        <v>0</v>
      </c>
      <c r="AC25" s="609"/>
      <c r="AD25" s="11">
        <f>AB25+AC25</f>
        <v>0</v>
      </c>
      <c r="AE25" s="11">
        <v>0</v>
      </c>
      <c r="AF25" s="609"/>
      <c r="AG25" s="745">
        <f>AE25+AF25</f>
        <v>0</v>
      </c>
      <c r="AH25" s="765"/>
      <c r="AI25" s="749"/>
      <c r="AJ25" s="610"/>
      <c r="AK25" s="749"/>
      <c r="AL25" s="749"/>
      <c r="AM25" s="610"/>
      <c r="AN25" s="749"/>
      <c r="AO25" s="749"/>
      <c r="AP25" s="610"/>
      <c r="AQ25" s="749"/>
      <c r="AR25" s="657">
        <f>AS25+AT25+AW25+AZ25+BC25+BF25</f>
        <v>0</v>
      </c>
      <c r="AS25" s="11">
        <f t="shared" ref="AS25:AV26" si="0">E25+T25</f>
        <v>0</v>
      </c>
      <c r="AT25" s="11">
        <f t="shared" si="0"/>
        <v>0</v>
      </c>
      <c r="AU25" s="11">
        <f t="shared" si="0"/>
        <v>0</v>
      </c>
      <c r="AV25" s="609">
        <f t="shared" si="0"/>
        <v>0</v>
      </c>
      <c r="AW25" s="11">
        <f>AU25+AV25</f>
        <v>0</v>
      </c>
      <c r="AX25" s="11">
        <f>J25+Y25</f>
        <v>0</v>
      </c>
      <c r="AY25" s="609">
        <f>K25+Z25</f>
        <v>0</v>
      </c>
      <c r="AZ25" s="11">
        <f>AX25+AY25</f>
        <v>0</v>
      </c>
      <c r="BA25" s="11">
        <f>M25+AB25</f>
        <v>0</v>
      </c>
      <c r="BB25" s="609">
        <f>N25+AC25</f>
        <v>0</v>
      </c>
      <c r="BC25" s="11">
        <f>BA25+BB25</f>
        <v>0</v>
      </c>
      <c r="BD25" s="11">
        <f>P25+AE25</f>
        <v>0</v>
      </c>
      <c r="BE25" s="609">
        <f>Q25+AF25</f>
        <v>0</v>
      </c>
      <c r="BF25" s="745">
        <f>BD25+BE25</f>
        <v>0</v>
      </c>
      <c r="BG25" s="803"/>
    </row>
    <row r="26" ht="53.25" customHeight="1" collapsed="1" spans="1:59">
      <c r="A26" s="6" t="s">
        <v>272</v>
      </c>
      <c r="B26" s="611" t="s">
        <v>26</v>
      </c>
      <c r="C26" s="607" t="s">
        <v>13</v>
      </c>
      <c r="D26" s="957">
        <f>E26+F26+I26+L26+O26+R26</f>
        <v>6500</v>
      </c>
      <c r="E26" s="749">
        <v>1500</v>
      </c>
      <c r="F26" s="749">
        <v>0</v>
      </c>
      <c r="G26" s="11">
        <f>'26'!I25</f>
        <v>5000</v>
      </c>
      <c r="H26" s="610">
        <f>H27+H28+H29</f>
        <v>0</v>
      </c>
      <c r="I26" s="749">
        <f>G26+H26</f>
        <v>5000</v>
      </c>
      <c r="J26" s="686">
        <f>'35'!L26</f>
        <v>0</v>
      </c>
      <c r="K26" s="966"/>
      <c r="L26" s="967">
        <f>J26+K26</f>
        <v>0</v>
      </c>
      <c r="M26" s="686">
        <v>0</v>
      </c>
      <c r="N26" s="966"/>
      <c r="O26" s="967">
        <f>M26+N26</f>
        <v>0</v>
      </c>
      <c r="P26" s="686">
        <v>0</v>
      </c>
      <c r="Q26" s="966"/>
      <c r="R26" s="976">
        <f>P26+Q26</f>
        <v>0</v>
      </c>
      <c r="S26" s="957">
        <f>T26+U26+X26+AA26+AD26+AG26</f>
        <v>0</v>
      </c>
      <c r="T26" s="749">
        <v>0</v>
      </c>
      <c r="U26" s="749">
        <v>0</v>
      </c>
      <c r="V26" s="11">
        <f>'25'!X24</f>
        <v>0</v>
      </c>
      <c r="W26" s="610"/>
      <c r="X26" s="468">
        <f>V26+W26</f>
        <v>0</v>
      </c>
      <c r="Y26" s="749">
        <v>0</v>
      </c>
      <c r="Z26" s="610"/>
      <c r="AA26" s="749">
        <f>Y26+Z26</f>
        <v>0</v>
      </c>
      <c r="AB26" s="749">
        <v>0</v>
      </c>
      <c r="AC26" s="610"/>
      <c r="AD26" s="749">
        <f>AB26+AC26</f>
        <v>0</v>
      </c>
      <c r="AE26" s="749">
        <v>0</v>
      </c>
      <c r="AF26" s="610"/>
      <c r="AG26" s="984">
        <f>AE26+AF26</f>
        <v>0</v>
      </c>
      <c r="AH26" s="765">
        <f>AK26+AN26+AQ26</f>
        <v>0</v>
      </c>
      <c r="AI26" s="10">
        <v>0</v>
      </c>
      <c r="AJ26" s="676"/>
      <c r="AK26" s="10">
        <f>AI26+AJ26</f>
        <v>0</v>
      </c>
      <c r="AL26" s="10">
        <v>0</v>
      </c>
      <c r="AM26" s="676"/>
      <c r="AN26" s="10">
        <f>AL26+AM26</f>
        <v>0</v>
      </c>
      <c r="AO26" s="10">
        <v>0</v>
      </c>
      <c r="AP26" s="676"/>
      <c r="AQ26" s="10">
        <f>AO26+AP26</f>
        <v>0</v>
      </c>
      <c r="AR26" s="991">
        <f>AS26+AT26+AW26+AZ26+BC26+BF26</f>
        <v>6500</v>
      </c>
      <c r="AS26" s="749">
        <f t="shared" si="0"/>
        <v>1500</v>
      </c>
      <c r="AT26" s="749">
        <f t="shared" si="0"/>
        <v>0</v>
      </c>
      <c r="AU26" s="749">
        <f t="shared" si="0"/>
        <v>5000</v>
      </c>
      <c r="AV26" s="610">
        <f t="shared" si="0"/>
        <v>0</v>
      </c>
      <c r="AW26" s="749">
        <f>AU26+AV26</f>
        <v>5000</v>
      </c>
      <c r="AX26" s="11">
        <f>J26+Y26+AI26</f>
        <v>0</v>
      </c>
      <c r="AY26" s="609">
        <f>K26+Z26+AJ26</f>
        <v>0</v>
      </c>
      <c r="AZ26" s="749">
        <f>AX26+AY26</f>
        <v>0</v>
      </c>
      <c r="BA26" s="749">
        <f>M26+AB26</f>
        <v>0</v>
      </c>
      <c r="BB26" s="610">
        <f>N26+AC26</f>
        <v>0</v>
      </c>
      <c r="BC26" s="749">
        <f>BA26+BB26</f>
        <v>0</v>
      </c>
      <c r="BD26" s="749">
        <f>P26+AE26</f>
        <v>0</v>
      </c>
      <c r="BE26" s="610">
        <f>Q26+AF26</f>
        <v>0</v>
      </c>
      <c r="BF26" s="984">
        <f>BD26+BE26</f>
        <v>0</v>
      </c>
      <c r="BG26" s="997"/>
    </row>
    <row r="27" ht="33.75" spans="1:59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08"/>
      <c r="T27" s="10"/>
      <c r="U27" s="10"/>
      <c r="V27" s="11"/>
      <c r="W27" s="676"/>
      <c r="X27" s="361"/>
      <c r="Y27" s="10"/>
      <c r="Z27" s="676"/>
      <c r="AA27" s="10"/>
      <c r="AB27" s="10"/>
      <c r="AC27" s="676"/>
      <c r="AD27" s="10"/>
      <c r="AE27" s="10"/>
      <c r="AF27" s="676"/>
      <c r="AG27" s="748"/>
      <c r="AH27" s="765"/>
      <c r="AI27" s="10"/>
      <c r="AJ27" s="676"/>
      <c r="AK27" s="10"/>
      <c r="AL27" s="10"/>
      <c r="AM27" s="676"/>
      <c r="AN27" s="10"/>
      <c r="AO27" s="10"/>
      <c r="AP27" s="676"/>
      <c r="AQ27" s="10"/>
      <c r="AR27" s="657"/>
      <c r="AS27" s="10"/>
      <c r="AT27" s="10"/>
      <c r="AU27" s="10"/>
      <c r="AV27" s="676"/>
      <c r="AW27" s="10"/>
      <c r="AX27" s="24"/>
      <c r="AY27" s="676"/>
      <c r="AZ27" s="24"/>
      <c r="BA27" s="24"/>
      <c r="BB27" s="792"/>
      <c r="BC27" s="24"/>
      <c r="BD27" s="24"/>
      <c r="BE27" s="792"/>
      <c r="BF27" s="805"/>
      <c r="BG27" s="998"/>
    </row>
    <row r="28" ht="33.75" spans="1:59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08"/>
      <c r="T28" s="10"/>
      <c r="U28" s="10"/>
      <c r="V28" s="11"/>
      <c r="W28" s="676"/>
      <c r="X28" s="361"/>
      <c r="Y28" s="10"/>
      <c r="Z28" s="676"/>
      <c r="AA28" s="10"/>
      <c r="AB28" s="10"/>
      <c r="AC28" s="676"/>
      <c r="AD28" s="10"/>
      <c r="AE28" s="10"/>
      <c r="AF28" s="676"/>
      <c r="AG28" s="748"/>
      <c r="AH28" s="765"/>
      <c r="AI28" s="10"/>
      <c r="AJ28" s="676"/>
      <c r="AK28" s="10"/>
      <c r="AL28" s="10"/>
      <c r="AM28" s="676"/>
      <c r="AN28" s="10"/>
      <c r="AO28" s="10"/>
      <c r="AP28" s="676"/>
      <c r="AQ28" s="10"/>
      <c r="AR28" s="657"/>
      <c r="AS28" s="10"/>
      <c r="AT28" s="10"/>
      <c r="AU28" s="10"/>
      <c r="AV28" s="676"/>
      <c r="AW28" s="10"/>
      <c r="AX28" s="24"/>
      <c r="AY28" s="676"/>
      <c r="AZ28" s="24"/>
      <c r="BA28" s="24"/>
      <c r="BB28" s="792"/>
      <c r="BC28" s="24"/>
      <c r="BD28" s="24"/>
      <c r="BE28" s="792"/>
      <c r="BF28" s="805"/>
      <c r="BG28" s="998"/>
    </row>
    <row r="29" ht="33" customHeight="1" spans="1:59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08"/>
      <c r="T29" s="10"/>
      <c r="U29" s="10"/>
      <c r="V29" s="11"/>
      <c r="W29" s="676"/>
      <c r="X29" s="361"/>
      <c r="Y29" s="10"/>
      <c r="Z29" s="676"/>
      <c r="AA29" s="10"/>
      <c r="AB29" s="10"/>
      <c r="AC29" s="676"/>
      <c r="AD29" s="10"/>
      <c r="AE29" s="10"/>
      <c r="AF29" s="676"/>
      <c r="AG29" s="748"/>
      <c r="AH29" s="765"/>
      <c r="AI29" s="11"/>
      <c r="AJ29" s="609"/>
      <c r="AK29" s="11"/>
      <c r="AL29" s="11"/>
      <c r="AM29" s="609"/>
      <c r="AN29" s="11"/>
      <c r="AO29" s="11"/>
      <c r="AP29" s="609"/>
      <c r="AQ29" s="11"/>
      <c r="AR29" s="657"/>
      <c r="AS29" s="10"/>
      <c r="AT29" s="10"/>
      <c r="AU29" s="10"/>
      <c r="AV29" s="676"/>
      <c r="AW29" s="10"/>
      <c r="AX29" s="24"/>
      <c r="AY29" s="676"/>
      <c r="AZ29" s="24"/>
      <c r="BA29" s="24"/>
      <c r="BB29" s="792"/>
      <c r="BC29" s="24"/>
      <c r="BD29" s="24"/>
      <c r="BE29" s="792"/>
      <c r="BF29" s="805"/>
      <c r="BG29" s="999"/>
    </row>
    <row r="30" ht="73.9" customHeight="1" spans="1:59">
      <c r="A30" s="629" t="s">
        <v>104</v>
      </c>
      <c r="B30" s="606" t="s">
        <v>30</v>
      </c>
      <c r="C30" s="607" t="s">
        <v>13</v>
      </c>
      <c r="D30" s="608">
        <f>E30+F30+I30+L30+O30+R30</f>
        <v>339588.69494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I31+I36+I38</f>
        <v>55638.85574</v>
      </c>
      <c r="J30" s="686">
        <f>'35'!L30</f>
        <v>55740.17778</v>
      </c>
      <c r="K30" s="687">
        <f t="shared" ref="K30:R30" si="1">K31+K36+K38</f>
        <v>0</v>
      </c>
      <c r="L30" s="686">
        <f t="shared" si="1"/>
        <v>55740.17778</v>
      </c>
      <c r="M30" s="686">
        <f t="shared" si="1"/>
        <v>56756.35388</v>
      </c>
      <c r="N30" s="687">
        <f t="shared" si="1"/>
        <v>0</v>
      </c>
      <c r="O30" s="686">
        <f t="shared" si="1"/>
        <v>56756.35388</v>
      </c>
      <c r="P30" s="686">
        <f t="shared" si="1"/>
        <v>47904.7902</v>
      </c>
      <c r="Q30" s="687">
        <f t="shared" si="1"/>
        <v>2704.89261</v>
      </c>
      <c r="R30" s="717">
        <f t="shared" si="1"/>
        <v>50609.68281</v>
      </c>
      <c r="S30" s="608">
        <f>T30+U30+X30+AA30+AD30+AG30</f>
        <v>16490.91695</v>
      </c>
      <c r="T30" s="11">
        <f>T31+T36+T38</f>
        <v>4170.09794</v>
      </c>
      <c r="U30" s="11">
        <f>U31+U36+U38</f>
        <v>0</v>
      </c>
      <c r="V30" s="11">
        <f>'25'!X28</f>
        <v>2878.24959</v>
      </c>
      <c r="W30" s="609">
        <f>W31+W36+W38</f>
        <v>0</v>
      </c>
      <c r="X30" s="358">
        <f>X31+X36+X38</f>
        <v>2878.24959</v>
      </c>
      <c r="Y30" s="11">
        <f>'35'!AA30</f>
        <v>6492.56942</v>
      </c>
      <c r="Z30" s="609">
        <f t="shared" ref="Z30:AG30" si="2">Z31+Z36+Z38</f>
        <v>0</v>
      </c>
      <c r="AA30" s="11">
        <f t="shared" si="2"/>
        <v>6492.56942</v>
      </c>
      <c r="AB30" s="11">
        <f t="shared" si="2"/>
        <v>2950</v>
      </c>
      <c r="AC30" s="609">
        <f t="shared" si="2"/>
        <v>0</v>
      </c>
      <c r="AD30" s="11">
        <f>AB30+AC30</f>
        <v>2950</v>
      </c>
      <c r="AE30" s="11">
        <f t="shared" si="2"/>
        <v>0</v>
      </c>
      <c r="AF30" s="609">
        <f t="shared" si="2"/>
        <v>0</v>
      </c>
      <c r="AG30" s="745">
        <f t="shared" si="2"/>
        <v>0</v>
      </c>
      <c r="AH30" s="765">
        <f>AK30+AN30+AQ30</f>
        <v>0</v>
      </c>
      <c r="AI30" s="11">
        <v>0</v>
      </c>
      <c r="AJ30" s="609"/>
      <c r="AK30" s="11">
        <f>AI30+AJ30</f>
        <v>0</v>
      </c>
      <c r="AL30" s="11">
        <v>0</v>
      </c>
      <c r="AM30" s="609"/>
      <c r="AN30" s="11">
        <f>AL30+AM30</f>
        <v>0</v>
      </c>
      <c r="AO30" s="11">
        <v>0</v>
      </c>
      <c r="AP30" s="609"/>
      <c r="AQ30" s="11">
        <f>AO30+AP30</f>
        <v>0</v>
      </c>
      <c r="AR30" s="657">
        <f t="shared" ref="AR30:AW30" si="3">AR31+AR36+AR38</f>
        <v>356079.61189</v>
      </c>
      <c r="AS30" s="11">
        <f t="shared" si="3"/>
        <v>66300.88356</v>
      </c>
      <c r="AT30" s="11">
        <f t="shared" si="3"/>
        <v>58712.83911</v>
      </c>
      <c r="AU30" s="11">
        <f t="shared" si="3"/>
        <v>58517.10533</v>
      </c>
      <c r="AV30" s="609">
        <f t="shared" si="3"/>
        <v>0</v>
      </c>
      <c r="AW30" s="11">
        <f t="shared" si="3"/>
        <v>58517.10533</v>
      </c>
      <c r="AX30" s="11">
        <f>J30+Y30+AI30</f>
        <v>62232.7472</v>
      </c>
      <c r="AY30" s="609">
        <f>K30+Z30+AJ30</f>
        <v>0</v>
      </c>
      <c r="AZ30" s="11">
        <f t="shared" ref="AZ30:BF30" si="4">AZ31+AZ36+AZ38</f>
        <v>62232.7472</v>
      </c>
      <c r="BA30" s="11">
        <f t="shared" si="4"/>
        <v>59706.35388</v>
      </c>
      <c r="BB30" s="609">
        <f t="shared" si="4"/>
        <v>0</v>
      </c>
      <c r="BC30" s="11">
        <f t="shared" si="4"/>
        <v>59706.35388</v>
      </c>
      <c r="BD30" s="11">
        <f t="shared" si="4"/>
        <v>47904.7902</v>
      </c>
      <c r="BE30" s="609">
        <f t="shared" si="4"/>
        <v>2704.89261</v>
      </c>
      <c r="BF30" s="745">
        <f t="shared" si="4"/>
        <v>50609.68281</v>
      </c>
      <c r="BG30" s="208"/>
    </row>
    <row r="31" ht="75" customHeight="1" spans="1:59">
      <c r="A31" s="629"/>
      <c r="B31" s="606" t="s">
        <v>106</v>
      </c>
      <c r="C31" s="607" t="s">
        <v>13</v>
      </c>
      <c r="D31" s="608">
        <f>E31+F31+I31+L31+O31+R31</f>
        <v>235930.03148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'43'!R31</f>
        <v>31314.57196</v>
      </c>
      <c r="Q31" s="687">
        <f>Q32+Q34</f>
        <v>2704.89261</v>
      </c>
      <c r="R31" s="717">
        <f>P31+Q31</f>
        <v>34019.46457</v>
      </c>
      <c r="S31" s="608">
        <f>T31+U31+X31+AA31+AD31+AG31</f>
        <v>7603.8597</v>
      </c>
      <c r="T31" s="11">
        <v>3370.20174</v>
      </c>
      <c r="U31" s="11">
        <v>0</v>
      </c>
      <c r="V31" s="11">
        <f>'25'!X29</f>
        <v>867.25796</v>
      </c>
      <c r="W31" s="609">
        <f>W32+W33+W34+W35</f>
        <v>0</v>
      </c>
      <c r="X31" s="358">
        <f>V31+W31</f>
        <v>867.25796</v>
      </c>
      <c r="Y31" s="11">
        <f>'35'!AA31</f>
        <v>1066.4</v>
      </c>
      <c r="Z31" s="609">
        <f>Z32+Z34</f>
        <v>0</v>
      </c>
      <c r="AA31" s="11">
        <f>Y31+Z31</f>
        <v>1066.4</v>
      </c>
      <c r="AB31" s="11">
        <f>'43'!AD31</f>
        <v>2300</v>
      </c>
      <c r="AC31" s="609">
        <f>AC32+AC33+AC34</f>
        <v>0</v>
      </c>
      <c r="AD31" s="11">
        <f>AB31+AC31</f>
        <v>2300</v>
      </c>
      <c r="AE31" s="11">
        <f>AE32+AE37+AE39</f>
        <v>0</v>
      </c>
      <c r="AF31" s="609"/>
      <c r="AG31" s="745">
        <v>0</v>
      </c>
      <c r="AH31" s="765">
        <f>AK31+AN31+AQ31</f>
        <v>0</v>
      </c>
      <c r="AI31" s="616">
        <v>0</v>
      </c>
      <c r="AJ31" s="618"/>
      <c r="AK31" s="10">
        <f>AI31+AJ31</f>
        <v>0</v>
      </c>
      <c r="AL31" s="616">
        <v>0</v>
      </c>
      <c r="AM31" s="676"/>
      <c r="AN31" s="10">
        <f>AL31+AM31</f>
        <v>0</v>
      </c>
      <c r="AO31" s="616">
        <v>0</v>
      </c>
      <c r="AP31" s="676"/>
      <c r="AQ31" s="769">
        <f>AO31+AP31</f>
        <v>0</v>
      </c>
      <c r="AR31" s="657">
        <f>AS31+AT31+AW31+AZ31+BC31+BF31</f>
        <v>243533.89118</v>
      </c>
      <c r="AS31" s="11">
        <f>E31+T31</f>
        <v>51047.20929</v>
      </c>
      <c r="AT31" s="11">
        <f>F31+U31</f>
        <v>43579.97183</v>
      </c>
      <c r="AU31" s="11">
        <f>G31+V31</f>
        <v>38059.62479</v>
      </c>
      <c r="AV31" s="609">
        <f>H31+W31</f>
        <v>0</v>
      </c>
      <c r="AW31" s="11">
        <f>AU31+AV31</f>
        <v>38059.62479</v>
      </c>
      <c r="AX31" s="11">
        <f>J31+Y31+AI31</f>
        <v>37997.0898</v>
      </c>
      <c r="AY31" s="609">
        <f>K31+Z31+AJ31</f>
        <v>0</v>
      </c>
      <c r="AZ31" s="11">
        <f>AX31+AY31</f>
        <v>37997.0898</v>
      </c>
      <c r="BA31" s="11">
        <f>M31+AB31</f>
        <v>38830.5309</v>
      </c>
      <c r="BB31" s="609">
        <f>N31+AC31</f>
        <v>0</v>
      </c>
      <c r="BC31" s="11">
        <f>BA31+BB31</f>
        <v>38830.5309</v>
      </c>
      <c r="BD31" s="11">
        <f>P31+AE31</f>
        <v>31314.57196</v>
      </c>
      <c r="BE31" s="609">
        <f>Q31+AF31</f>
        <v>2704.89261</v>
      </c>
      <c r="BF31" s="787">
        <f>BD31+BE31</f>
        <v>34019.46457</v>
      </c>
      <c r="BG31" s="209"/>
    </row>
    <row r="32" ht="67.5" customHeight="1" spans="1:59">
      <c r="A32" s="629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>
        <f>1422.21516+23.96845+475.509</f>
        <v>1921.69261</v>
      </c>
      <c r="R32" s="731"/>
      <c r="S32" s="615"/>
      <c r="T32" s="616"/>
      <c r="U32" s="616"/>
      <c r="V32" s="11"/>
      <c r="W32" s="618"/>
      <c r="X32" s="368"/>
      <c r="Y32" s="616"/>
      <c r="Z32" s="618"/>
      <c r="AA32" s="616"/>
      <c r="AB32" s="617"/>
      <c r="AC32" s="609"/>
      <c r="AD32" s="616"/>
      <c r="AE32" s="616"/>
      <c r="AF32" s="676"/>
      <c r="AG32" s="750"/>
      <c r="AH32" s="765"/>
      <c r="AI32" s="616"/>
      <c r="AJ32" s="618"/>
      <c r="AK32" s="751"/>
      <c r="AL32" s="616"/>
      <c r="AM32" s="676"/>
      <c r="AN32" s="751"/>
      <c r="AO32" s="616"/>
      <c r="AP32" s="676"/>
      <c r="AQ32" s="769"/>
      <c r="AR32" s="616"/>
      <c r="AS32" s="616"/>
      <c r="AT32" s="616"/>
      <c r="AU32" s="617"/>
      <c r="AV32" s="609"/>
      <c r="AW32" s="616"/>
      <c r="AX32" s="616"/>
      <c r="AY32" s="609"/>
      <c r="AZ32" s="616"/>
      <c r="BA32" s="616"/>
      <c r="BB32" s="676"/>
      <c r="BC32" s="616"/>
      <c r="BD32" s="616"/>
      <c r="BE32" s="676"/>
      <c r="BF32" s="809"/>
      <c r="BG32" s="1000" t="s">
        <v>445</v>
      </c>
    </row>
    <row r="33" ht="24.75" customHeight="1" spans="1:59">
      <c r="A33" s="629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731"/>
      <c r="S33" s="615"/>
      <c r="T33" s="616"/>
      <c r="U33" s="616"/>
      <c r="V33" s="11"/>
      <c r="W33" s="618"/>
      <c r="X33" s="368"/>
      <c r="Y33" s="616"/>
      <c r="Z33" s="618"/>
      <c r="AA33" s="616"/>
      <c r="AB33" s="616"/>
      <c r="AC33" s="609"/>
      <c r="AD33" s="616"/>
      <c r="AE33" s="616"/>
      <c r="AF33" s="676"/>
      <c r="AG33" s="750"/>
      <c r="AH33" s="765"/>
      <c r="AI33" s="616"/>
      <c r="AJ33" s="618"/>
      <c r="AK33" s="751"/>
      <c r="AL33" s="616"/>
      <c r="AM33" s="676"/>
      <c r="AN33" s="751"/>
      <c r="AO33" s="616"/>
      <c r="AP33" s="676"/>
      <c r="AQ33" s="769"/>
      <c r="AR33" s="616"/>
      <c r="AS33" s="616"/>
      <c r="AT33" s="616"/>
      <c r="AU33" s="617"/>
      <c r="AV33" s="609"/>
      <c r="AW33" s="616"/>
      <c r="AX33" s="616"/>
      <c r="AY33" s="676"/>
      <c r="AZ33" s="616"/>
      <c r="BA33" s="616"/>
      <c r="BB33" s="676"/>
      <c r="BC33" s="616"/>
      <c r="BD33" s="616"/>
      <c r="BE33" s="676"/>
      <c r="BF33" s="809"/>
      <c r="BG33" s="1001"/>
    </row>
    <row r="34" ht="67.5" customHeight="1" spans="1:59">
      <c r="A34" s="629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>
        <v>783.2</v>
      </c>
      <c r="R34" s="732"/>
      <c r="S34" s="733"/>
      <c r="T34" s="620"/>
      <c r="U34" s="620"/>
      <c r="V34" s="622"/>
      <c r="W34" s="623"/>
      <c r="X34" s="371"/>
      <c r="Y34" s="625"/>
      <c r="Z34" s="623"/>
      <c r="AA34" s="620"/>
      <c r="AB34" s="626"/>
      <c r="AC34" s="609"/>
      <c r="AD34" s="620"/>
      <c r="AE34" s="625"/>
      <c r="AF34" s="754"/>
      <c r="AG34" s="752"/>
      <c r="AH34" s="879"/>
      <c r="AI34" s="625"/>
      <c r="AJ34" s="754"/>
      <c r="AK34" s="755"/>
      <c r="AL34" s="625"/>
      <c r="AM34" s="754"/>
      <c r="AN34" s="755"/>
      <c r="AO34" s="625"/>
      <c r="AP34" s="754"/>
      <c r="AQ34" s="770"/>
      <c r="AR34" s="620"/>
      <c r="AS34" s="620"/>
      <c r="AT34" s="620"/>
      <c r="AU34" s="626"/>
      <c r="AV34" s="743"/>
      <c r="AW34" s="620"/>
      <c r="AX34" s="625"/>
      <c r="AY34" s="743"/>
      <c r="AZ34" s="620"/>
      <c r="BA34" s="625"/>
      <c r="BB34" s="754"/>
      <c r="BC34" s="620"/>
      <c r="BD34" s="625"/>
      <c r="BE34" s="754"/>
      <c r="BF34" s="810"/>
      <c r="BG34" s="208" t="s">
        <v>446</v>
      </c>
    </row>
    <row r="35" ht="0.75" hidden="1" customHeight="1" outlineLevel="1" spans="1:59">
      <c r="A35" s="629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24"/>
      <c r="T35" s="625"/>
      <c r="U35" s="625"/>
      <c r="V35" s="11"/>
      <c r="W35" s="609"/>
      <c r="X35" s="375"/>
      <c r="Y35" s="616"/>
      <c r="Z35" s="676"/>
      <c r="AA35" s="625"/>
      <c r="AB35" s="616"/>
      <c r="AC35" s="676"/>
      <c r="AD35" s="625"/>
      <c r="AE35" s="616"/>
      <c r="AF35" s="676"/>
      <c r="AG35" s="756"/>
      <c r="AH35" s="880"/>
      <c r="AI35" s="11"/>
      <c r="AJ35" s="609"/>
      <c r="AK35" s="11"/>
      <c r="AL35" s="11"/>
      <c r="AM35" s="609"/>
      <c r="AN35" s="11"/>
      <c r="AO35" s="11"/>
      <c r="AP35" s="609"/>
      <c r="AQ35" s="11"/>
      <c r="AR35" s="625"/>
      <c r="AS35" s="625"/>
      <c r="AT35" s="625"/>
      <c r="AU35" s="616"/>
      <c r="AV35" s="676"/>
      <c r="AW35" s="625"/>
      <c r="AX35" s="616"/>
      <c r="AY35" s="676"/>
      <c r="AZ35" s="625"/>
      <c r="BA35" s="616"/>
      <c r="BB35" s="676"/>
      <c r="BC35" s="625"/>
      <c r="BD35" s="616"/>
      <c r="BE35" s="676"/>
      <c r="BF35" s="811"/>
      <c r="BG35" s="209"/>
    </row>
    <row r="36" ht="81" customHeight="1" collapsed="1" spans="1:59">
      <c r="A36" s="629"/>
      <c r="B36" s="606" t="s">
        <v>111</v>
      </c>
      <c r="C36" s="607" t="s">
        <v>13</v>
      </c>
      <c r="D36" s="608">
        <f>E36+F36+I36+L36+O36+R36</f>
        <v>101659.45476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'43'!R36</f>
        <v>16590.21824</v>
      </c>
      <c r="Q36" s="687">
        <f>Q37</f>
        <v>0</v>
      </c>
      <c r="R36" s="717">
        <f>P36+Q36</f>
        <v>16590.21824</v>
      </c>
      <c r="S36" s="608">
        <f>T36+U36+X36+AA36+AD36+AG36</f>
        <v>4155.88783</v>
      </c>
      <c r="T36" s="11">
        <v>799.8962</v>
      </c>
      <c r="U36" s="11">
        <v>0</v>
      </c>
      <c r="V36" s="11">
        <f>'25'!X34</f>
        <v>2010.99163</v>
      </c>
      <c r="W36" s="609">
        <f>W37</f>
        <v>0</v>
      </c>
      <c r="X36" s="358">
        <f>V36+W36</f>
        <v>2010.99163</v>
      </c>
      <c r="Y36" s="11">
        <f>'35'!AA36</f>
        <v>695</v>
      </c>
      <c r="Z36" s="609">
        <f>Z37</f>
        <v>0</v>
      </c>
      <c r="AA36" s="11">
        <f>Y36+Z36</f>
        <v>695</v>
      </c>
      <c r="AB36" s="11">
        <f>'43'!AD36</f>
        <v>650</v>
      </c>
      <c r="AC36" s="609">
        <f>AC37</f>
        <v>0</v>
      </c>
      <c r="AD36" s="11">
        <f>AB36+AC36</f>
        <v>650</v>
      </c>
      <c r="AE36" s="11">
        <v>0</v>
      </c>
      <c r="AF36" s="609"/>
      <c r="AG36" s="745">
        <v>0</v>
      </c>
      <c r="AH36" s="765">
        <f>AK36+AN36+AQ36</f>
        <v>0</v>
      </c>
      <c r="AI36" s="11">
        <v>0</v>
      </c>
      <c r="AJ36" s="609"/>
      <c r="AK36" s="11">
        <f>AI36+AJ36</f>
        <v>0</v>
      </c>
      <c r="AL36" s="11">
        <v>0</v>
      </c>
      <c r="AM36" s="609"/>
      <c r="AN36" s="11">
        <f>AL36+AM36</f>
        <v>0</v>
      </c>
      <c r="AO36" s="11">
        <v>0</v>
      </c>
      <c r="AP36" s="609"/>
      <c r="AQ36" s="11">
        <f>AO36+AP36</f>
        <v>0</v>
      </c>
      <c r="AR36" s="657">
        <f>AS36+AT36+AW36+AZ36+BC36+BF36</f>
        <v>105815.34259</v>
      </c>
      <c r="AS36" s="11">
        <f>E36+T36</f>
        <v>15253.67427</v>
      </c>
      <c r="AT36" s="11">
        <f>F36+U36</f>
        <v>15132.86728</v>
      </c>
      <c r="AU36" s="11">
        <f>G36+V36</f>
        <v>18458.27184</v>
      </c>
      <c r="AV36" s="609">
        <f>H36+W36</f>
        <v>0</v>
      </c>
      <c r="AW36" s="11">
        <f>AU36+AV36</f>
        <v>18458.27184</v>
      </c>
      <c r="AX36" s="11">
        <f>J36+Y36+AI36</f>
        <v>19504.48798</v>
      </c>
      <c r="AY36" s="609">
        <f>K36+Z36+AJ36</f>
        <v>0</v>
      </c>
      <c r="AZ36" s="11">
        <f>AX36+AY36</f>
        <v>19504.48798</v>
      </c>
      <c r="BA36" s="11">
        <f>M36+AB36</f>
        <v>20875.82298</v>
      </c>
      <c r="BB36" s="609">
        <f>N36+AC36</f>
        <v>0</v>
      </c>
      <c r="BC36" s="11">
        <f>BA36+BB36</f>
        <v>20875.82298</v>
      </c>
      <c r="BD36" s="11">
        <f>P36+AE36</f>
        <v>16590.21824</v>
      </c>
      <c r="BE36" s="609">
        <f>Q36+AF36</f>
        <v>0</v>
      </c>
      <c r="BF36" s="745">
        <f>BD36+BE36</f>
        <v>16590.21824</v>
      </c>
      <c r="BG36" s="208"/>
    </row>
    <row r="37" ht="39" customHeight="1" spans="1:59">
      <c r="A37" s="629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08"/>
      <c r="T37" s="11"/>
      <c r="U37" s="11"/>
      <c r="V37" s="11"/>
      <c r="W37" s="618"/>
      <c r="X37" s="358"/>
      <c r="Y37" s="11"/>
      <c r="Z37" s="609"/>
      <c r="AA37" s="11"/>
      <c r="AB37" s="11"/>
      <c r="AC37" s="609"/>
      <c r="AD37" s="11"/>
      <c r="AE37" s="11"/>
      <c r="AF37" s="609"/>
      <c r="AG37" s="745"/>
      <c r="AH37" s="765"/>
      <c r="AI37" s="11"/>
      <c r="AJ37" s="609"/>
      <c r="AK37" s="11"/>
      <c r="AL37" s="11"/>
      <c r="AM37" s="609"/>
      <c r="AN37" s="11"/>
      <c r="AO37" s="11"/>
      <c r="AP37" s="609"/>
      <c r="AQ37" s="11"/>
      <c r="AR37" s="657"/>
      <c r="AS37" s="11"/>
      <c r="AT37" s="11"/>
      <c r="AU37" s="11"/>
      <c r="AV37" s="609"/>
      <c r="AW37" s="11"/>
      <c r="AX37" s="24"/>
      <c r="AY37" s="609"/>
      <c r="AZ37" s="24"/>
      <c r="BA37" s="24"/>
      <c r="BB37" s="792"/>
      <c r="BC37" s="24"/>
      <c r="BD37" s="24"/>
      <c r="BE37" s="792"/>
      <c r="BF37" s="805"/>
      <c r="BG37" s="209"/>
    </row>
    <row r="38" ht="66.75" customHeight="1" spans="1:59">
      <c r="A38" s="629"/>
      <c r="B38" s="628" t="s">
        <v>152</v>
      </c>
      <c r="C38" s="607" t="s">
        <v>13</v>
      </c>
      <c r="D38" s="608">
        <f>E38+F38+I38+L38+O38+R38</f>
        <v>1999.2087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'43'!R38</f>
        <v>0</v>
      </c>
      <c r="Q38" s="687">
        <f>Q39</f>
        <v>0</v>
      </c>
      <c r="R38" s="717">
        <f>R39</f>
        <v>0</v>
      </c>
      <c r="S38" s="608">
        <f>T38+U38+X38+AA38+AD38+AG38</f>
        <v>4731.16942</v>
      </c>
      <c r="T38" s="11">
        <f t="shared" ref="T38:AG38" si="5">T39</f>
        <v>0</v>
      </c>
      <c r="U38" s="11">
        <f t="shared" si="5"/>
        <v>0</v>
      </c>
      <c r="V38" s="11">
        <f>'25'!X36</f>
        <v>0</v>
      </c>
      <c r="W38" s="609">
        <f t="shared" si="5"/>
        <v>0</v>
      </c>
      <c r="X38" s="358">
        <f t="shared" si="5"/>
        <v>0</v>
      </c>
      <c r="Y38" s="11">
        <f>'35'!AA38</f>
        <v>4731.16942</v>
      </c>
      <c r="Z38" s="609">
        <f>Z39+Z40+Z41</f>
        <v>0</v>
      </c>
      <c r="AA38" s="11">
        <f>Y38+Z38</f>
        <v>4731.16942</v>
      </c>
      <c r="AB38" s="11">
        <v>0</v>
      </c>
      <c r="AC38" s="609">
        <f t="shared" si="5"/>
        <v>0</v>
      </c>
      <c r="AD38" s="11">
        <f t="shared" si="5"/>
        <v>0</v>
      </c>
      <c r="AE38" s="11">
        <v>0</v>
      </c>
      <c r="AF38" s="609">
        <f t="shared" si="5"/>
        <v>0</v>
      </c>
      <c r="AG38" s="745">
        <f t="shared" si="5"/>
        <v>0</v>
      </c>
      <c r="AH38" s="765">
        <f>AK38+AN38+AQ38</f>
        <v>0</v>
      </c>
      <c r="AI38" s="11">
        <v>0</v>
      </c>
      <c r="AJ38" s="696"/>
      <c r="AK38" s="11">
        <f>AI38+AJ38</f>
        <v>0</v>
      </c>
      <c r="AL38" s="11">
        <v>0</v>
      </c>
      <c r="AM38" s="609"/>
      <c r="AN38" s="11">
        <f>AL38+AM38</f>
        <v>0</v>
      </c>
      <c r="AO38" s="11">
        <v>0</v>
      </c>
      <c r="AP38" s="609"/>
      <c r="AQ38" s="686">
        <f>AO38+AP38</f>
        <v>0</v>
      </c>
      <c r="AR38" s="657">
        <f>AS38+AT38+AW38+AZ38+BC38+BF38</f>
        <v>6730.37812</v>
      </c>
      <c r="AS38" s="11">
        <f>E38+T38</f>
        <v>0</v>
      </c>
      <c r="AT38" s="11">
        <f>F38+U38</f>
        <v>0</v>
      </c>
      <c r="AU38" s="11">
        <f>G38+V38</f>
        <v>1999.2087</v>
      </c>
      <c r="AV38" s="609">
        <f>H38+W38</f>
        <v>0</v>
      </c>
      <c r="AW38" s="11">
        <f>AU38+AV38</f>
        <v>1999.2087</v>
      </c>
      <c r="AX38" s="11">
        <f>J38+Y38+AI38</f>
        <v>4731.16942</v>
      </c>
      <c r="AY38" s="609">
        <f>K38+Z38+AJ38</f>
        <v>0</v>
      </c>
      <c r="AZ38" s="11">
        <f>AX38+AY38</f>
        <v>4731.16942</v>
      </c>
      <c r="BA38" s="11">
        <f>M38+AB38</f>
        <v>0</v>
      </c>
      <c r="BB38" s="609">
        <f>N38+AC38</f>
        <v>0</v>
      </c>
      <c r="BC38" s="11">
        <f>BA38+BB38</f>
        <v>0</v>
      </c>
      <c r="BD38" s="11">
        <f>P38+AE38</f>
        <v>0</v>
      </c>
      <c r="BE38" s="609">
        <f>Q38+AF38</f>
        <v>0</v>
      </c>
      <c r="BF38" s="745">
        <f>BD38+BE38</f>
        <v>0</v>
      </c>
      <c r="BG38" s="1002"/>
    </row>
    <row r="39" ht="20.25" customHeight="1" spans="1:59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08"/>
      <c r="T39" s="11"/>
      <c r="U39" s="11"/>
      <c r="V39" s="11"/>
      <c r="W39" s="609"/>
      <c r="X39" s="358"/>
      <c r="Y39" s="11"/>
      <c r="Z39" s="696"/>
      <c r="AA39" s="11"/>
      <c r="AB39" s="11"/>
      <c r="AC39" s="609"/>
      <c r="AD39" s="11"/>
      <c r="AE39" s="11"/>
      <c r="AF39" s="609"/>
      <c r="AG39" s="745"/>
      <c r="AH39" s="765"/>
      <c r="AI39" s="11"/>
      <c r="AJ39" s="696"/>
      <c r="AK39" s="11"/>
      <c r="AL39" s="11"/>
      <c r="AM39" s="609"/>
      <c r="AN39" s="11"/>
      <c r="AO39" s="11"/>
      <c r="AP39" s="609"/>
      <c r="AQ39" s="771"/>
      <c r="AR39" s="657"/>
      <c r="AS39" s="11"/>
      <c r="AT39" s="11"/>
      <c r="AU39" s="11"/>
      <c r="AV39" s="609"/>
      <c r="AW39" s="11"/>
      <c r="AX39" s="11"/>
      <c r="AY39" s="609"/>
      <c r="AZ39" s="11"/>
      <c r="BA39" s="11"/>
      <c r="BB39" s="609"/>
      <c r="BC39" s="11"/>
      <c r="BD39" s="11"/>
      <c r="BE39" s="609"/>
      <c r="BF39" s="745"/>
      <c r="BG39" s="1002"/>
    </row>
    <row r="40" ht="32.25" customHeight="1" spans="1:59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08"/>
      <c r="T40" s="11"/>
      <c r="U40" s="11"/>
      <c r="V40" s="11"/>
      <c r="W40" s="609"/>
      <c r="X40" s="358"/>
      <c r="Y40" s="11"/>
      <c r="Z40" s="696"/>
      <c r="AA40" s="11"/>
      <c r="AB40" s="11"/>
      <c r="AC40" s="609"/>
      <c r="AD40" s="11"/>
      <c r="AE40" s="11"/>
      <c r="AF40" s="609"/>
      <c r="AG40" s="745"/>
      <c r="AH40" s="765"/>
      <c r="AI40" s="11"/>
      <c r="AJ40" s="696"/>
      <c r="AK40" s="11"/>
      <c r="AL40" s="11"/>
      <c r="AM40" s="609"/>
      <c r="AN40" s="11"/>
      <c r="AO40" s="11"/>
      <c r="AP40" s="609"/>
      <c r="AQ40" s="771"/>
      <c r="AR40" s="657"/>
      <c r="AS40" s="11"/>
      <c r="AT40" s="11"/>
      <c r="AU40" s="11"/>
      <c r="AV40" s="609"/>
      <c r="AW40" s="11"/>
      <c r="AX40" s="11"/>
      <c r="AY40" s="609"/>
      <c r="AZ40" s="11"/>
      <c r="BA40" s="11"/>
      <c r="BB40" s="609"/>
      <c r="BC40" s="11"/>
      <c r="BD40" s="11"/>
      <c r="BE40" s="609"/>
      <c r="BF40" s="745"/>
      <c r="BG40" s="1002"/>
    </row>
    <row r="41" ht="28.5" customHeight="1" spans="1:59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08"/>
      <c r="T41" s="11"/>
      <c r="U41" s="11"/>
      <c r="V41" s="11"/>
      <c r="W41" s="609"/>
      <c r="X41" s="358"/>
      <c r="Y41" s="11"/>
      <c r="Z41" s="696"/>
      <c r="AA41" s="11"/>
      <c r="AB41" s="11"/>
      <c r="AC41" s="609"/>
      <c r="AD41" s="11"/>
      <c r="AE41" s="11"/>
      <c r="AF41" s="609"/>
      <c r="AG41" s="745"/>
      <c r="AH41" s="765"/>
      <c r="AI41" s="11"/>
      <c r="AJ41" s="609"/>
      <c r="AK41" s="11"/>
      <c r="AL41" s="11"/>
      <c r="AM41" s="609"/>
      <c r="AN41" s="11"/>
      <c r="AO41" s="11"/>
      <c r="AP41" s="609"/>
      <c r="AQ41" s="11"/>
      <c r="AR41" s="657"/>
      <c r="AS41" s="11"/>
      <c r="AT41" s="11"/>
      <c r="AU41" s="11"/>
      <c r="AV41" s="609"/>
      <c r="AW41" s="11"/>
      <c r="AX41" s="11"/>
      <c r="AY41" s="609"/>
      <c r="AZ41" s="11"/>
      <c r="BA41" s="11"/>
      <c r="BB41" s="609"/>
      <c r="BC41" s="11"/>
      <c r="BD41" s="11"/>
      <c r="BE41" s="609"/>
      <c r="BF41" s="745"/>
      <c r="BG41" s="1002"/>
    </row>
    <row r="42" ht="96.75" customHeight="1" spans="1:59">
      <c r="A42" s="629"/>
      <c r="B42" s="636" t="s">
        <v>364</v>
      </c>
      <c r="C42" s="607" t="s">
        <v>137</v>
      </c>
      <c r="D42" s="608">
        <f>E42+F42+I42+L42+O42+R42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'43'!R42</f>
        <v>0</v>
      </c>
      <c r="Q42" s="698">
        <v>0</v>
      </c>
      <c r="R42" s="721">
        <f>P42+Q42</f>
        <v>0</v>
      </c>
      <c r="S42" s="608">
        <f>T42+U42+X42+AA42+AD42+AG42</f>
        <v>0</v>
      </c>
      <c r="T42" s="11">
        <v>0</v>
      </c>
      <c r="U42" s="11">
        <v>0</v>
      </c>
      <c r="V42" s="11"/>
      <c r="W42" s="609"/>
      <c r="X42" s="358">
        <v>0</v>
      </c>
      <c r="Y42" s="11"/>
      <c r="Z42" s="696"/>
      <c r="AA42" s="11">
        <v>0</v>
      </c>
      <c r="AB42" s="11">
        <v>0</v>
      </c>
      <c r="AC42" s="609">
        <v>0</v>
      </c>
      <c r="AD42" s="11">
        <f>AB42+AC42</f>
        <v>0</v>
      </c>
      <c r="AE42" s="11">
        <v>0</v>
      </c>
      <c r="AF42" s="609">
        <v>0</v>
      </c>
      <c r="AG42" s="745">
        <f>AE42+AF42</f>
        <v>0</v>
      </c>
      <c r="AH42" s="765">
        <f>AK42+AN42+AQ42</f>
        <v>0</v>
      </c>
      <c r="AI42" s="11"/>
      <c r="AJ42" s="609"/>
      <c r="AK42" s="11">
        <v>0</v>
      </c>
      <c r="AL42" s="11">
        <v>0</v>
      </c>
      <c r="AM42" s="609">
        <v>0</v>
      </c>
      <c r="AN42" s="11">
        <f>AL42+AM42</f>
        <v>0</v>
      </c>
      <c r="AO42" s="11">
        <v>0</v>
      </c>
      <c r="AP42" s="609">
        <v>0</v>
      </c>
      <c r="AQ42" s="11">
        <f>AO42+AP42</f>
        <v>0</v>
      </c>
      <c r="AR42" s="657">
        <f>AS42+AT42+AW42+AZ42+BC42+BF42</f>
        <v>0</v>
      </c>
      <c r="AS42" s="11">
        <f t="shared" ref="AS42:AV43" si="6">E42+T42</f>
        <v>0</v>
      </c>
      <c r="AT42" s="11">
        <f t="shared" si="6"/>
        <v>0</v>
      </c>
      <c r="AU42" s="11">
        <f t="shared" si="6"/>
        <v>0</v>
      </c>
      <c r="AV42" s="609">
        <f t="shared" si="6"/>
        <v>0</v>
      </c>
      <c r="AW42" s="11">
        <f>AU42+AV42</f>
        <v>0</v>
      </c>
      <c r="AX42" s="11">
        <f>J42+Y42+AI42</f>
        <v>0</v>
      </c>
      <c r="AY42" s="609">
        <f>K42+Z42+AJ42</f>
        <v>0</v>
      </c>
      <c r="AZ42" s="11">
        <f>AX42+AY42</f>
        <v>0</v>
      </c>
      <c r="BA42" s="11">
        <f>M42+AB42</f>
        <v>0</v>
      </c>
      <c r="BB42" s="609">
        <f>N42+AC42</f>
        <v>0</v>
      </c>
      <c r="BC42" s="11">
        <f>BA42+BB42</f>
        <v>0</v>
      </c>
      <c r="BD42" s="11">
        <f>P42+AE42</f>
        <v>0</v>
      </c>
      <c r="BE42" s="609">
        <f>Q42+AF42</f>
        <v>0</v>
      </c>
      <c r="BF42" s="745">
        <f>BD42+BE42</f>
        <v>0</v>
      </c>
      <c r="BG42" s="824"/>
    </row>
    <row r="43" ht="75.75" customHeight="1" spans="1:59">
      <c r="A43" s="16" t="s">
        <v>105</v>
      </c>
      <c r="B43" s="606" t="s">
        <v>188</v>
      </c>
      <c r="C43" s="607" t="s">
        <v>13</v>
      </c>
      <c r="D43" s="608">
        <f>E43+F43+I43+L43+O43+R43</f>
        <v>37155.2528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'43'!R43</f>
        <v>9670.45374</v>
      </c>
      <c r="Q43" s="687">
        <f>Q44</f>
        <v>244.79588</v>
      </c>
      <c r="R43" s="717">
        <f>P43+Q43</f>
        <v>9915.24962</v>
      </c>
      <c r="S43" s="608">
        <f>T43+U43+X43+AA43+AD43+AG43</f>
        <v>3435.46214</v>
      </c>
      <c r="T43" s="11">
        <v>0</v>
      </c>
      <c r="U43" s="11">
        <v>0</v>
      </c>
      <c r="V43" s="11">
        <f>'25'!X39</f>
        <v>819.76205</v>
      </c>
      <c r="W43" s="609">
        <f>W44</f>
        <v>0</v>
      </c>
      <c r="X43" s="358">
        <f>V43+W43</f>
        <v>819.76205</v>
      </c>
      <c r="Y43" s="11">
        <f>'35'!AA42</f>
        <v>1965.70009</v>
      </c>
      <c r="Z43" s="609">
        <f>Z44</f>
        <v>0</v>
      </c>
      <c r="AA43" s="11">
        <f>Y43+Z43</f>
        <v>1965.70009</v>
      </c>
      <c r="AB43" s="11">
        <f>'43'!AD43</f>
        <v>650</v>
      </c>
      <c r="AC43" s="609">
        <f>AC44</f>
        <v>0</v>
      </c>
      <c r="AD43" s="11">
        <f>AB43+AC43</f>
        <v>650</v>
      </c>
      <c r="AE43" s="11">
        <v>0</v>
      </c>
      <c r="AF43" s="609">
        <f>AF44</f>
        <v>0</v>
      </c>
      <c r="AG43" s="745">
        <v>0</v>
      </c>
      <c r="AH43" s="765">
        <f>AK43+AN43+AQ43</f>
        <v>0</v>
      </c>
      <c r="AI43" s="11">
        <v>0</v>
      </c>
      <c r="AJ43" s="687">
        <f>AJ44</f>
        <v>0</v>
      </c>
      <c r="AK43" s="11">
        <f>AI43+AJ43</f>
        <v>0</v>
      </c>
      <c r="AL43" s="11">
        <v>0</v>
      </c>
      <c r="AM43" s="609">
        <f>AM44</f>
        <v>0</v>
      </c>
      <c r="AN43" s="11">
        <f>AL43+AM43</f>
        <v>0</v>
      </c>
      <c r="AO43" s="11">
        <v>0</v>
      </c>
      <c r="AP43" s="609">
        <f>AP44</f>
        <v>0</v>
      </c>
      <c r="AQ43" s="686">
        <f>AO43+AP43</f>
        <v>0</v>
      </c>
      <c r="AR43" s="657">
        <f>AS43+AT43+AW43+AZ43+BC43+BF43</f>
        <v>40590.71494</v>
      </c>
      <c r="AS43" s="11">
        <f t="shared" si="6"/>
        <v>0</v>
      </c>
      <c r="AT43" s="11">
        <f t="shared" si="6"/>
        <v>0</v>
      </c>
      <c r="AU43" s="11">
        <f t="shared" si="6"/>
        <v>7732.51086</v>
      </c>
      <c r="AV43" s="609">
        <f t="shared" si="6"/>
        <v>0</v>
      </c>
      <c r="AW43" s="11">
        <f>AU43+AV43</f>
        <v>7732.51086</v>
      </c>
      <c r="AX43" s="11">
        <f>J43+Y43+AI43</f>
        <v>12340.11742</v>
      </c>
      <c r="AY43" s="609">
        <f>K43+Z43+AJ43</f>
        <v>0</v>
      </c>
      <c r="AZ43" s="11">
        <f>AX43+AY43</f>
        <v>12340.11742</v>
      </c>
      <c r="BA43" s="11">
        <f>M43+AB43</f>
        <v>10602.83704</v>
      </c>
      <c r="BB43" s="609">
        <f>N43+AC43</f>
        <v>0</v>
      </c>
      <c r="BC43" s="11">
        <f>BA43+BB43</f>
        <v>10602.83704</v>
      </c>
      <c r="BD43" s="11">
        <f>P43+AE43</f>
        <v>9670.45374</v>
      </c>
      <c r="BE43" s="609">
        <f>Q43+AF43</f>
        <v>244.79588</v>
      </c>
      <c r="BF43" s="787">
        <f>BD43+BE43</f>
        <v>9915.24962</v>
      </c>
      <c r="BG43" s="208" t="s">
        <v>447</v>
      </c>
    </row>
    <row r="44" ht="63" customHeight="1" spans="1:59">
      <c r="A44" s="16"/>
      <c r="B44" s="606"/>
      <c r="C44" s="607" t="s">
        <v>157</v>
      </c>
      <c r="D44" s="608"/>
      <c r="E44" s="11"/>
      <c r="F44" s="11"/>
      <c r="G44" s="11"/>
      <c r="H44" s="609"/>
      <c r="I44" s="11"/>
      <c r="J44" s="686"/>
      <c r="K44" s="687"/>
      <c r="L44" s="686"/>
      <c r="M44" s="686"/>
      <c r="N44" s="687"/>
      <c r="O44" s="686"/>
      <c r="P44" s="686"/>
      <c r="Q44" s="687">
        <f>153.50488+91.291</f>
        <v>244.79588</v>
      </c>
      <c r="R44" s="717"/>
      <c r="S44" s="608"/>
      <c r="T44" s="11"/>
      <c r="U44" s="11"/>
      <c r="V44" s="11"/>
      <c r="W44" s="609"/>
      <c r="X44" s="358"/>
      <c r="Y44" s="11"/>
      <c r="Z44" s="696"/>
      <c r="AA44" s="11"/>
      <c r="AB44" s="11"/>
      <c r="AC44" s="609"/>
      <c r="AD44" s="11"/>
      <c r="AE44" s="11"/>
      <c r="AF44" s="609"/>
      <c r="AG44" s="745"/>
      <c r="AH44" s="765"/>
      <c r="AI44" s="10"/>
      <c r="AJ44" s="609"/>
      <c r="AK44" s="10"/>
      <c r="AL44" s="10"/>
      <c r="AM44" s="609"/>
      <c r="AN44" s="10"/>
      <c r="AO44" s="10"/>
      <c r="AP44" s="609"/>
      <c r="AQ44" s="10"/>
      <c r="AR44" s="657"/>
      <c r="AS44" s="11"/>
      <c r="AT44" s="11"/>
      <c r="AU44" s="11"/>
      <c r="AV44" s="609"/>
      <c r="AW44" s="11"/>
      <c r="AX44" s="11"/>
      <c r="AY44" s="609"/>
      <c r="AZ44" s="11"/>
      <c r="BA44" s="11"/>
      <c r="BB44" s="609"/>
      <c r="BC44" s="11"/>
      <c r="BD44" s="11"/>
      <c r="BE44" s="609"/>
      <c r="BF44" s="787"/>
      <c r="BG44" s="209"/>
    </row>
    <row r="45" s="27" customFormat="1" ht="76.9" customHeight="1" spans="1:59">
      <c r="A45" s="19"/>
      <c r="B45" s="832" t="s">
        <v>189</v>
      </c>
      <c r="C45" s="958"/>
      <c r="D45" s="608">
        <f>E45+F45+I45+L45+O45+R45</f>
        <v>401052.04617</v>
      </c>
      <c r="E45" s="10">
        <f t="shared" ref="E45:R45" si="7">E43+E30+E26+E25+E22+E19+E13</f>
        <v>68854.353</v>
      </c>
      <c r="F45" s="10">
        <f t="shared" si="7"/>
        <v>62669.96004</v>
      </c>
      <c r="G45" s="10">
        <f t="shared" si="7"/>
        <v>71522.40365</v>
      </c>
      <c r="H45" s="676">
        <f t="shared" si="7"/>
        <v>0</v>
      </c>
      <c r="I45" s="10">
        <f t="shared" si="7"/>
        <v>71522.40365</v>
      </c>
      <c r="J45" s="689">
        <f t="shared" si="7"/>
        <v>68942.51381</v>
      </c>
      <c r="K45" s="689">
        <f t="shared" si="7"/>
        <v>0</v>
      </c>
      <c r="L45" s="689">
        <f t="shared" si="7"/>
        <v>68942.51381</v>
      </c>
      <c r="M45" s="689">
        <f t="shared" si="7"/>
        <v>67687.88324</v>
      </c>
      <c r="N45" s="689">
        <f t="shared" si="7"/>
        <v>0</v>
      </c>
      <c r="O45" s="689">
        <f t="shared" si="7"/>
        <v>67687.88324</v>
      </c>
      <c r="P45" s="689">
        <f t="shared" si="7"/>
        <v>57575.24394</v>
      </c>
      <c r="Q45" s="689">
        <f t="shared" si="7"/>
        <v>3799.68849</v>
      </c>
      <c r="R45" s="704">
        <f t="shared" si="7"/>
        <v>61374.93243</v>
      </c>
      <c r="S45" s="608">
        <f>T45+U45+X45+AA45+AD45+AG45</f>
        <v>19926.37909</v>
      </c>
      <c r="T45" s="10">
        <f t="shared" ref="T45:AG45" si="8">T43+T30+T26+T25+T22+T19+T13</f>
        <v>4170.09794</v>
      </c>
      <c r="U45" s="10">
        <f t="shared" si="8"/>
        <v>0</v>
      </c>
      <c r="V45" s="10">
        <f t="shared" si="8"/>
        <v>3698.01164</v>
      </c>
      <c r="W45" s="676">
        <f t="shared" si="8"/>
        <v>0</v>
      </c>
      <c r="X45" s="361">
        <f t="shared" si="8"/>
        <v>3698.01164</v>
      </c>
      <c r="Y45" s="10">
        <f t="shared" si="8"/>
        <v>8458.26951</v>
      </c>
      <c r="Z45" s="10">
        <f t="shared" si="8"/>
        <v>0</v>
      </c>
      <c r="AA45" s="10">
        <f t="shared" si="8"/>
        <v>8458.26951</v>
      </c>
      <c r="AB45" s="10">
        <f t="shared" si="8"/>
        <v>3600</v>
      </c>
      <c r="AC45" s="10">
        <f t="shared" si="8"/>
        <v>0</v>
      </c>
      <c r="AD45" s="10">
        <f t="shared" si="8"/>
        <v>3600</v>
      </c>
      <c r="AE45" s="10">
        <f t="shared" si="8"/>
        <v>0</v>
      </c>
      <c r="AF45" s="10">
        <f t="shared" si="8"/>
        <v>0</v>
      </c>
      <c r="AG45" s="748">
        <f t="shared" si="8"/>
        <v>0</v>
      </c>
      <c r="AH45" s="765">
        <f>AK45+AN45+AQ45</f>
        <v>0</v>
      </c>
      <c r="AI45" s="11">
        <f t="shared" ref="AI45:AQ45" si="9">AI43+AI30+AI26+AI25+AI22+AI19+AI13</f>
        <v>0</v>
      </c>
      <c r="AJ45" s="11">
        <f t="shared" si="9"/>
        <v>0</v>
      </c>
      <c r="AK45" s="11">
        <f t="shared" si="9"/>
        <v>0</v>
      </c>
      <c r="AL45" s="11">
        <f t="shared" si="9"/>
        <v>0</v>
      </c>
      <c r="AM45" s="11">
        <f t="shared" si="9"/>
        <v>0</v>
      </c>
      <c r="AN45" s="11">
        <f t="shared" si="9"/>
        <v>0</v>
      </c>
      <c r="AO45" s="11">
        <f t="shared" si="9"/>
        <v>0</v>
      </c>
      <c r="AP45" s="11">
        <f t="shared" si="9"/>
        <v>0</v>
      </c>
      <c r="AQ45" s="11">
        <f t="shared" si="9"/>
        <v>0</v>
      </c>
      <c r="AR45" s="657">
        <f>AS45+AT45+AW45+AZ45+BC45+BF45</f>
        <v>420978.42526</v>
      </c>
      <c r="AS45" s="11">
        <f>E45+T45</f>
        <v>73024.45094</v>
      </c>
      <c r="AT45" s="11">
        <f>F45+U45</f>
        <v>62669.96004</v>
      </c>
      <c r="AU45" s="11">
        <f>G45+V45</f>
        <v>75220.41529</v>
      </c>
      <c r="AV45" s="11">
        <f>H45+W45</f>
        <v>0</v>
      </c>
      <c r="AW45" s="11">
        <f>AU45+AV45</f>
        <v>75220.41529</v>
      </c>
      <c r="AX45" s="11">
        <f>J45+Y45+AI45</f>
        <v>77400.78332</v>
      </c>
      <c r="AY45" s="11">
        <f>K45+Z45+AJ45</f>
        <v>0</v>
      </c>
      <c r="AZ45" s="11">
        <f>AX45+AY45</f>
        <v>77400.78332</v>
      </c>
      <c r="BA45" s="11">
        <f>M45+AB45</f>
        <v>71287.88324</v>
      </c>
      <c r="BB45" s="11">
        <f>N45+AC45</f>
        <v>0</v>
      </c>
      <c r="BC45" s="11">
        <f>BA45+BB45</f>
        <v>71287.88324</v>
      </c>
      <c r="BD45" s="11">
        <f>P45+AE45</f>
        <v>57575.24394</v>
      </c>
      <c r="BE45" s="11">
        <f>Q45+AF45</f>
        <v>3799.68849</v>
      </c>
      <c r="BF45" s="745">
        <f>BD45+BE45</f>
        <v>61374.93243</v>
      </c>
      <c r="BG45" s="814"/>
    </row>
    <row r="46" s="27" customFormat="1" ht="27" customHeight="1" spans="1:59">
      <c r="A46" s="7" t="s">
        <v>286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814"/>
    </row>
    <row r="47" s="27" customFormat="1" ht="92.25" customHeight="1" spans="1:59">
      <c r="A47" s="15" t="s">
        <v>44</v>
      </c>
      <c r="B47" s="606" t="s">
        <v>287</v>
      </c>
      <c r="C47" s="607" t="s">
        <v>13</v>
      </c>
      <c r="D47" s="608">
        <f>E47+F47+I47+L47+O47+R47</f>
        <v>105.26358</v>
      </c>
      <c r="E47" s="11">
        <v>0</v>
      </c>
      <c r="F47" s="11">
        <v>0</v>
      </c>
      <c r="G47" s="11">
        <v>0</v>
      </c>
      <c r="H47" s="609"/>
      <c r="I47" s="11">
        <f>G47+H47</f>
        <v>0</v>
      </c>
      <c r="J47" s="686">
        <f>'35'!L46</f>
        <v>52.632</v>
      </c>
      <c r="K47" s="609">
        <f>K48+K49+K50</f>
        <v>0</v>
      </c>
      <c r="L47" s="686">
        <f>J47+K47</f>
        <v>52.632</v>
      </c>
      <c r="M47" s="686">
        <f>'43'!O47</f>
        <v>26.31579</v>
      </c>
      <c r="N47" s="609">
        <f>N48+N49+N50</f>
        <v>0</v>
      </c>
      <c r="O47" s="686">
        <f>M47+N47</f>
        <v>26.31579</v>
      </c>
      <c r="P47" s="686">
        <f>'43'!R47</f>
        <v>26.31579</v>
      </c>
      <c r="Q47" s="609">
        <f>Q48+Q49+Q50</f>
        <v>0</v>
      </c>
      <c r="R47" s="717">
        <f>P47+Q47</f>
        <v>26.31579</v>
      </c>
      <c r="S47" s="608">
        <f>T47+U47+X47+AA47+AD47+AG47</f>
        <v>360</v>
      </c>
      <c r="T47" s="11">
        <v>0</v>
      </c>
      <c r="U47" s="11">
        <v>0</v>
      </c>
      <c r="V47" s="11">
        <v>0</v>
      </c>
      <c r="W47" s="609"/>
      <c r="X47" s="358">
        <f>V47+W47</f>
        <v>0</v>
      </c>
      <c r="Y47" s="11">
        <f>'35'!AA46</f>
        <v>180</v>
      </c>
      <c r="Z47" s="609">
        <f>Z48+Z49+Z50</f>
        <v>0</v>
      </c>
      <c r="AA47" s="11">
        <f>Y47+Z47</f>
        <v>180</v>
      </c>
      <c r="AB47" s="11">
        <f>'43'!AD47</f>
        <v>90</v>
      </c>
      <c r="AC47" s="609">
        <f>AC48+AC49+AC50</f>
        <v>0</v>
      </c>
      <c r="AD47" s="11">
        <f>AB47+AC47</f>
        <v>90</v>
      </c>
      <c r="AE47" s="11">
        <f>'43'!AG47</f>
        <v>90</v>
      </c>
      <c r="AF47" s="609">
        <f>AF48+AF49+AF50</f>
        <v>0</v>
      </c>
      <c r="AG47" s="745">
        <f>AE47+AF47</f>
        <v>90</v>
      </c>
      <c r="AH47" s="869">
        <f>AK47+AN47+AQ47</f>
        <v>1640</v>
      </c>
      <c r="AI47" s="876">
        <f>'34'!AK46</f>
        <v>820</v>
      </c>
      <c r="AJ47" s="609">
        <f>AJ48+AJ49+AJ50</f>
        <v>0</v>
      </c>
      <c r="AK47" s="745">
        <f>AI47+AJ47</f>
        <v>820</v>
      </c>
      <c r="AL47" s="876">
        <f>'43'!AN47</f>
        <v>410</v>
      </c>
      <c r="AM47" s="609">
        <f>AM48+AM49+AM50</f>
        <v>0</v>
      </c>
      <c r="AN47" s="745">
        <f>AL47+AM47</f>
        <v>410</v>
      </c>
      <c r="AO47" s="876">
        <f>'43'!AQ47</f>
        <v>410</v>
      </c>
      <c r="AP47" s="609">
        <f>AP48+AP49+AP50</f>
        <v>0</v>
      </c>
      <c r="AQ47" s="745">
        <f>AO47+AP47</f>
        <v>410</v>
      </c>
      <c r="AR47" s="657">
        <f>AS47+AT47+AW47+AZ47+BC47+BF47</f>
        <v>2105.26358</v>
      </c>
      <c r="AS47" s="11">
        <f>E47+T47</f>
        <v>0</v>
      </c>
      <c r="AT47" s="11">
        <f>F47+U47</f>
        <v>0</v>
      </c>
      <c r="AU47" s="11">
        <f>G47+V47</f>
        <v>0</v>
      </c>
      <c r="AV47" s="609">
        <f>H47+W47</f>
        <v>0</v>
      </c>
      <c r="AW47" s="11">
        <f>AU47+AV47</f>
        <v>0</v>
      </c>
      <c r="AX47" s="11">
        <f>J47+Y47+AI47</f>
        <v>1052.632</v>
      </c>
      <c r="AY47" s="609">
        <f>K47+Z47+AJ47</f>
        <v>0</v>
      </c>
      <c r="AZ47" s="11">
        <f>AX47+AY47</f>
        <v>1052.632</v>
      </c>
      <c r="BA47" s="11">
        <f>M47+AB47+AL47</f>
        <v>526.31579</v>
      </c>
      <c r="BB47" s="676">
        <f>N47+AC47+AM47</f>
        <v>0</v>
      </c>
      <c r="BC47" s="11">
        <f>BA47+BB47</f>
        <v>526.31579</v>
      </c>
      <c r="BD47" s="11">
        <f>P47+AE47+AO47</f>
        <v>526.31579</v>
      </c>
      <c r="BE47" s="676">
        <f>Q47+AF47+AP47</f>
        <v>0</v>
      </c>
      <c r="BF47" s="745">
        <f>BD47+BE47</f>
        <v>526.31579</v>
      </c>
      <c r="BG47" s="1003"/>
    </row>
    <row r="48" s="27" customFormat="1" ht="23.25" customHeight="1" spans="1:59">
      <c r="A48" s="15"/>
      <c r="B48" s="606"/>
      <c r="C48" s="607" t="s">
        <v>46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08"/>
      <c r="T48" s="11"/>
      <c r="U48" s="11"/>
      <c r="V48" s="11"/>
      <c r="W48" s="609"/>
      <c r="X48" s="358"/>
      <c r="Y48" s="11"/>
      <c r="Z48" s="609"/>
      <c r="AA48" s="11"/>
      <c r="AB48" s="11"/>
      <c r="AC48" s="609"/>
      <c r="AD48" s="11"/>
      <c r="AE48" s="11"/>
      <c r="AF48" s="609"/>
      <c r="AG48" s="745"/>
      <c r="AH48" s="883"/>
      <c r="AI48" s="763"/>
      <c r="AJ48" s="609"/>
      <c r="AK48" s="11"/>
      <c r="AL48" s="11"/>
      <c r="AM48" s="609"/>
      <c r="AN48" s="11"/>
      <c r="AO48" s="11"/>
      <c r="AP48" s="609"/>
      <c r="AQ48" s="11"/>
      <c r="AR48" s="10"/>
      <c r="AS48" s="11"/>
      <c r="AT48" s="11"/>
      <c r="AU48" s="11"/>
      <c r="AV48" s="609"/>
      <c r="AW48" s="11"/>
      <c r="AX48" s="11"/>
      <c r="AY48" s="676"/>
      <c r="AZ48" s="11"/>
      <c r="BA48" s="11"/>
      <c r="BB48" s="676"/>
      <c r="BC48" s="11"/>
      <c r="BD48" s="11"/>
      <c r="BE48" s="676"/>
      <c r="BF48" s="787"/>
      <c r="BG48" s="236"/>
    </row>
    <row r="49" s="27" customFormat="1" ht="18.75" customHeight="1" spans="1:59">
      <c r="A49" s="1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08"/>
      <c r="T49" s="11"/>
      <c r="U49" s="11"/>
      <c r="V49" s="11"/>
      <c r="W49" s="609"/>
      <c r="X49" s="358"/>
      <c r="Y49" s="11"/>
      <c r="Z49" s="609"/>
      <c r="AA49" s="11"/>
      <c r="AB49" s="11"/>
      <c r="AC49" s="609"/>
      <c r="AD49" s="11"/>
      <c r="AE49" s="11"/>
      <c r="AF49" s="609"/>
      <c r="AG49" s="745"/>
      <c r="AH49" s="985"/>
      <c r="AI49" s="763"/>
      <c r="AJ49" s="609"/>
      <c r="AK49" s="11"/>
      <c r="AL49" s="11"/>
      <c r="AM49" s="609"/>
      <c r="AN49" s="11"/>
      <c r="AO49" s="11"/>
      <c r="AP49" s="609"/>
      <c r="AQ49" s="11"/>
      <c r="AR49" s="10"/>
      <c r="AS49" s="11"/>
      <c r="AT49" s="11"/>
      <c r="AU49" s="11"/>
      <c r="AV49" s="609"/>
      <c r="AW49" s="11"/>
      <c r="AX49" s="11"/>
      <c r="AY49" s="609"/>
      <c r="AZ49" s="11"/>
      <c r="BA49" s="11"/>
      <c r="BB49" s="676"/>
      <c r="BC49" s="11"/>
      <c r="BD49" s="11"/>
      <c r="BE49" s="676"/>
      <c r="BF49" s="787"/>
      <c r="BG49" s="236"/>
    </row>
    <row r="50" s="27" customFormat="1" ht="26.25" customHeight="1" spans="1:59">
      <c r="A50" s="1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08"/>
      <c r="T50" s="11"/>
      <c r="U50" s="11"/>
      <c r="V50" s="11"/>
      <c r="W50" s="609"/>
      <c r="X50" s="358"/>
      <c r="Y50" s="11"/>
      <c r="Z50" s="609"/>
      <c r="AA50" s="11"/>
      <c r="AB50" s="11"/>
      <c r="AC50" s="609"/>
      <c r="AD50" s="11"/>
      <c r="AE50" s="11"/>
      <c r="AF50" s="609"/>
      <c r="AG50" s="745"/>
      <c r="AH50" s="986"/>
      <c r="AI50" s="763"/>
      <c r="AJ50" s="609"/>
      <c r="AK50" s="11"/>
      <c r="AL50" s="11"/>
      <c r="AM50" s="609"/>
      <c r="AN50" s="11"/>
      <c r="AO50" s="11"/>
      <c r="AP50" s="609"/>
      <c r="AQ50" s="11"/>
      <c r="AR50" s="10"/>
      <c r="AS50" s="11"/>
      <c r="AT50" s="11"/>
      <c r="AU50" s="11"/>
      <c r="AV50" s="609"/>
      <c r="AW50" s="11"/>
      <c r="AX50" s="11"/>
      <c r="AY50" s="609"/>
      <c r="AZ50" s="11"/>
      <c r="BA50" s="11"/>
      <c r="BB50" s="676"/>
      <c r="BC50" s="11"/>
      <c r="BD50" s="11"/>
      <c r="BE50" s="676"/>
      <c r="BF50" s="787"/>
      <c r="BG50" s="236"/>
    </row>
    <row r="51" s="27" customFormat="1" ht="73.5" customHeight="1" spans="1:59">
      <c r="A51" s="15" t="s">
        <v>289</v>
      </c>
      <c r="B51" s="606" t="s">
        <v>290</v>
      </c>
      <c r="C51" s="607" t="s">
        <v>13</v>
      </c>
      <c r="D51" s="608">
        <f>E51+F51+I51+L51+O51+R51</f>
        <v>0</v>
      </c>
      <c r="E51" s="11">
        <v>0</v>
      </c>
      <c r="F51" s="11">
        <v>0</v>
      </c>
      <c r="G51" s="11">
        <f>'27'!I71</f>
        <v>0</v>
      </c>
      <c r="H51" s="609"/>
      <c r="I51" s="11">
        <f>G51+H51</f>
        <v>0</v>
      </c>
      <c r="J51" s="686">
        <f>'35'!L50</f>
        <v>0</v>
      </c>
      <c r="K51" s="609">
        <v>0</v>
      </c>
      <c r="L51" s="686">
        <f>J51+K51</f>
        <v>0</v>
      </c>
      <c r="M51" s="686">
        <f>'43'!O51</f>
        <v>0</v>
      </c>
      <c r="N51" s="609">
        <v>0</v>
      </c>
      <c r="O51" s="686">
        <f>M51+N51</f>
        <v>0</v>
      </c>
      <c r="P51" s="686">
        <f>'43'!R51</f>
        <v>0</v>
      </c>
      <c r="Q51" s="609">
        <v>0</v>
      </c>
      <c r="R51" s="717">
        <f>P51+Q51</f>
        <v>0</v>
      </c>
      <c r="S51" s="608">
        <f>T51+U51+X51+AA51+AD51+AG51</f>
        <v>0</v>
      </c>
      <c r="T51" s="11">
        <v>0</v>
      </c>
      <c r="U51" s="11">
        <v>0</v>
      </c>
      <c r="V51" s="11">
        <v>0</v>
      </c>
      <c r="W51" s="609"/>
      <c r="X51" s="358">
        <f>V51+W51</f>
        <v>0</v>
      </c>
      <c r="Y51" s="11">
        <f>'35'!AA50</f>
        <v>0</v>
      </c>
      <c r="Z51" s="609">
        <v>0</v>
      </c>
      <c r="AA51" s="11">
        <v>0</v>
      </c>
      <c r="AB51" s="11">
        <f>'43'!AD51</f>
        <v>0</v>
      </c>
      <c r="AC51" s="609">
        <v>0</v>
      </c>
      <c r="AD51" s="11">
        <f>AB51+AC51</f>
        <v>0</v>
      </c>
      <c r="AE51" s="11">
        <f>'43'!AG51</f>
        <v>0</v>
      </c>
      <c r="AF51" s="609">
        <v>0</v>
      </c>
      <c r="AG51" s="745">
        <v>0</v>
      </c>
      <c r="AH51" s="880">
        <f>AK51+AN51+AQ51</f>
        <v>0</v>
      </c>
      <c r="AI51" s="876">
        <f>'33'!AK50</f>
        <v>0</v>
      </c>
      <c r="AJ51" s="609">
        <v>0</v>
      </c>
      <c r="AK51" s="745">
        <f>AI51+AJ51</f>
        <v>0</v>
      </c>
      <c r="AL51" s="876">
        <f>'43'!AN51</f>
        <v>0</v>
      </c>
      <c r="AM51" s="609">
        <v>0</v>
      </c>
      <c r="AN51" s="745">
        <f>AL51+AM51</f>
        <v>0</v>
      </c>
      <c r="AO51" s="876">
        <f>'43'!AQ51</f>
        <v>0</v>
      </c>
      <c r="AP51" s="609">
        <v>0</v>
      </c>
      <c r="AQ51" s="745">
        <f>AO51+AP51</f>
        <v>0</v>
      </c>
      <c r="AR51" s="657">
        <f>AS51+AT51+AW51+AZ51+BC51+BF51</f>
        <v>0</v>
      </c>
      <c r="AS51" s="11">
        <f>E51+T51</f>
        <v>0</v>
      </c>
      <c r="AT51" s="11">
        <f>F51+U51</f>
        <v>0</v>
      </c>
      <c r="AU51" s="11">
        <f>G51+V51</f>
        <v>0</v>
      </c>
      <c r="AV51" s="609">
        <f>H51+W51</f>
        <v>0</v>
      </c>
      <c r="AW51" s="11">
        <f>AU51+AV51</f>
        <v>0</v>
      </c>
      <c r="AX51" s="11">
        <f>J51+Y51+AI51</f>
        <v>0</v>
      </c>
      <c r="AY51" s="609">
        <f>K51+Z51+AJ51</f>
        <v>0</v>
      </c>
      <c r="AZ51" s="11">
        <f>AX51+AY51</f>
        <v>0</v>
      </c>
      <c r="BA51" s="11">
        <f>M51+AB51+AL51</f>
        <v>0</v>
      </c>
      <c r="BB51" s="676">
        <f>N51+AC51+AM51</f>
        <v>0</v>
      </c>
      <c r="BC51" s="11">
        <f>BA51+BB51</f>
        <v>0</v>
      </c>
      <c r="BD51" s="11">
        <f>P51+AE51</f>
        <v>0</v>
      </c>
      <c r="BE51" s="676">
        <f>Q51+AF51+AP51</f>
        <v>0</v>
      </c>
      <c r="BF51" s="745">
        <f>BD51+BE51</f>
        <v>0</v>
      </c>
      <c r="BG51" s="905"/>
    </row>
    <row r="52" s="27" customFormat="1" ht="63.75" customHeight="1" spans="1:59">
      <c r="A52" s="19"/>
      <c r="B52" s="832" t="s">
        <v>189</v>
      </c>
      <c r="C52" s="958"/>
      <c r="D52" s="608">
        <f>E52+F52+I52+L52+O52+R52</f>
        <v>105.26358</v>
      </c>
      <c r="E52" s="10">
        <f t="shared" ref="E52:R52" si="10">E51+E47</f>
        <v>0</v>
      </c>
      <c r="F52" s="10">
        <f t="shared" si="10"/>
        <v>0</v>
      </c>
      <c r="G52" s="10">
        <f t="shared" si="10"/>
        <v>0</v>
      </c>
      <c r="H52" s="676">
        <f t="shared" si="10"/>
        <v>0</v>
      </c>
      <c r="I52" s="10">
        <f t="shared" si="10"/>
        <v>0</v>
      </c>
      <c r="J52" s="689">
        <f t="shared" si="10"/>
        <v>52.632</v>
      </c>
      <c r="K52" s="609">
        <f t="shared" si="10"/>
        <v>0</v>
      </c>
      <c r="L52" s="689">
        <f t="shared" si="10"/>
        <v>52.632</v>
      </c>
      <c r="M52" s="689">
        <f t="shared" si="10"/>
        <v>26.31579</v>
      </c>
      <c r="N52" s="609">
        <f t="shared" si="10"/>
        <v>0</v>
      </c>
      <c r="O52" s="689">
        <f t="shared" si="10"/>
        <v>26.31579</v>
      </c>
      <c r="P52" s="689">
        <f t="shared" si="10"/>
        <v>26.31579</v>
      </c>
      <c r="Q52" s="609">
        <f t="shared" si="10"/>
        <v>0</v>
      </c>
      <c r="R52" s="704">
        <f t="shared" si="10"/>
        <v>26.31579</v>
      </c>
      <c r="S52" s="608">
        <f>T52+U52+X52+AA52+AD52+AG52</f>
        <v>360</v>
      </c>
      <c r="T52" s="10">
        <f t="shared" ref="T52:AP52" si="11">T51+T47</f>
        <v>0</v>
      </c>
      <c r="U52" s="10">
        <f t="shared" si="11"/>
        <v>0</v>
      </c>
      <c r="V52" s="10">
        <f t="shared" si="11"/>
        <v>0</v>
      </c>
      <c r="W52" s="676">
        <f t="shared" si="11"/>
        <v>0</v>
      </c>
      <c r="X52" s="361">
        <f t="shared" si="11"/>
        <v>0</v>
      </c>
      <c r="Y52" s="10">
        <f t="shared" si="11"/>
        <v>180</v>
      </c>
      <c r="Z52" s="609">
        <f t="shared" si="11"/>
        <v>0</v>
      </c>
      <c r="AA52" s="10">
        <f t="shared" si="11"/>
        <v>180</v>
      </c>
      <c r="AB52" s="10">
        <f t="shared" si="11"/>
        <v>90</v>
      </c>
      <c r="AC52" s="609">
        <f t="shared" si="11"/>
        <v>0</v>
      </c>
      <c r="AD52" s="10">
        <f t="shared" si="11"/>
        <v>90</v>
      </c>
      <c r="AE52" s="10">
        <f t="shared" si="11"/>
        <v>90</v>
      </c>
      <c r="AF52" s="609">
        <f t="shared" si="11"/>
        <v>0</v>
      </c>
      <c r="AG52" s="748">
        <f t="shared" si="11"/>
        <v>90</v>
      </c>
      <c r="AH52" s="765">
        <f>AK52+AN52+AQ52</f>
        <v>1640</v>
      </c>
      <c r="AI52" s="608">
        <f t="shared" si="11"/>
        <v>820</v>
      </c>
      <c r="AJ52" s="609">
        <f t="shared" si="11"/>
        <v>0</v>
      </c>
      <c r="AK52" s="748">
        <f t="shared" si="11"/>
        <v>820</v>
      </c>
      <c r="AL52" s="10">
        <f t="shared" si="11"/>
        <v>410</v>
      </c>
      <c r="AM52" s="609">
        <f t="shared" si="11"/>
        <v>0</v>
      </c>
      <c r="AN52" s="745">
        <f>AL52+AM52</f>
        <v>410</v>
      </c>
      <c r="AO52" s="10">
        <f t="shared" si="11"/>
        <v>410</v>
      </c>
      <c r="AP52" s="609">
        <f t="shared" si="11"/>
        <v>0</v>
      </c>
      <c r="AQ52" s="745">
        <f>AO52+AP52</f>
        <v>410</v>
      </c>
      <c r="AR52" s="657">
        <f>AS52+AT52+AW52+AZ52+BC52+BF52</f>
        <v>2105.26358</v>
      </c>
      <c r="AS52" s="11">
        <f>AS51+AS47</f>
        <v>0</v>
      </c>
      <c r="AT52" s="11">
        <f>AT51+AT47</f>
        <v>0</v>
      </c>
      <c r="AU52" s="11">
        <f>AU51+AU47</f>
        <v>0</v>
      </c>
      <c r="AV52" s="609">
        <f>AV51+AV47</f>
        <v>0</v>
      </c>
      <c r="AW52" s="11">
        <f>AW51+AW47</f>
        <v>0</v>
      </c>
      <c r="AX52" s="11">
        <f>J52+Y52+AI52</f>
        <v>1052.632</v>
      </c>
      <c r="AY52" s="609">
        <f>K52+Z52+AJ52</f>
        <v>0</v>
      </c>
      <c r="AZ52" s="11">
        <f t="shared" ref="AZ52:BF52" si="12">AZ51+AZ47</f>
        <v>1052.632</v>
      </c>
      <c r="BA52" s="11">
        <f t="shared" si="12"/>
        <v>526.31579</v>
      </c>
      <c r="BB52" s="676">
        <f t="shared" si="12"/>
        <v>0</v>
      </c>
      <c r="BC52" s="11">
        <f t="shared" si="12"/>
        <v>526.31579</v>
      </c>
      <c r="BD52" s="11">
        <f t="shared" si="12"/>
        <v>526.31579</v>
      </c>
      <c r="BE52" s="676">
        <f t="shared" si="12"/>
        <v>0</v>
      </c>
      <c r="BF52" s="11">
        <f t="shared" si="12"/>
        <v>526.31579</v>
      </c>
      <c r="BG52" s="818"/>
    </row>
    <row r="53" s="27" customFormat="1" spans="1:59">
      <c r="A53" s="7" t="s">
        <v>302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977"/>
      <c r="T53" s="977"/>
      <c r="U53" s="977"/>
      <c r="V53" s="977"/>
      <c r="W53" s="977"/>
      <c r="X53" s="977"/>
      <c r="Y53" s="977"/>
      <c r="Z53" s="977"/>
      <c r="AA53" s="977"/>
      <c r="AB53" s="977"/>
      <c r="AC53" s="977"/>
      <c r="AD53" s="977"/>
      <c r="AE53" s="977"/>
      <c r="AF53" s="977"/>
      <c r="AG53" s="977"/>
      <c r="AH53" s="977"/>
      <c r="AI53" s="977"/>
      <c r="AJ53" s="977"/>
      <c r="AK53" s="977"/>
      <c r="AL53" s="977"/>
      <c r="AM53" s="977"/>
      <c r="AN53" s="977"/>
      <c r="AO53" s="977"/>
      <c r="AP53" s="977"/>
      <c r="AQ53" s="97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814"/>
    </row>
    <row r="54" s="27" customFormat="1" spans="1:59">
      <c r="A54" s="7" t="s">
        <v>303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978"/>
      <c r="T54" s="978"/>
      <c r="U54" s="978"/>
      <c r="V54" s="978"/>
      <c r="W54" s="978"/>
      <c r="X54" s="978"/>
      <c r="Y54" s="978"/>
      <c r="Z54" s="978"/>
      <c r="AA54" s="978"/>
      <c r="AB54" s="978"/>
      <c r="AC54" s="978"/>
      <c r="AD54" s="978"/>
      <c r="AE54" s="978"/>
      <c r="AF54" s="978"/>
      <c r="AG54" s="978"/>
      <c r="AH54" s="978"/>
      <c r="AI54" s="978"/>
      <c r="AJ54" s="978"/>
      <c r="AK54" s="978"/>
      <c r="AL54" s="978"/>
      <c r="AM54" s="978"/>
      <c r="AN54" s="978"/>
      <c r="AO54" s="978"/>
      <c r="AP54" s="978"/>
      <c r="AQ54" s="978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814"/>
    </row>
    <row r="55" s="27" customFormat="1" ht="70.5" customHeight="1" spans="1:59">
      <c r="A55" s="15" t="s">
        <v>118</v>
      </c>
      <c r="B55" s="606" t="s">
        <v>354</v>
      </c>
      <c r="C55" s="607" t="s">
        <v>13</v>
      </c>
      <c r="D55" s="608">
        <f>E55+F55+I55+L55+O55+R55</f>
        <v>35667.76645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'43'!O55</f>
        <v>6123.96909</v>
      </c>
      <c r="N55" s="609">
        <v>0</v>
      </c>
      <c r="O55" s="686">
        <f>M55+N55</f>
        <v>6123.96909</v>
      </c>
      <c r="P55" s="686">
        <f>'43'!R55</f>
        <v>6275.05115</v>
      </c>
      <c r="Q55" s="609">
        <f>18.79781+158.63999</f>
        <v>177.4378</v>
      </c>
      <c r="R55" s="717">
        <f>P55+Q55</f>
        <v>6452.48895</v>
      </c>
      <c r="S55" s="608">
        <f>T55+U55+X55+AA55+AD55+AG55</f>
        <v>283.34194</v>
      </c>
      <c r="T55" s="11">
        <v>0</v>
      </c>
      <c r="U55" s="11">
        <v>0</v>
      </c>
      <c r="V55" s="11">
        <f>'27'!X48</f>
        <v>95.44194</v>
      </c>
      <c r="W55" s="609"/>
      <c r="X55" s="358">
        <f>V55+W55</f>
        <v>95.44194</v>
      </c>
      <c r="Y55" s="11">
        <v>0</v>
      </c>
      <c r="Z55" s="609">
        <v>0</v>
      </c>
      <c r="AA55" s="11">
        <v>0</v>
      </c>
      <c r="AB55" s="11">
        <f t="shared" ref="AB55:AG55" si="13">AB56</f>
        <v>97.5</v>
      </c>
      <c r="AC55" s="609">
        <f t="shared" si="13"/>
        <v>0</v>
      </c>
      <c r="AD55" s="11">
        <f t="shared" si="13"/>
        <v>97.5</v>
      </c>
      <c r="AE55" s="11">
        <f t="shared" si="13"/>
        <v>90.4</v>
      </c>
      <c r="AF55" s="609">
        <f t="shared" si="13"/>
        <v>0</v>
      </c>
      <c r="AG55" s="745">
        <f t="shared" si="13"/>
        <v>90.4</v>
      </c>
      <c r="AH55" s="765">
        <f>AK55+AN55+AQ55</f>
        <v>0</v>
      </c>
      <c r="AI55" s="876">
        <v>0</v>
      </c>
      <c r="AJ55" s="609">
        <v>0</v>
      </c>
      <c r="AK55" s="745">
        <f>AI55+AJ55</f>
        <v>0</v>
      </c>
      <c r="AL55" s="876">
        <v>0</v>
      </c>
      <c r="AM55" s="609">
        <v>0</v>
      </c>
      <c r="AN55" s="745">
        <f>AL55+AM55</f>
        <v>0</v>
      </c>
      <c r="AO55" s="876">
        <v>0</v>
      </c>
      <c r="AP55" s="609">
        <v>0</v>
      </c>
      <c r="AQ55" s="745">
        <f>AO55+AP55</f>
        <v>0</v>
      </c>
      <c r="AR55" s="657">
        <f>AS55+AT55+AW55+AZ55+BC55+BF55</f>
        <v>35951.10839</v>
      </c>
      <c r="AS55" s="11">
        <f t="shared" ref="AS55:AV56" si="14">E55+T55</f>
        <v>4728.52027</v>
      </c>
      <c r="AT55" s="11">
        <f t="shared" si="14"/>
        <v>5368.03887</v>
      </c>
      <c r="AU55" s="11">
        <f t="shared" si="14"/>
        <v>6691.42368</v>
      </c>
      <c r="AV55" s="609">
        <f t="shared" si="14"/>
        <v>0</v>
      </c>
      <c r="AW55" s="11">
        <f>AU55+AV55</f>
        <v>6691.42368</v>
      </c>
      <c r="AX55" s="11">
        <f>J55+Y55+AI55</f>
        <v>6398.76753</v>
      </c>
      <c r="AY55" s="609">
        <f>K55+Z55+AJ55</f>
        <v>0</v>
      </c>
      <c r="AZ55" s="11">
        <f>AX55+AY55</f>
        <v>6398.76753</v>
      </c>
      <c r="BA55" s="11">
        <f>M55+AB55</f>
        <v>6221.46909</v>
      </c>
      <c r="BB55" s="642">
        <f>N55+AC55</f>
        <v>0</v>
      </c>
      <c r="BC55" s="11">
        <f>BA55+BB55</f>
        <v>6221.46909</v>
      </c>
      <c r="BD55" s="11">
        <f>P55+AE55</f>
        <v>6365.45115</v>
      </c>
      <c r="BE55" s="642">
        <f>Q55+AF55</f>
        <v>177.4378</v>
      </c>
      <c r="BF55" s="787">
        <f>BD55+BE55</f>
        <v>6542.88895</v>
      </c>
      <c r="BG55" s="936" t="s">
        <v>448</v>
      </c>
    </row>
    <row r="56" s="27" customFormat="1" ht="105.75" customHeight="1" spans="1:59">
      <c r="A56" s="15" t="s">
        <v>356</v>
      </c>
      <c r="B56" s="606" t="s">
        <v>329</v>
      </c>
      <c r="C56" s="607" t="s">
        <v>46</v>
      </c>
      <c r="D56" s="608">
        <f>E56+F56+I56+L56+O56+R56</f>
        <v>0</v>
      </c>
      <c r="E56" s="11">
        <v>0</v>
      </c>
      <c r="F56" s="11">
        <v>0</v>
      </c>
      <c r="G56" s="11"/>
      <c r="H56" s="609"/>
      <c r="I56" s="11">
        <v>0</v>
      </c>
      <c r="J56" s="686">
        <v>0</v>
      </c>
      <c r="K56" s="609">
        <v>0</v>
      </c>
      <c r="L56" s="686">
        <v>0</v>
      </c>
      <c r="M56" s="686">
        <v>0</v>
      </c>
      <c r="N56" s="609">
        <v>0</v>
      </c>
      <c r="O56" s="686">
        <v>0</v>
      </c>
      <c r="P56" s="686">
        <v>0</v>
      </c>
      <c r="Q56" s="609">
        <v>0</v>
      </c>
      <c r="R56" s="717">
        <v>0</v>
      </c>
      <c r="S56" s="608">
        <f>T56+U56+X56+AA56+AD56+AG56</f>
        <v>187.9</v>
      </c>
      <c r="T56" s="11">
        <v>0</v>
      </c>
      <c r="U56" s="11">
        <v>0</v>
      </c>
      <c r="V56" s="11"/>
      <c r="W56" s="609"/>
      <c r="X56" s="358">
        <v>0</v>
      </c>
      <c r="Y56" s="11">
        <v>0</v>
      </c>
      <c r="Z56" s="609">
        <v>0</v>
      </c>
      <c r="AA56" s="11">
        <v>0</v>
      </c>
      <c r="AB56" s="11">
        <f>'43'!AD56</f>
        <v>97.5</v>
      </c>
      <c r="AC56" s="609">
        <v>0</v>
      </c>
      <c r="AD56" s="11">
        <f>AB56+AC56</f>
        <v>97.5</v>
      </c>
      <c r="AE56" s="11">
        <f>'43'!AG56</f>
        <v>90.4</v>
      </c>
      <c r="AF56" s="609">
        <v>0</v>
      </c>
      <c r="AG56" s="745">
        <f>AE56+AF56</f>
        <v>90.4</v>
      </c>
      <c r="AH56" s="765">
        <f>AK56+AN56+AQ56</f>
        <v>0</v>
      </c>
      <c r="AI56" s="877">
        <v>0</v>
      </c>
      <c r="AJ56" s="987">
        <v>0</v>
      </c>
      <c r="AK56" s="745">
        <v>0</v>
      </c>
      <c r="AL56" s="876">
        <v>0</v>
      </c>
      <c r="AM56" s="609">
        <v>0</v>
      </c>
      <c r="AN56" s="745">
        <v>0</v>
      </c>
      <c r="AO56" s="876">
        <v>0</v>
      </c>
      <c r="AP56" s="609">
        <v>0</v>
      </c>
      <c r="AQ56" s="745">
        <v>0</v>
      </c>
      <c r="AR56" s="657">
        <f>AS56+AT56+AW56+AZ56+BC56+BF56</f>
        <v>187.9</v>
      </c>
      <c r="AS56" s="11">
        <f t="shared" si="14"/>
        <v>0</v>
      </c>
      <c r="AT56" s="11">
        <f t="shared" si="14"/>
        <v>0</v>
      </c>
      <c r="AU56" s="11">
        <f t="shared" si="14"/>
        <v>0</v>
      </c>
      <c r="AV56" s="609">
        <f t="shared" si="14"/>
        <v>0</v>
      </c>
      <c r="AW56" s="11">
        <f>AU56+AV56</f>
        <v>0</v>
      </c>
      <c r="AX56" s="11">
        <f>J56+Y56+AI56</f>
        <v>0</v>
      </c>
      <c r="AY56" s="609">
        <f>K56+Z56+AJ56</f>
        <v>0</v>
      </c>
      <c r="AZ56" s="11">
        <f>AX56+AY56</f>
        <v>0</v>
      </c>
      <c r="BA56" s="11">
        <f>M56+AB56</f>
        <v>97.5</v>
      </c>
      <c r="BB56" s="642">
        <f>N56+AC56</f>
        <v>0</v>
      </c>
      <c r="BC56" s="11">
        <f>BA56+BB56</f>
        <v>97.5</v>
      </c>
      <c r="BD56" s="11">
        <f>P56+AE56</f>
        <v>90.4</v>
      </c>
      <c r="BE56" s="642">
        <f>Q56+AF56</f>
        <v>0</v>
      </c>
      <c r="BF56" s="787">
        <f>BD56+BE56</f>
        <v>90.4</v>
      </c>
      <c r="BG56" s="937"/>
    </row>
    <row r="57" s="27" customFormat="1" ht="81.75" customHeight="1" spans="1:59">
      <c r="A57" s="19"/>
      <c r="B57" s="832" t="s">
        <v>159</v>
      </c>
      <c r="C57" s="959"/>
      <c r="D57" s="608">
        <f>E57+F57+I57+L57+O57+R57</f>
        <v>35667.76645</v>
      </c>
      <c r="E57" s="10">
        <f>E55+E56</f>
        <v>4728.52027</v>
      </c>
      <c r="F57" s="10">
        <f t="shared" ref="F57:R57" si="15">F55+F56</f>
        <v>5368.03887</v>
      </c>
      <c r="G57" s="10">
        <f t="shared" si="15"/>
        <v>6595.98174</v>
      </c>
      <c r="H57" s="10">
        <f t="shared" si="15"/>
        <v>0</v>
      </c>
      <c r="I57" s="10">
        <f t="shared" si="15"/>
        <v>6595.98174</v>
      </c>
      <c r="J57" s="10">
        <f t="shared" si="15"/>
        <v>6398.76753</v>
      </c>
      <c r="K57" s="10">
        <f t="shared" si="15"/>
        <v>0</v>
      </c>
      <c r="L57" s="10">
        <f t="shared" si="15"/>
        <v>6398.76753</v>
      </c>
      <c r="M57" s="10">
        <f t="shared" si="15"/>
        <v>6123.96909</v>
      </c>
      <c r="N57" s="10">
        <f t="shared" si="15"/>
        <v>0</v>
      </c>
      <c r="O57" s="10">
        <f t="shared" si="15"/>
        <v>6123.96909</v>
      </c>
      <c r="P57" s="10">
        <f t="shared" si="15"/>
        <v>6275.05115</v>
      </c>
      <c r="Q57" s="10">
        <f t="shared" si="15"/>
        <v>177.4378</v>
      </c>
      <c r="R57" s="10">
        <f t="shared" si="15"/>
        <v>6452.48895</v>
      </c>
      <c r="S57" s="10">
        <f>S55</f>
        <v>283.34194</v>
      </c>
      <c r="T57" s="10">
        <f t="shared" ref="T57:AR57" si="16">T55</f>
        <v>0</v>
      </c>
      <c r="U57" s="10">
        <f t="shared" si="16"/>
        <v>0</v>
      </c>
      <c r="V57" s="10">
        <f t="shared" si="16"/>
        <v>95.44194</v>
      </c>
      <c r="W57" s="10">
        <f t="shared" si="16"/>
        <v>0</v>
      </c>
      <c r="X57" s="10">
        <f t="shared" si="16"/>
        <v>95.44194</v>
      </c>
      <c r="Y57" s="10">
        <f t="shared" si="16"/>
        <v>0</v>
      </c>
      <c r="Z57" s="10">
        <f t="shared" si="16"/>
        <v>0</v>
      </c>
      <c r="AA57" s="10">
        <f t="shared" si="16"/>
        <v>0</v>
      </c>
      <c r="AB57" s="10">
        <f t="shared" si="16"/>
        <v>97.5</v>
      </c>
      <c r="AC57" s="10">
        <f t="shared" si="16"/>
        <v>0</v>
      </c>
      <c r="AD57" s="10">
        <f t="shared" si="16"/>
        <v>97.5</v>
      </c>
      <c r="AE57" s="10">
        <f t="shared" si="16"/>
        <v>90.4</v>
      </c>
      <c r="AF57" s="10">
        <f t="shared" si="16"/>
        <v>0</v>
      </c>
      <c r="AG57" s="10">
        <f t="shared" si="16"/>
        <v>90.4</v>
      </c>
      <c r="AH57" s="10">
        <f t="shared" si="16"/>
        <v>0</v>
      </c>
      <c r="AI57" s="10">
        <f t="shared" si="16"/>
        <v>0</v>
      </c>
      <c r="AJ57" s="10">
        <f t="shared" si="16"/>
        <v>0</v>
      </c>
      <c r="AK57" s="10">
        <f t="shared" si="16"/>
        <v>0</v>
      </c>
      <c r="AL57" s="10">
        <f t="shared" si="16"/>
        <v>0</v>
      </c>
      <c r="AM57" s="10">
        <f t="shared" si="16"/>
        <v>0</v>
      </c>
      <c r="AN57" s="10">
        <f t="shared" si="16"/>
        <v>0</v>
      </c>
      <c r="AO57" s="10">
        <f t="shared" si="16"/>
        <v>0</v>
      </c>
      <c r="AP57" s="10">
        <f t="shared" si="16"/>
        <v>0</v>
      </c>
      <c r="AQ57" s="10">
        <f t="shared" si="16"/>
        <v>0</v>
      </c>
      <c r="AR57" s="10">
        <f t="shared" si="16"/>
        <v>35951.10839</v>
      </c>
      <c r="AS57" s="10">
        <f t="shared" ref="AS57:BF57" si="17">AS55</f>
        <v>4728.52027</v>
      </c>
      <c r="AT57" s="10">
        <f t="shared" si="17"/>
        <v>5368.03887</v>
      </c>
      <c r="AU57" s="10">
        <f t="shared" si="17"/>
        <v>6691.42368</v>
      </c>
      <c r="AV57" s="10">
        <f t="shared" si="17"/>
        <v>0</v>
      </c>
      <c r="AW57" s="10">
        <f t="shared" si="17"/>
        <v>6691.42368</v>
      </c>
      <c r="AX57" s="10">
        <f t="shared" si="17"/>
        <v>6398.76753</v>
      </c>
      <c r="AY57" s="10">
        <f t="shared" si="17"/>
        <v>0</v>
      </c>
      <c r="AZ57" s="10">
        <f t="shared" si="17"/>
        <v>6398.76753</v>
      </c>
      <c r="BA57" s="10">
        <f t="shared" si="17"/>
        <v>6221.46909</v>
      </c>
      <c r="BB57" s="10">
        <f t="shared" si="17"/>
        <v>0</v>
      </c>
      <c r="BC57" s="10">
        <f t="shared" si="17"/>
        <v>6221.46909</v>
      </c>
      <c r="BD57" s="10">
        <f t="shared" si="17"/>
        <v>6365.45115</v>
      </c>
      <c r="BE57" s="10">
        <f t="shared" si="17"/>
        <v>177.4378</v>
      </c>
      <c r="BF57" s="10">
        <f t="shared" si="17"/>
        <v>6542.88895</v>
      </c>
      <c r="BG57" s="938"/>
    </row>
    <row r="58" s="27" customFormat="1" ht="21" customHeight="1" spans="1:59">
      <c r="A58" s="7" t="s">
        <v>304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977"/>
      <c r="T58" s="977"/>
      <c r="U58" s="977"/>
      <c r="V58" s="977"/>
      <c r="W58" s="977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977"/>
      <c r="AK58" s="977"/>
      <c r="AL58" s="977"/>
      <c r="AM58" s="977"/>
      <c r="AN58" s="977"/>
      <c r="AO58" s="977"/>
      <c r="AP58" s="977"/>
      <c r="AQ58" s="97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814"/>
    </row>
    <row r="59" s="27" customFormat="1" ht="22.5" customHeight="1" spans="1:59">
      <c r="A59" s="7" t="s">
        <v>305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978"/>
      <c r="T59" s="978"/>
      <c r="U59" s="978"/>
      <c r="V59" s="978"/>
      <c r="W59" s="978"/>
      <c r="X59" s="978"/>
      <c r="Y59" s="978"/>
      <c r="Z59" s="978"/>
      <c r="AA59" s="978"/>
      <c r="AB59" s="978"/>
      <c r="AC59" s="978"/>
      <c r="AD59" s="978"/>
      <c r="AE59" s="978"/>
      <c r="AF59" s="978"/>
      <c r="AG59" s="978"/>
      <c r="AH59" s="978"/>
      <c r="AI59" s="978"/>
      <c r="AJ59" s="978"/>
      <c r="AK59" s="978"/>
      <c r="AL59" s="978"/>
      <c r="AM59" s="978"/>
      <c r="AN59" s="978"/>
      <c r="AO59" s="978"/>
      <c r="AP59" s="978"/>
      <c r="AQ59" s="978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814"/>
    </row>
    <row r="60" ht="75" customHeight="1" spans="1:59">
      <c r="A60" s="15" t="s">
        <v>122</v>
      </c>
      <c r="B60" s="606" t="s">
        <v>160</v>
      </c>
      <c r="C60" s="607" t="s">
        <v>13</v>
      </c>
      <c r="D60" s="608">
        <f>E60+F60+I60+L60+O60+R60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>
        <v>0</v>
      </c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08">
        <f>T60+U60+X60+AA60+AD60+AG60</f>
        <v>0</v>
      </c>
      <c r="T60" s="11">
        <v>0</v>
      </c>
      <c r="U60" s="11">
        <v>0</v>
      </c>
      <c r="V60" s="11">
        <v>0</v>
      </c>
      <c r="W60" s="609"/>
      <c r="X60" s="358">
        <v>0</v>
      </c>
      <c r="Y60" s="11">
        <f>'35'!AA58</f>
        <v>0</v>
      </c>
      <c r="Z60" s="642"/>
      <c r="AA60" s="11">
        <v>0</v>
      </c>
      <c r="AB60" s="11">
        <f>'43'!AD60</f>
        <v>0</v>
      </c>
      <c r="AC60" s="642"/>
      <c r="AD60" s="11">
        <v>0</v>
      </c>
      <c r="AE60" s="11">
        <f>'43'!AG60</f>
        <v>0</v>
      </c>
      <c r="AF60" s="642"/>
      <c r="AG60" s="745">
        <v>0</v>
      </c>
      <c r="AH60" s="869">
        <f>AK60+AN60+AQ60</f>
        <v>0</v>
      </c>
      <c r="AI60" s="764">
        <v>0</v>
      </c>
      <c r="AJ60" s="642"/>
      <c r="AK60" s="745">
        <f>AI60+AJ60</f>
        <v>0</v>
      </c>
      <c r="AL60" s="764">
        <v>0</v>
      </c>
      <c r="AM60" s="642"/>
      <c r="AN60" s="758">
        <f>AL60+AM60</f>
        <v>0</v>
      </c>
      <c r="AO60" s="764">
        <v>0</v>
      </c>
      <c r="AP60" s="642"/>
      <c r="AQ60" s="758">
        <f>AO60+AP60</f>
        <v>0</v>
      </c>
      <c r="AR60" s="657">
        <f>AS60+AT60+AW60+AZ60+BC60+BF60</f>
        <v>1488.35017</v>
      </c>
      <c r="AS60" s="11">
        <f>E60+T60</f>
        <v>0</v>
      </c>
      <c r="AT60" s="11">
        <f>F60+U60</f>
        <v>0</v>
      </c>
      <c r="AU60" s="11">
        <f>G60+V60</f>
        <v>1488.35017</v>
      </c>
      <c r="AV60" s="609">
        <f>H60+W60</f>
        <v>0</v>
      </c>
      <c r="AW60" s="11">
        <f>AU60+AV60</f>
        <v>1488.35017</v>
      </c>
      <c r="AX60" s="11">
        <f>J60+Y60+AI60</f>
        <v>0</v>
      </c>
      <c r="AY60" s="642">
        <f>K60+Z60+AJ60</f>
        <v>0</v>
      </c>
      <c r="AZ60" s="11">
        <f>AX60+AY60</f>
        <v>0</v>
      </c>
      <c r="BA60" s="11">
        <f>M60+AB60</f>
        <v>0</v>
      </c>
      <c r="BB60" s="642">
        <f>N60+AC60</f>
        <v>0</v>
      </c>
      <c r="BC60" s="11">
        <f>BA60+BB60</f>
        <v>0</v>
      </c>
      <c r="BD60" s="11">
        <f>P60+AE60</f>
        <v>0</v>
      </c>
      <c r="BE60" s="642">
        <f>Q60+AF60</f>
        <v>0</v>
      </c>
      <c r="BF60" s="745">
        <f>BD60+BE60</f>
        <v>0</v>
      </c>
      <c r="BG60" s="939"/>
    </row>
    <row r="61" spans="1:59">
      <c r="A61" s="15"/>
      <c r="B61" s="606"/>
      <c r="C61" s="607" t="s">
        <v>91</v>
      </c>
      <c r="D61" s="608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608"/>
      <c r="T61" s="10"/>
      <c r="U61" s="10"/>
      <c r="V61" s="10"/>
      <c r="W61" s="676"/>
      <c r="X61" s="361"/>
      <c r="Y61" s="738"/>
      <c r="Z61" s="739"/>
      <c r="AA61" s="657"/>
      <c r="AB61" s="738"/>
      <c r="AC61" s="739"/>
      <c r="AD61" s="657"/>
      <c r="AE61" s="738"/>
      <c r="AF61" s="739"/>
      <c r="AG61" s="765"/>
      <c r="AH61" s="760"/>
      <c r="AI61" s="760"/>
      <c r="AJ61" s="642"/>
      <c r="AK61" s="765"/>
      <c r="AL61" s="760"/>
      <c r="AM61" s="642"/>
      <c r="AN61" s="760"/>
      <c r="AO61" s="760"/>
      <c r="AP61" s="642"/>
      <c r="AQ61" s="760"/>
      <c r="AR61" s="657"/>
      <c r="AS61" s="10"/>
      <c r="AT61" s="10"/>
      <c r="AU61" s="10"/>
      <c r="AV61" s="676"/>
      <c r="AW61" s="10"/>
      <c r="AX61" s="738"/>
      <c r="AY61" s="739"/>
      <c r="AZ61" s="657"/>
      <c r="BA61" s="738"/>
      <c r="BB61" s="739"/>
      <c r="BC61" s="657"/>
      <c r="BD61" s="738"/>
      <c r="BE61" s="739"/>
      <c r="BF61" s="940"/>
      <c r="BG61" s="941"/>
    </row>
    <row r="62" ht="22.5" spans="1:59">
      <c r="A62" s="15"/>
      <c r="B62" s="606"/>
      <c r="C62" s="607" t="s">
        <v>404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608"/>
      <c r="T62" s="10"/>
      <c r="U62" s="10"/>
      <c r="V62" s="10"/>
      <c r="W62" s="676"/>
      <c r="X62" s="361"/>
      <c r="Y62" s="738"/>
      <c r="Z62" s="740"/>
      <c r="AA62" s="657"/>
      <c r="AB62" s="738"/>
      <c r="AC62" s="740"/>
      <c r="AD62" s="657"/>
      <c r="AE62" s="738"/>
      <c r="AF62" s="740"/>
      <c r="AG62" s="765"/>
      <c r="AH62" s="767"/>
      <c r="AI62" s="767"/>
      <c r="AJ62" s="768"/>
      <c r="AK62" s="765"/>
      <c r="AL62" s="767"/>
      <c r="AM62" s="768"/>
      <c r="AN62" s="767"/>
      <c r="AO62" s="767"/>
      <c r="AP62" s="768"/>
      <c r="AQ62" s="767"/>
      <c r="AR62" s="657"/>
      <c r="AS62" s="10"/>
      <c r="AT62" s="10"/>
      <c r="AU62" s="10"/>
      <c r="AV62" s="676"/>
      <c r="AW62" s="10"/>
      <c r="AX62" s="738"/>
      <c r="AY62" s="740"/>
      <c r="AZ62" s="657"/>
      <c r="BA62" s="738"/>
      <c r="BB62" s="740"/>
      <c r="BC62" s="657"/>
      <c r="BD62" s="738"/>
      <c r="BE62" s="740"/>
      <c r="BF62" s="940"/>
      <c r="BG62" s="941"/>
    </row>
    <row r="63" ht="22.5" spans="1:59">
      <c r="A63" s="15"/>
      <c r="B63" s="606"/>
      <c r="C63" s="607" t="s">
        <v>39</v>
      </c>
      <c r="D63" s="608"/>
      <c r="E63" s="10"/>
      <c r="F63" s="10"/>
      <c r="G63" s="10"/>
      <c r="H63" s="676"/>
      <c r="I63" s="10"/>
      <c r="J63" s="704"/>
      <c r="K63" s="720"/>
      <c r="L63" s="706"/>
      <c r="M63" s="704"/>
      <c r="N63" s="720"/>
      <c r="O63" s="707"/>
      <c r="P63" s="968"/>
      <c r="Q63" s="979"/>
      <c r="R63" s="704"/>
      <c r="S63" s="608"/>
      <c r="T63" s="10"/>
      <c r="U63" s="10"/>
      <c r="V63" s="10"/>
      <c r="W63" s="676"/>
      <c r="X63" s="361"/>
      <c r="Y63" s="738"/>
      <c r="Z63" s="754"/>
      <c r="AA63" s="657"/>
      <c r="AB63" s="738"/>
      <c r="AC63" s="754"/>
      <c r="AD63" s="657"/>
      <c r="AE63" s="738"/>
      <c r="AF63" s="754"/>
      <c r="AG63" s="765"/>
      <c r="AH63" s="770"/>
      <c r="AI63" s="770"/>
      <c r="AJ63" s="743"/>
      <c r="AK63" s="765"/>
      <c r="AL63" s="770"/>
      <c r="AM63" s="743"/>
      <c r="AN63" s="770"/>
      <c r="AO63" s="770"/>
      <c r="AP63" s="743"/>
      <c r="AQ63" s="770"/>
      <c r="AR63" s="657"/>
      <c r="AS63" s="10"/>
      <c r="AT63" s="10"/>
      <c r="AU63" s="10"/>
      <c r="AV63" s="676"/>
      <c r="AW63" s="10"/>
      <c r="AX63" s="738"/>
      <c r="AY63" s="754"/>
      <c r="AZ63" s="657"/>
      <c r="BA63" s="738"/>
      <c r="BB63" s="754"/>
      <c r="BC63" s="657"/>
      <c r="BD63" s="738"/>
      <c r="BE63" s="754"/>
      <c r="BF63" s="940"/>
      <c r="BG63" s="941"/>
    </row>
    <row r="64" s="30" customFormat="1" ht="69.6" customHeight="1" spans="1:59">
      <c r="A64" s="19"/>
      <c r="B64" s="832" t="s">
        <v>159</v>
      </c>
      <c r="C64" s="959"/>
      <c r="D64" s="608">
        <f>D60</f>
        <v>1488.35017</v>
      </c>
      <c r="E64" s="10">
        <f>E60</f>
        <v>0</v>
      </c>
      <c r="F64" s="10">
        <f t="shared" ref="F64:AK64" si="18">F60</f>
        <v>0</v>
      </c>
      <c r="G64" s="10">
        <f t="shared" si="18"/>
        <v>1488.35017</v>
      </c>
      <c r="H64" s="676">
        <f t="shared" si="18"/>
        <v>0</v>
      </c>
      <c r="I64" s="10">
        <f t="shared" si="18"/>
        <v>1488.35017</v>
      </c>
      <c r="J64" s="689">
        <f t="shared" si="18"/>
        <v>0</v>
      </c>
      <c r="K64" s="968">
        <f t="shared" si="18"/>
        <v>0</v>
      </c>
      <c r="L64" s="689">
        <f t="shared" si="18"/>
        <v>0</v>
      </c>
      <c r="M64" s="689">
        <f t="shared" si="18"/>
        <v>0</v>
      </c>
      <c r="N64" s="968">
        <f t="shared" si="18"/>
        <v>0</v>
      </c>
      <c r="O64" s="689">
        <f t="shared" si="18"/>
        <v>0</v>
      </c>
      <c r="P64" s="968">
        <f t="shared" si="18"/>
        <v>0</v>
      </c>
      <c r="Q64" s="689">
        <f t="shared" si="18"/>
        <v>0</v>
      </c>
      <c r="R64" s="704">
        <f t="shared" si="18"/>
        <v>0</v>
      </c>
      <c r="S64" s="608">
        <f t="shared" si="18"/>
        <v>0</v>
      </c>
      <c r="T64" s="10">
        <f t="shared" si="18"/>
        <v>0</v>
      </c>
      <c r="U64" s="10">
        <f t="shared" si="18"/>
        <v>0</v>
      </c>
      <c r="V64" s="10">
        <f t="shared" si="18"/>
        <v>0</v>
      </c>
      <c r="W64" s="676">
        <f t="shared" si="18"/>
        <v>0</v>
      </c>
      <c r="X64" s="361">
        <f t="shared" si="18"/>
        <v>0</v>
      </c>
      <c r="Y64" s="10">
        <f t="shared" si="18"/>
        <v>0</v>
      </c>
      <c r="Z64" s="770">
        <f t="shared" si="18"/>
        <v>0</v>
      </c>
      <c r="AA64" s="10">
        <f t="shared" si="18"/>
        <v>0</v>
      </c>
      <c r="AB64" s="10">
        <f t="shared" si="18"/>
        <v>0</v>
      </c>
      <c r="AC64" s="770">
        <f t="shared" si="18"/>
        <v>0</v>
      </c>
      <c r="AD64" s="10">
        <f t="shared" si="18"/>
        <v>0</v>
      </c>
      <c r="AE64" s="10">
        <f t="shared" si="18"/>
        <v>0</v>
      </c>
      <c r="AF64" s="770">
        <f t="shared" si="18"/>
        <v>0</v>
      </c>
      <c r="AG64" s="748">
        <f t="shared" si="18"/>
        <v>0</v>
      </c>
      <c r="AH64" s="880">
        <f>AK64+AN64+AQ64</f>
        <v>0</v>
      </c>
      <c r="AI64" s="757">
        <f t="shared" si="18"/>
        <v>0</v>
      </c>
      <c r="AJ64" s="988">
        <f t="shared" si="18"/>
        <v>0</v>
      </c>
      <c r="AK64" s="748">
        <f t="shared" si="18"/>
        <v>0</v>
      </c>
      <c r="AL64" s="874">
        <v>0</v>
      </c>
      <c r="AM64" s="743"/>
      <c r="AN64" s="989">
        <f>AL64+AM64</f>
        <v>0</v>
      </c>
      <c r="AO64" s="874">
        <v>0</v>
      </c>
      <c r="AP64" s="743"/>
      <c r="AQ64" s="989">
        <f>AO64+AP64</f>
        <v>0</v>
      </c>
      <c r="AR64" s="657">
        <f>AS64+AT64+AW64+AZ64+BC64+BF64</f>
        <v>1488.35017</v>
      </c>
      <c r="AS64" s="10">
        <f>E64+T64</f>
        <v>0</v>
      </c>
      <c r="AT64" s="10">
        <f>F64+U64</f>
        <v>0</v>
      </c>
      <c r="AU64" s="10">
        <f>G64+V64</f>
        <v>1488.35017</v>
      </c>
      <c r="AV64" s="676">
        <f>H64+W64</f>
        <v>0</v>
      </c>
      <c r="AW64" s="10">
        <f>AU64+AV64</f>
        <v>1488.35017</v>
      </c>
      <c r="AX64" s="11">
        <f>J64+Y64+AI64</f>
        <v>0</v>
      </c>
      <c r="AY64" s="743">
        <f>K64+Z64+AJ64</f>
        <v>0</v>
      </c>
      <c r="AZ64" s="10">
        <f>AX64+AY64</f>
        <v>0</v>
      </c>
      <c r="BA64" s="10">
        <f>M64+AB64</f>
        <v>0</v>
      </c>
      <c r="BB64" s="770">
        <f>N64+AC64</f>
        <v>0</v>
      </c>
      <c r="BC64" s="10">
        <f>BA64+BB64</f>
        <v>0</v>
      </c>
      <c r="BD64" s="10">
        <f>P64+AE64</f>
        <v>0</v>
      </c>
      <c r="BE64" s="770">
        <f>Q64+AF64</f>
        <v>0</v>
      </c>
      <c r="BF64" s="748">
        <f>BD64+BE64</f>
        <v>0</v>
      </c>
      <c r="BG64" s="942"/>
    </row>
    <row r="65" spans="1:59">
      <c r="A65" s="7" t="s">
        <v>306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977"/>
      <c r="T65" s="977"/>
      <c r="U65" s="977"/>
      <c r="V65" s="977"/>
      <c r="W65" s="977"/>
      <c r="X65" s="977"/>
      <c r="Y65" s="977"/>
      <c r="Z65" s="977"/>
      <c r="AA65" s="977"/>
      <c r="AB65" s="977"/>
      <c r="AC65" s="977"/>
      <c r="AD65" s="977"/>
      <c r="AE65" s="977"/>
      <c r="AF65" s="977"/>
      <c r="AG65" s="977"/>
      <c r="AH65" s="977"/>
      <c r="AI65" s="977"/>
      <c r="AJ65" s="977"/>
      <c r="AK65" s="977"/>
      <c r="AL65" s="977"/>
      <c r="AM65" s="977"/>
      <c r="AN65" s="977"/>
      <c r="AO65" s="977"/>
      <c r="AP65" s="977"/>
      <c r="AQ65" s="97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803"/>
    </row>
    <row r="66" ht="19.5" customHeight="1" spans="1:59">
      <c r="A66" s="7" t="s">
        <v>307</v>
      </c>
      <c r="B66" s="7"/>
      <c r="C66" s="7"/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803"/>
    </row>
    <row r="67" ht="153" customHeight="1" spans="1:59">
      <c r="A67" s="15" t="s">
        <v>295</v>
      </c>
      <c r="B67" s="611" t="s">
        <v>412</v>
      </c>
      <c r="C67" s="923" t="s">
        <v>13</v>
      </c>
      <c r="D67" s="674">
        <f>E67+F67+I67+L67+O67+R67</f>
        <v>52.63158</v>
      </c>
      <c r="E67" s="653">
        <v>0</v>
      </c>
      <c r="F67" s="653">
        <v>0</v>
      </c>
      <c r="G67" s="653">
        <v>0</v>
      </c>
      <c r="H67" s="654"/>
      <c r="I67" s="653">
        <v>0</v>
      </c>
      <c r="J67" s="701">
        <v>0</v>
      </c>
      <c r="K67" s="928"/>
      <c r="L67" s="701">
        <v>0</v>
      </c>
      <c r="M67" s="701">
        <f>'43'!O67</f>
        <v>0</v>
      </c>
      <c r="N67" s="928">
        <v>0</v>
      </c>
      <c r="O67" s="701">
        <f>M67+N67</f>
        <v>0</v>
      </c>
      <c r="P67" s="701">
        <f>'43'!R67</f>
        <v>52.63158</v>
      </c>
      <c r="Q67" s="928">
        <v>0</v>
      </c>
      <c r="R67" s="1007">
        <f>P67+Q67</f>
        <v>52.63158</v>
      </c>
      <c r="S67" s="674">
        <f>T67+U67+X67+AA67+AD67+AG67</f>
        <v>1000</v>
      </c>
      <c r="T67" s="653">
        <v>0</v>
      </c>
      <c r="U67" s="653">
        <v>0</v>
      </c>
      <c r="V67" s="653">
        <v>0</v>
      </c>
      <c r="W67" s="654"/>
      <c r="X67" s="404">
        <v>0</v>
      </c>
      <c r="Y67" s="653">
        <v>0</v>
      </c>
      <c r="Z67" s="928">
        <f>Z68+Z69+Z70+Z71</f>
        <v>0</v>
      </c>
      <c r="AA67" s="653">
        <v>0</v>
      </c>
      <c r="AB67" s="653">
        <f>'43'!AD67</f>
        <v>0</v>
      </c>
      <c r="AC67" s="654">
        <f>AC68+AC69+AC70+AC71</f>
        <v>0</v>
      </c>
      <c r="AD67" s="653">
        <f>AB67+AC67</f>
        <v>0</v>
      </c>
      <c r="AE67" s="653">
        <f>'43'!AG67</f>
        <v>1000</v>
      </c>
      <c r="AF67" s="928">
        <v>0</v>
      </c>
      <c r="AG67" s="780">
        <f>AE67+AF67</f>
        <v>1000</v>
      </c>
      <c r="AH67" s="746">
        <f>AK67+AN67+AQ67</f>
        <v>0</v>
      </c>
      <c r="AI67" s="762">
        <v>0</v>
      </c>
      <c r="AJ67" s="928">
        <f>AJ68+AJ69+AJ70+AJ71</f>
        <v>0</v>
      </c>
      <c r="AK67" s="780">
        <f>AI67+AJ67</f>
        <v>0</v>
      </c>
      <c r="AL67" s="762">
        <v>0</v>
      </c>
      <c r="AM67" s="928">
        <f>AM68+AM69+AM70+AM71</f>
        <v>0</v>
      </c>
      <c r="AN67" s="780">
        <f>AL67+AM67</f>
        <v>0</v>
      </c>
      <c r="AO67" s="762">
        <v>0</v>
      </c>
      <c r="AP67" s="928">
        <f>AP68+AP69+AP70+AP71</f>
        <v>0</v>
      </c>
      <c r="AQ67" s="780">
        <f>AO67+AP67</f>
        <v>0</v>
      </c>
      <c r="AR67" s="674">
        <f>AS67+AT67+AW67+AZ67+BC67+BF67</f>
        <v>1052.63158</v>
      </c>
      <c r="AS67" s="653">
        <f t="shared" ref="AS67:AV68" si="19">E67+T67</f>
        <v>0</v>
      </c>
      <c r="AT67" s="653">
        <f t="shared" si="19"/>
        <v>0</v>
      </c>
      <c r="AU67" s="653">
        <f t="shared" si="19"/>
        <v>0</v>
      </c>
      <c r="AV67" s="654">
        <f t="shared" si="19"/>
        <v>0</v>
      </c>
      <c r="AW67" s="653">
        <f>AU67+AV67</f>
        <v>0</v>
      </c>
      <c r="AX67" s="653">
        <f>J67+Y67+AI67</f>
        <v>0</v>
      </c>
      <c r="AY67" s="654">
        <f>K67+Z67+AJ67</f>
        <v>0</v>
      </c>
      <c r="AZ67" s="653">
        <f>AX67+AY67</f>
        <v>0</v>
      </c>
      <c r="BA67" s="653">
        <f>M67+AB67</f>
        <v>0</v>
      </c>
      <c r="BB67" s="654">
        <f>N67+AC67</f>
        <v>0</v>
      </c>
      <c r="BC67" s="653">
        <f>BA67+BB67</f>
        <v>0</v>
      </c>
      <c r="BD67" s="653">
        <f>P67+AE67</f>
        <v>1052.63158</v>
      </c>
      <c r="BE67" s="654">
        <f>Q67+AF67</f>
        <v>0</v>
      </c>
      <c r="BF67" s="780">
        <f>BD67+BE67</f>
        <v>1052.63158</v>
      </c>
      <c r="BG67" s="1011"/>
    </row>
    <row r="68" ht="75.6" customHeight="1" spans="1:59">
      <c r="A68" s="15" t="s">
        <v>331</v>
      </c>
      <c r="B68" s="611" t="s">
        <v>123</v>
      </c>
      <c r="C68" s="923" t="s">
        <v>13</v>
      </c>
      <c r="D68" s="674">
        <f>E68+F68+I68+L68+O68+R68</f>
        <v>1784.80921</v>
      </c>
      <c r="E68" s="653">
        <v>0</v>
      </c>
      <c r="F68" s="653">
        <v>0</v>
      </c>
      <c r="G68" s="653">
        <v>0</v>
      </c>
      <c r="H68" s="654"/>
      <c r="I68" s="653">
        <v>0</v>
      </c>
      <c r="J68" s="701">
        <v>0</v>
      </c>
      <c r="K68" s="928"/>
      <c r="L68" s="701">
        <v>0</v>
      </c>
      <c r="M68" s="701">
        <f>'43'!O68</f>
        <v>180.025</v>
      </c>
      <c r="N68" s="928">
        <f>N69+N70+N71+N72</f>
        <v>0</v>
      </c>
      <c r="O68" s="701">
        <f>M68+N68</f>
        <v>180.025</v>
      </c>
      <c r="P68" s="701">
        <f>'43'!R68</f>
        <v>1304.78421</v>
      </c>
      <c r="Q68" s="928">
        <f>Q69+Q70+Q71+Q72</f>
        <v>300</v>
      </c>
      <c r="R68" s="1007">
        <f>P68+Q68</f>
        <v>1604.78421</v>
      </c>
      <c r="S68" s="674">
        <f>T68+U68+X68+AA68+AD68+AG68</f>
        <v>24790.9</v>
      </c>
      <c r="T68" s="653">
        <v>0</v>
      </c>
      <c r="U68" s="653">
        <v>0</v>
      </c>
      <c r="V68" s="653">
        <v>0</v>
      </c>
      <c r="W68" s="654"/>
      <c r="X68" s="404">
        <v>0</v>
      </c>
      <c r="Y68" s="653">
        <v>0</v>
      </c>
      <c r="Z68" s="928">
        <f>Z69+Z70+Z71+Z72</f>
        <v>0</v>
      </c>
      <c r="AA68" s="653">
        <v>0</v>
      </c>
      <c r="AB68" s="653">
        <f>'43'!AD68</f>
        <v>0</v>
      </c>
      <c r="AC68" s="654">
        <f>AC69+AC70+AC71+AC72</f>
        <v>0</v>
      </c>
      <c r="AD68" s="653">
        <f>AB68+AC68</f>
        <v>0</v>
      </c>
      <c r="AE68" s="653">
        <f>'43'!AG68</f>
        <v>24790.9</v>
      </c>
      <c r="AF68" s="928">
        <f>AF69+AF70+AF71+AF72</f>
        <v>0</v>
      </c>
      <c r="AG68" s="780">
        <f>AE68+AF68</f>
        <v>24790.9</v>
      </c>
      <c r="AH68" s="746">
        <f>AK68+AN68+AQ68</f>
        <v>0</v>
      </c>
      <c r="AI68" s="762">
        <v>0</v>
      </c>
      <c r="AJ68" s="928">
        <f>AJ69+AJ70+AJ71+AJ72</f>
        <v>0</v>
      </c>
      <c r="AK68" s="780">
        <f>AI68+AJ68</f>
        <v>0</v>
      </c>
      <c r="AL68" s="762">
        <v>0</v>
      </c>
      <c r="AM68" s="928">
        <f>AM69+AM70+AM71+AM72</f>
        <v>0</v>
      </c>
      <c r="AN68" s="780">
        <f>AL68+AM68</f>
        <v>0</v>
      </c>
      <c r="AO68" s="762">
        <v>0</v>
      </c>
      <c r="AP68" s="928">
        <f>AP69+AP70+AP71+AP72</f>
        <v>0</v>
      </c>
      <c r="AQ68" s="780">
        <f>AO68+AP68</f>
        <v>0</v>
      </c>
      <c r="AR68" s="674">
        <f>AS68+AT68+AW68+AZ68+BC68+BF68</f>
        <v>26575.70921</v>
      </c>
      <c r="AS68" s="653">
        <f t="shared" si="19"/>
        <v>0</v>
      </c>
      <c r="AT68" s="653">
        <f t="shared" si="19"/>
        <v>0</v>
      </c>
      <c r="AU68" s="653">
        <f t="shared" si="19"/>
        <v>0</v>
      </c>
      <c r="AV68" s="654">
        <f t="shared" si="19"/>
        <v>0</v>
      </c>
      <c r="AW68" s="653">
        <f>AU68+AV68</f>
        <v>0</v>
      </c>
      <c r="AX68" s="653">
        <f>J68+Y68+AI68</f>
        <v>0</v>
      </c>
      <c r="AY68" s="654">
        <f>K68+Z68+AJ68</f>
        <v>0</v>
      </c>
      <c r="AZ68" s="653">
        <f>AX68+AY68</f>
        <v>0</v>
      </c>
      <c r="BA68" s="653">
        <f>M68+AB68</f>
        <v>180.025</v>
      </c>
      <c r="BB68" s="654">
        <f>N68+AC68</f>
        <v>0</v>
      </c>
      <c r="BC68" s="653">
        <f>BA68+BB68</f>
        <v>180.025</v>
      </c>
      <c r="BD68" s="653">
        <f>P68+AE68</f>
        <v>26095.68421</v>
      </c>
      <c r="BE68" s="654">
        <f>Q68+AF68</f>
        <v>300</v>
      </c>
      <c r="BF68" s="780">
        <f>BD68+BE68</f>
        <v>26395.68421</v>
      </c>
      <c r="BG68" s="1012"/>
    </row>
    <row r="69" ht="18.75" customHeight="1" spans="1:59">
      <c r="A69" s="15"/>
      <c r="B69" s="918"/>
      <c r="C69" s="607" t="s">
        <v>330</v>
      </c>
      <c r="D69" s="615"/>
      <c r="E69" s="616"/>
      <c r="F69" s="616"/>
      <c r="G69" s="616"/>
      <c r="H69" s="616"/>
      <c r="I69" s="616"/>
      <c r="J69" s="616"/>
      <c r="K69" s="688"/>
      <c r="L69" s="690"/>
      <c r="M69" s="690"/>
      <c r="N69" s="688"/>
      <c r="O69" s="690"/>
      <c r="P69" s="690"/>
      <c r="Q69" s="687"/>
      <c r="R69" s="731"/>
      <c r="S69" s="615"/>
      <c r="T69" s="617"/>
      <c r="U69" s="617"/>
      <c r="V69" s="617"/>
      <c r="W69" s="609"/>
      <c r="X69" s="369"/>
      <c r="Y69" s="617"/>
      <c r="Z69" s="609"/>
      <c r="AA69" s="617"/>
      <c r="AB69" s="617"/>
      <c r="AC69" s="609"/>
      <c r="AD69" s="617"/>
      <c r="AE69" s="616"/>
      <c r="AF69" s="609"/>
      <c r="AG69" s="750"/>
      <c r="AH69" s="747"/>
      <c r="AI69" s="608"/>
      <c r="AJ69" s="609"/>
      <c r="AK69" s="738"/>
      <c r="AL69" s="616"/>
      <c r="AM69" s="609"/>
      <c r="AN69" s="616"/>
      <c r="AO69" s="616"/>
      <c r="AP69" s="609"/>
      <c r="AQ69" s="750"/>
      <c r="AR69" s="615"/>
      <c r="AS69" s="616"/>
      <c r="AT69" s="616"/>
      <c r="AU69" s="616"/>
      <c r="AV69" s="676"/>
      <c r="AW69" s="616"/>
      <c r="AX69" s="616"/>
      <c r="AY69" s="676"/>
      <c r="AZ69" s="616"/>
      <c r="BA69" s="616"/>
      <c r="BB69" s="676"/>
      <c r="BC69" s="616"/>
      <c r="BD69" s="616"/>
      <c r="BE69" s="676"/>
      <c r="BF69" s="750"/>
      <c r="BG69" s="1013"/>
    </row>
    <row r="70" ht="31.5" customHeight="1" spans="1:59">
      <c r="A70" s="15"/>
      <c r="B70" s="918"/>
      <c r="C70" s="607" t="s">
        <v>404</v>
      </c>
      <c r="D70" s="615"/>
      <c r="E70" s="616"/>
      <c r="F70" s="616"/>
      <c r="G70" s="616"/>
      <c r="H70" s="616"/>
      <c r="I70" s="616"/>
      <c r="J70" s="616"/>
      <c r="K70" s="688"/>
      <c r="L70" s="690"/>
      <c r="M70" s="690"/>
      <c r="N70" s="688"/>
      <c r="O70" s="690"/>
      <c r="P70" s="690"/>
      <c r="Q70" s="687"/>
      <c r="R70" s="731"/>
      <c r="S70" s="615"/>
      <c r="T70" s="617"/>
      <c r="U70" s="617"/>
      <c r="V70" s="617"/>
      <c r="W70" s="609"/>
      <c r="X70" s="369"/>
      <c r="Y70" s="617"/>
      <c r="Z70" s="609"/>
      <c r="AA70" s="617"/>
      <c r="AB70" s="617"/>
      <c r="AC70" s="609"/>
      <c r="AD70" s="617"/>
      <c r="AE70" s="616"/>
      <c r="AF70" s="609"/>
      <c r="AG70" s="750"/>
      <c r="AH70" s="747"/>
      <c r="AI70" s="608"/>
      <c r="AJ70" s="609"/>
      <c r="AK70" s="738"/>
      <c r="AL70" s="616"/>
      <c r="AM70" s="609"/>
      <c r="AN70" s="616"/>
      <c r="AO70" s="616"/>
      <c r="AP70" s="609"/>
      <c r="AQ70" s="750"/>
      <c r="AR70" s="615"/>
      <c r="AS70" s="616"/>
      <c r="AT70" s="616"/>
      <c r="AU70" s="616"/>
      <c r="AV70" s="676"/>
      <c r="AW70" s="616"/>
      <c r="AX70" s="616"/>
      <c r="AY70" s="676"/>
      <c r="AZ70" s="616"/>
      <c r="BA70" s="616"/>
      <c r="BB70" s="676"/>
      <c r="BC70" s="616"/>
      <c r="BD70" s="616"/>
      <c r="BE70" s="676"/>
      <c r="BF70" s="750"/>
      <c r="BG70" s="936"/>
    </row>
    <row r="71" ht="20.25" hidden="1" customHeight="1" spans="1:59">
      <c r="A71" s="15"/>
      <c r="B71" s="918"/>
      <c r="C71" s="607"/>
      <c r="D71" s="615"/>
      <c r="E71" s="616"/>
      <c r="F71" s="616"/>
      <c r="G71" s="616"/>
      <c r="H71" s="616"/>
      <c r="I71" s="616"/>
      <c r="J71" s="616"/>
      <c r="K71" s="688"/>
      <c r="L71" s="690"/>
      <c r="M71" s="690"/>
      <c r="N71" s="688"/>
      <c r="O71" s="690"/>
      <c r="P71" s="690"/>
      <c r="Q71" s="688"/>
      <c r="R71" s="731"/>
      <c r="S71" s="615"/>
      <c r="T71" s="617"/>
      <c r="U71" s="617"/>
      <c r="V71" s="617"/>
      <c r="W71" s="609"/>
      <c r="X71" s="369"/>
      <c r="Y71" s="617"/>
      <c r="Z71" s="609"/>
      <c r="AA71" s="617"/>
      <c r="AB71" s="617"/>
      <c r="AC71" s="609"/>
      <c r="AD71" s="617"/>
      <c r="AE71" s="616"/>
      <c r="AF71" s="609"/>
      <c r="AG71" s="750"/>
      <c r="AH71" s="747"/>
      <c r="AI71" s="608"/>
      <c r="AJ71" s="609"/>
      <c r="AK71" s="738"/>
      <c r="AL71" s="616"/>
      <c r="AM71" s="609"/>
      <c r="AN71" s="616"/>
      <c r="AO71" s="616"/>
      <c r="AP71" s="609"/>
      <c r="AQ71" s="750"/>
      <c r="AR71" s="615"/>
      <c r="AS71" s="616"/>
      <c r="AT71" s="616"/>
      <c r="AU71" s="616"/>
      <c r="AV71" s="676"/>
      <c r="AW71" s="616"/>
      <c r="AX71" s="616"/>
      <c r="AY71" s="676"/>
      <c r="AZ71" s="616"/>
      <c r="BA71" s="616"/>
      <c r="BB71" s="676"/>
      <c r="BC71" s="616"/>
      <c r="BD71" s="616"/>
      <c r="BE71" s="676"/>
      <c r="BF71" s="750"/>
      <c r="BG71" s="938"/>
    </row>
    <row r="72" ht="63.75" customHeight="1" spans="1:59">
      <c r="A72" s="15"/>
      <c r="B72" s="918"/>
      <c r="C72" s="607" t="s">
        <v>39</v>
      </c>
      <c r="D72" s="615"/>
      <c r="E72" s="616"/>
      <c r="F72" s="616"/>
      <c r="G72" s="616"/>
      <c r="H72" s="616"/>
      <c r="I72" s="616"/>
      <c r="J72" s="616"/>
      <c r="K72" s="688"/>
      <c r="L72" s="690"/>
      <c r="M72" s="690"/>
      <c r="N72" s="687"/>
      <c r="O72" s="690"/>
      <c r="P72" s="690"/>
      <c r="Q72" s="688">
        <v>300</v>
      </c>
      <c r="R72" s="731"/>
      <c r="S72" s="615"/>
      <c r="T72" s="617"/>
      <c r="U72" s="617"/>
      <c r="V72" s="617"/>
      <c r="W72" s="609"/>
      <c r="X72" s="369"/>
      <c r="Y72" s="617"/>
      <c r="Z72" s="609"/>
      <c r="AA72" s="617"/>
      <c r="AB72" s="617"/>
      <c r="AC72" s="687"/>
      <c r="AD72" s="617"/>
      <c r="AE72" s="616"/>
      <c r="AF72" s="609"/>
      <c r="AG72" s="750"/>
      <c r="AH72" s="747"/>
      <c r="AI72" s="608"/>
      <c r="AJ72" s="609"/>
      <c r="AK72" s="738"/>
      <c r="AL72" s="10"/>
      <c r="AM72" s="609"/>
      <c r="AN72" s="10"/>
      <c r="AO72" s="10"/>
      <c r="AP72" s="609"/>
      <c r="AQ72" s="748"/>
      <c r="AR72" s="615"/>
      <c r="AS72" s="616"/>
      <c r="AT72" s="616"/>
      <c r="AU72" s="616"/>
      <c r="AV72" s="676"/>
      <c r="AW72" s="616"/>
      <c r="AX72" s="616"/>
      <c r="AY72" s="676"/>
      <c r="AZ72" s="616"/>
      <c r="BA72" s="616"/>
      <c r="BB72" s="676"/>
      <c r="BC72" s="616"/>
      <c r="BD72" s="616"/>
      <c r="BE72" s="676"/>
      <c r="BF72" s="750"/>
      <c r="BG72" s="208" t="s">
        <v>449</v>
      </c>
    </row>
    <row r="73" ht="45" hidden="1" customHeight="1" outlineLevel="1" spans="1:59">
      <c r="A73" s="15" t="s">
        <v>125</v>
      </c>
      <c r="B73" s="611" t="s">
        <v>126</v>
      </c>
      <c r="C73" s="607" t="s">
        <v>13</v>
      </c>
      <c r="D73" s="608">
        <f>E73+F73+I73+L73+O73+R73</f>
        <v>0</v>
      </c>
      <c r="E73" s="11">
        <v>0</v>
      </c>
      <c r="F73" s="11">
        <v>0</v>
      </c>
      <c r="G73" s="11">
        <v>0</v>
      </c>
      <c r="H73" s="609"/>
      <c r="I73" s="11">
        <v>0</v>
      </c>
      <c r="J73" s="686">
        <v>0</v>
      </c>
      <c r="K73" s="687"/>
      <c r="L73" s="686">
        <v>0</v>
      </c>
      <c r="M73" s="686">
        <v>0</v>
      </c>
      <c r="N73" s="687"/>
      <c r="O73" s="686">
        <v>0</v>
      </c>
      <c r="P73" s="686">
        <v>0</v>
      </c>
      <c r="Q73" s="687"/>
      <c r="R73" s="860">
        <f>P73+Q73</f>
        <v>0</v>
      </c>
      <c r="S73" s="608">
        <f>T73+U73+X73+AA73+AD73+AG73</f>
        <v>0</v>
      </c>
      <c r="T73" s="11">
        <v>0</v>
      </c>
      <c r="U73" s="11">
        <v>0</v>
      </c>
      <c r="V73" s="11">
        <v>0</v>
      </c>
      <c r="W73" s="609"/>
      <c r="X73" s="358">
        <v>0</v>
      </c>
      <c r="Y73" s="11">
        <v>0</v>
      </c>
      <c r="Z73" s="609"/>
      <c r="AA73" s="11">
        <v>0</v>
      </c>
      <c r="AB73" s="11">
        <v>0</v>
      </c>
      <c r="AC73" s="867"/>
      <c r="AD73" s="11">
        <v>0</v>
      </c>
      <c r="AE73" s="11">
        <v>0</v>
      </c>
      <c r="AF73" s="609"/>
      <c r="AG73" s="745">
        <v>0</v>
      </c>
      <c r="AH73" s="747"/>
      <c r="AI73" s="876"/>
      <c r="AJ73" s="609"/>
      <c r="AK73" s="745"/>
      <c r="AL73" s="878"/>
      <c r="AM73" s="878"/>
      <c r="AN73" s="878"/>
      <c r="AO73" s="878"/>
      <c r="AP73" s="878"/>
      <c r="AQ73" s="885"/>
      <c r="AR73" s="608">
        <f>AS73+AT73+AW73+AZ73+BC73+BF73</f>
        <v>0</v>
      </c>
      <c r="AS73" s="11">
        <f>E73+T73</f>
        <v>0</v>
      </c>
      <c r="AT73" s="11">
        <f>F73+U73</f>
        <v>0</v>
      </c>
      <c r="AU73" s="11">
        <f>G73+V73</f>
        <v>0</v>
      </c>
      <c r="AV73" s="609">
        <f>H73+W73</f>
        <v>0</v>
      </c>
      <c r="AW73" s="11">
        <f>AU73+AV73</f>
        <v>0</v>
      </c>
      <c r="AX73" s="11">
        <f>J73+Y73</f>
        <v>0</v>
      </c>
      <c r="AY73" s="609">
        <f>K73+Z73</f>
        <v>0</v>
      </c>
      <c r="AZ73" s="11">
        <f>AX73+AY73</f>
        <v>0</v>
      </c>
      <c r="BA73" s="11">
        <f>M73+AB73</f>
        <v>0</v>
      </c>
      <c r="BB73" s="609">
        <f>N73+AC73</f>
        <v>0</v>
      </c>
      <c r="BC73" s="11">
        <f>BA73+BB73</f>
        <v>0</v>
      </c>
      <c r="BD73" s="11">
        <f>P73+AE73</f>
        <v>0</v>
      </c>
      <c r="BE73" s="609">
        <f>Q73+AF73</f>
        <v>0</v>
      </c>
      <c r="BF73" s="745">
        <f>BD73+BE73</f>
        <v>0</v>
      </c>
      <c r="BG73" s="209"/>
    </row>
    <row r="74" hidden="1" customHeight="1" outlineLevel="1" spans="1:59">
      <c r="A74" s="825"/>
      <c r="B74" s="839"/>
      <c r="C74" s="607" t="s">
        <v>91</v>
      </c>
      <c r="D74" s="640"/>
      <c r="E74" s="641"/>
      <c r="F74" s="641"/>
      <c r="G74" s="641"/>
      <c r="H74" s="609"/>
      <c r="I74" s="641"/>
      <c r="J74" s="699"/>
      <c r="K74" s="687"/>
      <c r="L74" s="699"/>
      <c r="M74" s="699"/>
      <c r="N74" s="687"/>
      <c r="O74" s="699"/>
      <c r="P74" s="699"/>
      <c r="Q74" s="687"/>
      <c r="R74" s="861"/>
      <c r="S74" s="640"/>
      <c r="T74" s="641"/>
      <c r="U74" s="641"/>
      <c r="V74" s="641"/>
      <c r="W74" s="609"/>
      <c r="X74" s="392"/>
      <c r="Y74" s="641"/>
      <c r="Z74" s="609"/>
      <c r="AA74" s="641"/>
      <c r="AB74" s="641"/>
      <c r="AC74" s="867"/>
      <c r="AD74" s="641"/>
      <c r="AE74" s="760"/>
      <c r="AF74" s="609"/>
      <c r="AG74" s="783"/>
      <c r="AH74" s="759"/>
      <c r="AI74" s="608"/>
      <c r="AJ74" s="609"/>
      <c r="AK74" s="748"/>
      <c r="AL74" s="869"/>
      <c r="AM74" s="869"/>
      <c r="AN74" s="869"/>
      <c r="AO74" s="869"/>
      <c r="AP74" s="869"/>
      <c r="AQ74" s="886"/>
      <c r="AR74" s="640"/>
      <c r="AS74" s="760"/>
      <c r="AT74" s="760"/>
      <c r="AU74" s="760"/>
      <c r="AV74" s="676"/>
      <c r="AW74" s="760"/>
      <c r="AX74" s="760"/>
      <c r="AY74" s="676"/>
      <c r="AZ74" s="760"/>
      <c r="BA74" s="760"/>
      <c r="BB74" s="676"/>
      <c r="BC74" s="760"/>
      <c r="BD74" s="760"/>
      <c r="BE74" s="676"/>
      <c r="BF74" s="783"/>
      <c r="BG74" s="803"/>
    </row>
    <row r="75" ht="33.75" hidden="1" customHeight="1" outlineLevel="1" spans="1:59">
      <c r="A75" s="840"/>
      <c r="B75" s="841"/>
      <c r="C75" s="607" t="s">
        <v>146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766"/>
      <c r="T75" s="842"/>
      <c r="U75" s="842"/>
      <c r="V75" s="842"/>
      <c r="W75" s="609"/>
      <c r="X75" s="536"/>
      <c r="Y75" s="842"/>
      <c r="Z75" s="609"/>
      <c r="AA75" s="842"/>
      <c r="AB75" s="842"/>
      <c r="AC75" s="867"/>
      <c r="AD75" s="842"/>
      <c r="AE75" s="767"/>
      <c r="AF75" s="609"/>
      <c r="AG75" s="789"/>
      <c r="AH75" s="753"/>
      <c r="AI75" s="608"/>
      <c r="AJ75" s="609"/>
      <c r="AK75" s="748"/>
      <c r="AL75" s="879"/>
      <c r="AM75" s="879"/>
      <c r="AN75" s="879"/>
      <c r="AO75" s="879"/>
      <c r="AP75" s="879"/>
      <c r="AQ75" s="887"/>
      <c r="AR75" s="766"/>
      <c r="AS75" s="767"/>
      <c r="AT75" s="767"/>
      <c r="AU75" s="767"/>
      <c r="AV75" s="676"/>
      <c r="AW75" s="767"/>
      <c r="AX75" s="767"/>
      <c r="AY75" s="676"/>
      <c r="AZ75" s="767"/>
      <c r="BA75" s="767"/>
      <c r="BB75" s="676"/>
      <c r="BC75" s="767"/>
      <c r="BD75" s="767"/>
      <c r="BE75" s="676"/>
      <c r="BF75" s="789"/>
      <c r="BG75" s="803"/>
    </row>
    <row r="76" ht="22.5" hidden="1" outlineLevel="1" spans="1:59">
      <c r="A76" s="840"/>
      <c r="B76" s="841"/>
      <c r="C76" s="607" t="s">
        <v>161</v>
      </c>
      <c r="D76" s="766"/>
      <c r="E76" s="842"/>
      <c r="F76" s="842"/>
      <c r="G76" s="842"/>
      <c r="H76" s="609"/>
      <c r="I76" s="842"/>
      <c r="J76" s="854"/>
      <c r="K76" s="687"/>
      <c r="L76" s="854"/>
      <c r="M76" s="854"/>
      <c r="N76" s="687"/>
      <c r="O76" s="854"/>
      <c r="P76" s="854"/>
      <c r="Q76" s="687"/>
      <c r="R76" s="862"/>
      <c r="S76" s="766"/>
      <c r="T76" s="842"/>
      <c r="U76" s="842"/>
      <c r="V76" s="842"/>
      <c r="W76" s="609"/>
      <c r="X76" s="536"/>
      <c r="Y76" s="842"/>
      <c r="Z76" s="609"/>
      <c r="AA76" s="842"/>
      <c r="AB76" s="842"/>
      <c r="AC76" s="609"/>
      <c r="AD76" s="842"/>
      <c r="AE76" s="767"/>
      <c r="AF76" s="609"/>
      <c r="AG76" s="789"/>
      <c r="AH76" s="753"/>
      <c r="AI76" s="608"/>
      <c r="AJ76" s="609"/>
      <c r="AK76" s="748"/>
      <c r="AL76" s="879"/>
      <c r="AM76" s="879"/>
      <c r="AN76" s="879"/>
      <c r="AO76" s="879"/>
      <c r="AP76" s="879"/>
      <c r="AQ76" s="887"/>
      <c r="AR76" s="766"/>
      <c r="AS76" s="767"/>
      <c r="AT76" s="767"/>
      <c r="AU76" s="767"/>
      <c r="AV76" s="676"/>
      <c r="AW76" s="767"/>
      <c r="AX76" s="767"/>
      <c r="AY76" s="676"/>
      <c r="AZ76" s="767"/>
      <c r="BA76" s="767"/>
      <c r="BB76" s="676"/>
      <c r="BC76" s="767"/>
      <c r="BD76" s="767"/>
      <c r="BE76" s="676"/>
      <c r="BF76" s="789"/>
      <c r="BG76" s="803"/>
    </row>
    <row r="77" ht="23.25" hidden="1" outlineLevel="1" spans="1:59">
      <c r="A77" s="836"/>
      <c r="B77" s="843"/>
      <c r="C77" s="607" t="s">
        <v>39</v>
      </c>
      <c r="D77" s="675"/>
      <c r="E77" s="622"/>
      <c r="F77" s="622"/>
      <c r="G77" s="622"/>
      <c r="H77" s="609"/>
      <c r="I77" s="622"/>
      <c r="J77" s="691"/>
      <c r="K77" s="687"/>
      <c r="L77" s="691"/>
      <c r="M77" s="691"/>
      <c r="N77" s="687"/>
      <c r="O77" s="691"/>
      <c r="P77" s="691"/>
      <c r="Q77" s="687"/>
      <c r="R77" s="858"/>
      <c r="S77" s="675"/>
      <c r="T77" s="622"/>
      <c r="U77" s="622"/>
      <c r="V77" s="622"/>
      <c r="W77" s="609"/>
      <c r="X77" s="373"/>
      <c r="Y77" s="622"/>
      <c r="Z77" s="609"/>
      <c r="AA77" s="622"/>
      <c r="AB77" s="622"/>
      <c r="AC77" s="609"/>
      <c r="AD77" s="622"/>
      <c r="AE77" s="770"/>
      <c r="AF77" s="609"/>
      <c r="AG77" s="782"/>
      <c r="AH77" s="757"/>
      <c r="AI77" s="608"/>
      <c r="AJ77" s="609"/>
      <c r="AK77" s="748"/>
      <c r="AL77" s="880"/>
      <c r="AM77" s="880"/>
      <c r="AN77" s="880"/>
      <c r="AO77" s="880"/>
      <c r="AP77" s="880"/>
      <c r="AQ77" s="888"/>
      <c r="AR77" s="675"/>
      <c r="AS77" s="770"/>
      <c r="AT77" s="770"/>
      <c r="AU77" s="770"/>
      <c r="AV77" s="676"/>
      <c r="AW77" s="770"/>
      <c r="AX77" s="770"/>
      <c r="AY77" s="676"/>
      <c r="AZ77" s="770"/>
      <c r="BA77" s="770"/>
      <c r="BB77" s="676"/>
      <c r="BC77" s="770"/>
      <c r="BD77" s="770"/>
      <c r="BE77" s="676"/>
      <c r="BF77" s="782"/>
      <c r="BG77" s="803"/>
    </row>
    <row r="78" ht="74.25" hidden="1" customHeight="1" outlineLevel="1" spans="1:59">
      <c r="A78" s="836" t="s">
        <v>331</v>
      </c>
      <c r="B78" s="843" t="s">
        <v>332</v>
      </c>
      <c r="C78" s="607" t="s">
        <v>13</v>
      </c>
      <c r="D78" s="608">
        <f>E78+F78+I78+L78+O78+R78</f>
        <v>0</v>
      </c>
      <c r="E78" s="11">
        <v>0</v>
      </c>
      <c r="F78" s="11">
        <v>0</v>
      </c>
      <c r="G78" s="11">
        <v>0</v>
      </c>
      <c r="H78" s="609"/>
      <c r="I78" s="11">
        <f>G78+H78</f>
        <v>0</v>
      </c>
      <c r="J78" s="686">
        <v>0</v>
      </c>
      <c r="K78" s="609">
        <f>K79</f>
        <v>0</v>
      </c>
      <c r="L78" s="686">
        <f>J78+K78</f>
        <v>0</v>
      </c>
      <c r="M78" s="686">
        <f>'39'!O77</f>
        <v>0</v>
      </c>
      <c r="N78" s="609">
        <f>N79</f>
        <v>0</v>
      </c>
      <c r="O78" s="686">
        <f>M78+N78</f>
        <v>0</v>
      </c>
      <c r="P78" s="701">
        <f>'39'!R77</f>
        <v>0</v>
      </c>
      <c r="Q78" s="609">
        <f>Q79</f>
        <v>0</v>
      </c>
      <c r="R78" s="860">
        <f>P78+Q78</f>
        <v>0</v>
      </c>
      <c r="S78" s="608">
        <f>T78+U78+X78+AA78+AD78+AG78</f>
        <v>0</v>
      </c>
      <c r="T78" s="11">
        <v>0</v>
      </c>
      <c r="U78" s="11">
        <v>0</v>
      </c>
      <c r="V78" s="11">
        <v>0</v>
      </c>
      <c r="W78" s="609"/>
      <c r="X78" s="358">
        <f>V78+W78</f>
        <v>0</v>
      </c>
      <c r="Y78" s="11">
        <v>0</v>
      </c>
      <c r="Z78" s="609">
        <f>Z79</f>
        <v>0</v>
      </c>
      <c r="AA78" s="11">
        <f>Y78+Z78</f>
        <v>0</v>
      </c>
      <c r="AB78" s="11">
        <f>'39'!AD77</f>
        <v>0</v>
      </c>
      <c r="AC78" s="609">
        <f>AC79</f>
        <v>0</v>
      </c>
      <c r="AD78" s="11">
        <f>AB78+AC78</f>
        <v>0</v>
      </c>
      <c r="AE78" s="653">
        <f>'39'!AG77</f>
        <v>0</v>
      </c>
      <c r="AF78" s="609">
        <f>AF79</f>
        <v>0</v>
      </c>
      <c r="AG78" s="745">
        <f>AE78+AF78</f>
        <v>0</v>
      </c>
      <c r="AH78" s="759">
        <f>AK78+AN78+AQ78</f>
        <v>0</v>
      </c>
      <c r="AI78" s="876">
        <v>0</v>
      </c>
      <c r="AJ78" s="609">
        <f>AJ79</f>
        <v>0</v>
      </c>
      <c r="AK78" s="745">
        <f>AI78+AJ78</f>
        <v>0</v>
      </c>
      <c r="AL78" s="876">
        <v>0</v>
      </c>
      <c r="AM78" s="609"/>
      <c r="AN78" s="745">
        <f>AL78+AM78</f>
        <v>0</v>
      </c>
      <c r="AO78" s="876">
        <f>'39'!AQ77</f>
        <v>0</v>
      </c>
      <c r="AP78" s="609"/>
      <c r="AQ78" s="745">
        <f>AO78+AP78</f>
        <v>0</v>
      </c>
      <c r="AR78" s="608">
        <f>AS78+AT78+AW78+AZ78+BC78+BF78</f>
        <v>0</v>
      </c>
      <c r="AS78" s="11">
        <f>E78+T78</f>
        <v>0</v>
      </c>
      <c r="AT78" s="11">
        <f>F78+U78</f>
        <v>0</v>
      </c>
      <c r="AU78" s="11">
        <f>G78+V78</f>
        <v>0</v>
      </c>
      <c r="AV78" s="609">
        <f>H78+W78</f>
        <v>0</v>
      </c>
      <c r="AW78" s="11">
        <f>AU78+AV78</f>
        <v>0</v>
      </c>
      <c r="AX78" s="11">
        <f>J78+Y78+AI78</f>
        <v>0</v>
      </c>
      <c r="AY78" s="609">
        <f>K78+Z78+AJ78</f>
        <v>0</v>
      </c>
      <c r="AZ78" s="11">
        <f>AX78+AY78</f>
        <v>0</v>
      </c>
      <c r="BA78" s="11">
        <f>M78+AB78</f>
        <v>0</v>
      </c>
      <c r="BB78" s="676">
        <f>N78+AC78</f>
        <v>0</v>
      </c>
      <c r="BC78" s="11">
        <f>BA78+BB78</f>
        <v>0</v>
      </c>
      <c r="BD78" s="11">
        <f>P78+AE78</f>
        <v>0</v>
      </c>
      <c r="BE78" s="676">
        <f>Q78+AF78</f>
        <v>0</v>
      </c>
      <c r="BF78" s="745">
        <f>BD78+BE78</f>
        <v>0</v>
      </c>
      <c r="BG78" s="936"/>
    </row>
    <row r="79" ht="38.25" hidden="1" customHeight="1" outlineLevel="1" spans="1:59">
      <c r="A79" s="836"/>
      <c r="B79" s="843"/>
      <c r="C79" s="607" t="s">
        <v>39</v>
      </c>
      <c r="D79" s="608"/>
      <c r="E79" s="11"/>
      <c r="F79" s="11"/>
      <c r="G79" s="11"/>
      <c r="H79" s="609"/>
      <c r="I79" s="11"/>
      <c r="J79" s="686"/>
      <c r="K79" s="609"/>
      <c r="L79" s="686"/>
      <c r="M79" s="686"/>
      <c r="N79" s="609"/>
      <c r="O79" s="686"/>
      <c r="P79" s="686"/>
      <c r="Q79" s="609"/>
      <c r="R79" s="860"/>
      <c r="S79" s="608"/>
      <c r="T79" s="11"/>
      <c r="U79" s="11"/>
      <c r="V79" s="11"/>
      <c r="W79" s="609"/>
      <c r="X79" s="358"/>
      <c r="Y79" s="11"/>
      <c r="Z79" s="609"/>
      <c r="AA79" s="11"/>
      <c r="AB79" s="11"/>
      <c r="AC79" s="609"/>
      <c r="AD79" s="11"/>
      <c r="AE79" s="11"/>
      <c r="AF79" s="609"/>
      <c r="AG79" s="745"/>
      <c r="AH79" s="883"/>
      <c r="AI79" s="763"/>
      <c r="AJ79" s="609"/>
      <c r="AK79" s="11"/>
      <c r="AL79" s="11"/>
      <c r="AM79" s="609"/>
      <c r="AN79" s="11"/>
      <c r="AO79" s="11"/>
      <c r="AP79" s="609"/>
      <c r="AQ79" s="745"/>
      <c r="AR79" s="608"/>
      <c r="AS79" s="11"/>
      <c r="AT79" s="11"/>
      <c r="AU79" s="11"/>
      <c r="AV79" s="609"/>
      <c r="AW79" s="11"/>
      <c r="AX79" s="11"/>
      <c r="AY79" s="676"/>
      <c r="AZ79" s="11"/>
      <c r="BA79" s="11"/>
      <c r="BB79" s="676"/>
      <c r="BC79" s="11"/>
      <c r="BD79" s="11"/>
      <c r="BE79" s="676"/>
      <c r="BF79" s="745"/>
      <c r="BG79" s="938"/>
    </row>
    <row r="80" s="27" customFormat="1" ht="75.75" customHeight="1" collapsed="1" spans="1:59">
      <c r="A80" s="19"/>
      <c r="B80" s="832" t="s">
        <v>159</v>
      </c>
      <c r="C80" s="923"/>
      <c r="D80" s="608">
        <f>E80+F80+I80+L80+O80+R80</f>
        <v>1837.44079</v>
      </c>
      <c r="E80" s="10">
        <f>E67+E73+E68+E78</f>
        <v>0</v>
      </c>
      <c r="F80" s="10">
        <f t="shared" ref="F80:U80" si="20">F67+F73+F68+F78</f>
        <v>0</v>
      </c>
      <c r="G80" s="10">
        <f t="shared" si="20"/>
        <v>0</v>
      </c>
      <c r="H80" s="10">
        <f t="shared" si="20"/>
        <v>0</v>
      </c>
      <c r="I80" s="10">
        <f t="shared" si="20"/>
        <v>0</v>
      </c>
      <c r="J80" s="10">
        <f t="shared" si="20"/>
        <v>0</v>
      </c>
      <c r="K80" s="10">
        <f t="shared" si="20"/>
        <v>0</v>
      </c>
      <c r="L80" s="10">
        <f t="shared" si="20"/>
        <v>0</v>
      </c>
      <c r="M80" s="10">
        <f t="shared" si="20"/>
        <v>180.025</v>
      </c>
      <c r="N80" s="676">
        <f t="shared" si="20"/>
        <v>0</v>
      </c>
      <c r="O80" s="10">
        <f t="shared" si="20"/>
        <v>180.025</v>
      </c>
      <c r="P80" s="10">
        <f t="shared" si="20"/>
        <v>1357.41579</v>
      </c>
      <c r="Q80" s="676">
        <f t="shared" si="20"/>
        <v>300</v>
      </c>
      <c r="R80" s="10">
        <f t="shared" si="20"/>
        <v>1657.41579</v>
      </c>
      <c r="S80" s="608">
        <f>T80+U80+X80+AA80+AD80+AG80</f>
        <v>25790.9</v>
      </c>
      <c r="T80" s="10">
        <f t="shared" si="20"/>
        <v>0</v>
      </c>
      <c r="U80" s="10">
        <f t="shared" si="20"/>
        <v>0</v>
      </c>
      <c r="V80" s="10">
        <f>V73+V68+V78</f>
        <v>0</v>
      </c>
      <c r="W80" s="10">
        <f>W73+W68+W78</f>
        <v>0</v>
      </c>
      <c r="X80" s="10">
        <f>X67+X73+X68+X78</f>
        <v>0</v>
      </c>
      <c r="Y80" s="10">
        <f>Y73+Y68+Y78</f>
        <v>0</v>
      </c>
      <c r="Z80" s="676">
        <f>Z73+Z68+Z78</f>
        <v>0</v>
      </c>
      <c r="AA80" s="10">
        <f t="shared" ref="AA80:AG80" si="21">AA67+AA73+AA68+AA78</f>
        <v>0</v>
      </c>
      <c r="AB80" s="10">
        <f t="shared" si="21"/>
        <v>0</v>
      </c>
      <c r="AC80" s="676">
        <f t="shared" si="21"/>
        <v>0</v>
      </c>
      <c r="AD80" s="10">
        <f t="shared" si="21"/>
        <v>0</v>
      </c>
      <c r="AE80" s="10">
        <f t="shared" si="21"/>
        <v>25790.9</v>
      </c>
      <c r="AF80" s="676">
        <f t="shared" si="21"/>
        <v>0</v>
      </c>
      <c r="AG80" s="10">
        <f t="shared" si="21"/>
        <v>25790.9</v>
      </c>
      <c r="AH80" s="747">
        <f>AK80+AN80+AQ80</f>
        <v>0</v>
      </c>
      <c r="AI80" s="10">
        <f>AI73+AI68+AI78</f>
        <v>0</v>
      </c>
      <c r="AJ80" s="676">
        <f>AJ73+AJ68+AJ78</f>
        <v>0</v>
      </c>
      <c r="AK80" s="10">
        <f t="shared" ref="AK80:AQ80" si="22">AK67+AK73+AK68+AK78</f>
        <v>0</v>
      </c>
      <c r="AL80" s="10">
        <f t="shared" si="22"/>
        <v>0</v>
      </c>
      <c r="AM80" s="676">
        <f t="shared" si="22"/>
        <v>0</v>
      </c>
      <c r="AN80" s="10">
        <f t="shared" si="22"/>
        <v>0</v>
      </c>
      <c r="AO80" s="10">
        <f t="shared" si="22"/>
        <v>0</v>
      </c>
      <c r="AP80" s="676">
        <f t="shared" si="22"/>
        <v>0</v>
      </c>
      <c r="AQ80" s="10">
        <f t="shared" si="22"/>
        <v>0</v>
      </c>
      <c r="AR80" s="608">
        <f>AS80+AT80+AW80+AZ80+BC80+BF80</f>
        <v>27628.34079</v>
      </c>
      <c r="AS80" s="10">
        <f>AS67+AS73+AS68+AS78</f>
        <v>0</v>
      </c>
      <c r="AT80" s="10">
        <f>AT67+AT73+AT68+AT78</f>
        <v>0</v>
      </c>
      <c r="AU80" s="10">
        <f>AU73+AU68+AU78</f>
        <v>0</v>
      </c>
      <c r="AV80" s="10">
        <f>AV73+AV68+AV78</f>
        <v>0</v>
      </c>
      <c r="AW80" s="10">
        <f>AW67+AW73+AW68+AW78</f>
        <v>0</v>
      </c>
      <c r="AX80" s="10">
        <f>AX73+AX68+AX78</f>
        <v>0</v>
      </c>
      <c r="AY80" s="676">
        <f>AY73+AY68+AY78</f>
        <v>0</v>
      </c>
      <c r="AZ80" s="10">
        <f t="shared" ref="AZ80:BF80" si="23">AZ67+AZ73+AZ68+AZ78</f>
        <v>0</v>
      </c>
      <c r="BA80" s="10">
        <f t="shared" si="23"/>
        <v>180.025</v>
      </c>
      <c r="BB80" s="676">
        <f t="shared" si="23"/>
        <v>0</v>
      </c>
      <c r="BC80" s="10">
        <f t="shared" si="23"/>
        <v>180.025</v>
      </c>
      <c r="BD80" s="10">
        <f t="shared" si="23"/>
        <v>27148.31579</v>
      </c>
      <c r="BE80" s="676">
        <f t="shared" si="23"/>
        <v>300</v>
      </c>
      <c r="BF80" s="10">
        <f t="shared" si="23"/>
        <v>27448.31579</v>
      </c>
      <c r="BG80" s="814"/>
    </row>
    <row r="81" s="27" customFormat="1" ht="76.9" customHeight="1" spans="1:59">
      <c r="A81" s="19"/>
      <c r="B81" s="832" t="s">
        <v>162</v>
      </c>
      <c r="C81" s="1004"/>
      <c r="D81" s="784">
        <f>E81+F81+I81+L81+O81+R81</f>
        <v>440150.86716</v>
      </c>
      <c r="E81" s="1005">
        <f t="shared" ref="E81:R81" si="24">E80+E64+E57+E45+E52</f>
        <v>73582.87327</v>
      </c>
      <c r="F81" s="1005">
        <f t="shared" si="24"/>
        <v>68037.99891</v>
      </c>
      <c r="G81" s="1005">
        <f t="shared" si="24"/>
        <v>79606.73556</v>
      </c>
      <c r="H81" s="1006">
        <f t="shared" si="24"/>
        <v>0</v>
      </c>
      <c r="I81" s="1005">
        <f t="shared" si="24"/>
        <v>79606.73556</v>
      </c>
      <c r="J81" s="1005">
        <f t="shared" si="24"/>
        <v>75393.91334</v>
      </c>
      <c r="K81" s="790">
        <f t="shared" si="24"/>
        <v>0</v>
      </c>
      <c r="L81" s="1005">
        <f t="shared" si="24"/>
        <v>75393.91334</v>
      </c>
      <c r="M81" s="1005">
        <f t="shared" si="24"/>
        <v>74018.19312</v>
      </c>
      <c r="N81" s="790">
        <f t="shared" si="24"/>
        <v>0</v>
      </c>
      <c r="O81" s="1005">
        <f t="shared" si="24"/>
        <v>74018.19312</v>
      </c>
      <c r="P81" s="1005">
        <f t="shared" si="24"/>
        <v>65234.02667</v>
      </c>
      <c r="Q81" s="790">
        <f t="shared" si="24"/>
        <v>4277.12629</v>
      </c>
      <c r="R81" s="1008">
        <f t="shared" si="24"/>
        <v>69511.15296</v>
      </c>
      <c r="S81" s="784">
        <f>T81+U81+X81+AA81+AD81+AG81</f>
        <v>46360.62103</v>
      </c>
      <c r="T81" s="1005">
        <f t="shared" ref="T81:AP81" si="25">T80+T64+T57+T45+T52</f>
        <v>4170.09794</v>
      </c>
      <c r="U81" s="1005">
        <f t="shared" si="25"/>
        <v>0</v>
      </c>
      <c r="V81" s="1005">
        <f t="shared" si="25"/>
        <v>3793.45358</v>
      </c>
      <c r="W81" s="1006">
        <f t="shared" si="25"/>
        <v>0</v>
      </c>
      <c r="X81" s="1005">
        <f t="shared" si="25"/>
        <v>3793.45358</v>
      </c>
      <c r="Y81" s="1005">
        <f t="shared" si="25"/>
        <v>8638.26951</v>
      </c>
      <c r="Z81" s="790">
        <f t="shared" si="25"/>
        <v>0</v>
      </c>
      <c r="AA81" s="1005">
        <f t="shared" si="25"/>
        <v>8638.26951</v>
      </c>
      <c r="AB81" s="1005">
        <f t="shared" si="25"/>
        <v>3787.5</v>
      </c>
      <c r="AC81" s="790">
        <f t="shared" si="25"/>
        <v>0</v>
      </c>
      <c r="AD81" s="1005">
        <f t="shared" si="25"/>
        <v>3787.5</v>
      </c>
      <c r="AE81" s="1005">
        <f t="shared" si="25"/>
        <v>25971.3</v>
      </c>
      <c r="AF81" s="790">
        <f t="shared" si="25"/>
        <v>0</v>
      </c>
      <c r="AG81" s="1008">
        <f t="shared" si="25"/>
        <v>25971.3</v>
      </c>
      <c r="AH81" s="1009">
        <f>AK81+AN81+AQ81</f>
        <v>1640</v>
      </c>
      <c r="AI81" s="1009">
        <f t="shared" si="25"/>
        <v>820</v>
      </c>
      <c r="AJ81" s="790">
        <f t="shared" si="25"/>
        <v>0</v>
      </c>
      <c r="AK81" s="1008">
        <f t="shared" si="25"/>
        <v>820</v>
      </c>
      <c r="AL81" s="1009">
        <f t="shared" si="25"/>
        <v>410</v>
      </c>
      <c r="AM81" s="790">
        <f t="shared" si="25"/>
        <v>0</v>
      </c>
      <c r="AN81" s="815">
        <f>AL81+AM81</f>
        <v>410</v>
      </c>
      <c r="AO81" s="1009">
        <f t="shared" si="25"/>
        <v>410</v>
      </c>
      <c r="AP81" s="790">
        <f t="shared" si="25"/>
        <v>0</v>
      </c>
      <c r="AQ81" s="815">
        <f>AO81+AP81</f>
        <v>410</v>
      </c>
      <c r="AR81" s="784">
        <f>AS81+AT81+AW81+AZ81+BC81+BF81</f>
        <v>488151.48819</v>
      </c>
      <c r="AS81" s="1005">
        <f>E81+T81</f>
        <v>77752.97121</v>
      </c>
      <c r="AT81" s="1005">
        <f>F81+U81</f>
        <v>68037.99891</v>
      </c>
      <c r="AU81" s="1005">
        <f>G81+V81</f>
        <v>83400.18914</v>
      </c>
      <c r="AV81" s="1006">
        <f>H81+W81</f>
        <v>0</v>
      </c>
      <c r="AW81" s="1005">
        <f>AU81+AV81</f>
        <v>83400.18914</v>
      </c>
      <c r="AX81" s="1005">
        <f>J81+Y81+AI81</f>
        <v>84852.18285</v>
      </c>
      <c r="AY81" s="790">
        <f>K81+Z81+AJ81</f>
        <v>0</v>
      </c>
      <c r="AZ81" s="1005">
        <f>AX81+AY81</f>
        <v>84852.18285</v>
      </c>
      <c r="BA81" s="1005">
        <f>M81+AB81+AL81</f>
        <v>78215.69312</v>
      </c>
      <c r="BB81" s="1006">
        <f>N81+AC81+AM81</f>
        <v>0</v>
      </c>
      <c r="BC81" s="1005">
        <f>BA81+BB81</f>
        <v>78215.69312</v>
      </c>
      <c r="BD81" s="1005">
        <f>P81+AE81+AO81</f>
        <v>91615.32667</v>
      </c>
      <c r="BE81" s="1006">
        <f>Q81+AF81+AP81</f>
        <v>4277.12629</v>
      </c>
      <c r="BF81" s="1008">
        <f>BD81+BE81</f>
        <v>95892.45296</v>
      </c>
      <c r="BG81" s="814"/>
    </row>
    <row r="82" ht="16.5" customHeight="1" spans="1:59">
      <c r="A82" s="543" t="s">
        <v>86</v>
      </c>
      <c r="B82" s="544"/>
      <c r="C82" s="544"/>
      <c r="D82" s="545"/>
      <c r="E82" s="298"/>
      <c r="F82" s="38"/>
      <c r="I82" s="545"/>
      <c r="K82" s="856"/>
      <c r="N82" s="39"/>
      <c r="Q82" s="41"/>
      <c r="R82" s="856"/>
      <c r="S82" s="298"/>
      <c r="T82" s="299"/>
      <c r="U82" s="545"/>
      <c r="V82" s="298"/>
      <c r="W82" s="557"/>
      <c r="X82" s="298"/>
      <c r="Y82" s="298"/>
      <c r="Z82" s="298"/>
      <c r="AA82" s="298"/>
      <c r="AB82" s="543"/>
      <c r="AC82" s="38"/>
      <c r="AD82" s="543" t="s">
        <v>325</v>
      </c>
      <c r="AE82" s="868"/>
      <c r="AF82" s="543"/>
      <c r="AG82" s="868"/>
      <c r="AH82" s="884"/>
      <c r="AI82" s="868"/>
      <c r="AJ82" s="868"/>
      <c r="AK82" s="868"/>
      <c r="AL82" s="868"/>
      <c r="AM82" s="868"/>
      <c r="AN82" s="868"/>
      <c r="AO82" s="868"/>
      <c r="AP82" s="868"/>
      <c r="AQ82" s="868"/>
      <c r="AR82" s="868"/>
      <c r="AS82" s="868"/>
      <c r="AT82" s="868"/>
      <c r="AU82" s="868"/>
      <c r="AW82" s="868"/>
      <c r="AX82" s="868"/>
      <c r="AY82" s="868"/>
      <c r="AZ82" s="868"/>
      <c r="BA82" s="868"/>
      <c r="BB82" s="868"/>
      <c r="BC82" s="868"/>
      <c r="BD82" s="868"/>
      <c r="BE82" s="868"/>
      <c r="BF82" s="868"/>
      <c r="BG82" s="894"/>
    </row>
    <row r="83" ht="24" customHeight="1"/>
    <row r="84" s="32" customFormat="1" ht="36" customHeight="1" spans="1:59">
      <c r="A84" s="33"/>
      <c r="B84" s="34"/>
      <c r="C84" s="34"/>
      <c r="D84" s="35"/>
      <c r="E84" s="36"/>
      <c r="F84" s="37"/>
      <c r="G84" s="38"/>
      <c r="H84" s="37"/>
      <c r="I84" s="38"/>
      <c r="J84" s="39"/>
      <c r="K84" s="40"/>
      <c r="L84" s="39"/>
      <c r="M84" s="41"/>
      <c r="N84" s="42"/>
      <c r="O84" s="41"/>
      <c r="P84" s="41"/>
      <c r="Q84" s="40"/>
      <c r="R84" s="41"/>
      <c r="S84" s="43"/>
      <c r="T84" s="44"/>
      <c r="U84" s="45"/>
      <c r="V84" s="46"/>
      <c r="W84" s="37"/>
      <c r="X84" s="47"/>
      <c r="Y84" s="46"/>
      <c r="Z84" s="36"/>
      <c r="AA84" s="46"/>
      <c r="AB84" s="48"/>
      <c r="AC84" s="37"/>
      <c r="AD84" s="48"/>
      <c r="AF84" s="49"/>
      <c r="AH84" s="50"/>
      <c r="AR84" s="1010"/>
      <c r="AV84" s="52"/>
      <c r="AY84" s="52"/>
      <c r="BB84" s="52"/>
      <c r="BE84" s="52"/>
      <c r="BF84" s="53"/>
      <c r="BG84" s="54"/>
    </row>
  </sheetData>
  <mergeCells count="178">
    <mergeCell ref="A1:BG1"/>
    <mergeCell ref="A2:BG2"/>
    <mergeCell ref="A3:BG3"/>
    <mergeCell ref="A4:BG4"/>
    <mergeCell ref="A5:BG5"/>
    <mergeCell ref="A6:BG6"/>
    <mergeCell ref="A7:BG7"/>
    <mergeCell ref="D8:R8"/>
    <mergeCell ref="S8:AG8"/>
    <mergeCell ref="AH8:AQ8"/>
    <mergeCell ref="AR8:BF8"/>
    <mergeCell ref="P9:R9"/>
    <mergeCell ref="AE9:AG9"/>
    <mergeCell ref="AO9:AQ9"/>
    <mergeCell ref="BD9:BF9"/>
    <mergeCell ref="G11:I11"/>
    <mergeCell ref="M11:O11"/>
    <mergeCell ref="P11:R11"/>
    <mergeCell ref="V11:X11"/>
    <mergeCell ref="Y11:AA11"/>
    <mergeCell ref="AB11:AD11"/>
    <mergeCell ref="AE11:AG11"/>
    <mergeCell ref="AI11:AK11"/>
    <mergeCell ref="AL11:AN11"/>
    <mergeCell ref="AO11:AQ11"/>
    <mergeCell ref="AU11:AW11"/>
    <mergeCell ref="AX11:AZ11"/>
    <mergeCell ref="BA11:BC11"/>
    <mergeCell ref="BD11:BF11"/>
    <mergeCell ref="A12:BF12"/>
    <mergeCell ref="A46:BF46"/>
    <mergeCell ref="A53:BF53"/>
    <mergeCell ref="A54:BF54"/>
    <mergeCell ref="A58:BF58"/>
    <mergeCell ref="A59:BF59"/>
    <mergeCell ref="A65:BF65"/>
    <mergeCell ref="A66:BF66"/>
    <mergeCell ref="A8:A10"/>
    <mergeCell ref="A13:A18"/>
    <mergeCell ref="A19:A21"/>
    <mergeCell ref="A22:A24"/>
    <mergeCell ref="A26:A29"/>
    <mergeCell ref="A30:A41"/>
    <mergeCell ref="A60:A63"/>
    <mergeCell ref="A69:A72"/>
    <mergeCell ref="A74:A77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9:B72"/>
    <mergeCell ref="B74:B77"/>
    <mergeCell ref="C8:C10"/>
    <mergeCell ref="D9:D10"/>
    <mergeCell ref="D61:D63"/>
    <mergeCell ref="D74:D77"/>
    <mergeCell ref="E9:E10"/>
    <mergeCell ref="E61:E63"/>
    <mergeCell ref="E74:E77"/>
    <mergeCell ref="F9:F10"/>
    <mergeCell ref="F61:F63"/>
    <mergeCell ref="F74:F77"/>
    <mergeCell ref="G74:G77"/>
    <mergeCell ref="I9:I10"/>
    <mergeCell ref="I61:I63"/>
    <mergeCell ref="I74:I77"/>
    <mergeCell ref="J9:J10"/>
    <mergeCell ref="J61:J63"/>
    <mergeCell ref="J74:J77"/>
    <mergeCell ref="K9:K10"/>
    <mergeCell ref="L9:L10"/>
    <mergeCell ref="L61:L63"/>
    <mergeCell ref="L74:L77"/>
    <mergeCell ref="M9:M10"/>
    <mergeCell ref="M61:M63"/>
    <mergeCell ref="M74:M77"/>
    <mergeCell ref="N9:N10"/>
    <mergeCell ref="O9:O10"/>
    <mergeCell ref="O61:O63"/>
    <mergeCell ref="O74:O77"/>
    <mergeCell ref="P74:P77"/>
    <mergeCell ref="Q61:Q63"/>
    <mergeCell ref="R61:R63"/>
    <mergeCell ref="R74:R77"/>
    <mergeCell ref="S9:S10"/>
    <mergeCell ref="S61:S63"/>
    <mergeCell ref="S74:S77"/>
    <mergeCell ref="T9:T10"/>
    <mergeCell ref="T61:T63"/>
    <mergeCell ref="T74:T77"/>
    <mergeCell ref="U9:U10"/>
    <mergeCell ref="U61:U63"/>
    <mergeCell ref="U74:U77"/>
    <mergeCell ref="V9:V10"/>
    <mergeCell ref="V61:V63"/>
    <mergeCell ref="V74:V77"/>
    <mergeCell ref="W9:W10"/>
    <mergeCell ref="X9:X10"/>
    <mergeCell ref="X61:X63"/>
    <mergeCell ref="X74:X77"/>
    <mergeCell ref="Y9:Y10"/>
    <mergeCell ref="Y61:Y63"/>
    <mergeCell ref="Y74:Y77"/>
    <mergeCell ref="Z9:Z10"/>
    <mergeCell ref="AA9:AA10"/>
    <mergeCell ref="AA61:AA63"/>
    <mergeCell ref="AA74:AA77"/>
    <mergeCell ref="AB9:AB10"/>
    <mergeCell ref="AB61:AB63"/>
    <mergeCell ref="AB74:AB77"/>
    <mergeCell ref="AC9:AC10"/>
    <mergeCell ref="AD9:AD10"/>
    <mergeCell ref="AD61:AD63"/>
    <mergeCell ref="AD74:AD77"/>
    <mergeCell ref="AE61:AE63"/>
    <mergeCell ref="AE74:AE77"/>
    <mergeCell ref="AG61:AG63"/>
    <mergeCell ref="AG74:AG77"/>
    <mergeCell ref="AH9:AH10"/>
    <mergeCell ref="AI9:AI10"/>
    <mergeCell ref="AJ9:AJ10"/>
    <mergeCell ref="AK9:AK10"/>
    <mergeCell ref="AK61:AK63"/>
    <mergeCell ref="AL9:AL10"/>
    <mergeCell ref="AM9:AM10"/>
    <mergeCell ref="AN9:AN10"/>
    <mergeCell ref="AR9:AR10"/>
    <mergeCell ref="AR61:AR63"/>
    <mergeCell ref="AR74:AR77"/>
    <mergeCell ref="AS9:AS10"/>
    <mergeCell ref="AS61:AS63"/>
    <mergeCell ref="AS74:AS77"/>
    <mergeCell ref="AT9:AT10"/>
    <mergeCell ref="AT61:AT63"/>
    <mergeCell ref="AT74:AT77"/>
    <mergeCell ref="AU9:AU10"/>
    <mergeCell ref="AU61:AU63"/>
    <mergeCell ref="AU74:AU77"/>
    <mergeCell ref="AV9:AV10"/>
    <mergeCell ref="AW9:AW10"/>
    <mergeCell ref="AW61:AW63"/>
    <mergeCell ref="AW74:AW77"/>
    <mergeCell ref="AX9:AX10"/>
    <mergeCell ref="AX61:AX63"/>
    <mergeCell ref="AX74:AX77"/>
    <mergeCell ref="AY9:AY10"/>
    <mergeCell ref="AZ9:AZ10"/>
    <mergeCell ref="AZ61:AZ63"/>
    <mergeCell ref="AZ74:AZ77"/>
    <mergeCell ref="BA9:BA10"/>
    <mergeCell ref="BA61:BA63"/>
    <mergeCell ref="BA74:BA77"/>
    <mergeCell ref="BB9:BB10"/>
    <mergeCell ref="BC9:BC10"/>
    <mergeCell ref="BC61:BC63"/>
    <mergeCell ref="BC74:BC77"/>
    <mergeCell ref="BD61:BD63"/>
    <mergeCell ref="BD74:BD77"/>
    <mergeCell ref="BF61:BF63"/>
    <mergeCell ref="BF74:BF77"/>
    <mergeCell ref="BG8:BG10"/>
    <mergeCell ref="BG26:BG29"/>
    <mergeCell ref="BG30:BG31"/>
    <mergeCell ref="BG34:BG35"/>
    <mergeCell ref="BG36:BG37"/>
    <mergeCell ref="BG43:BG44"/>
    <mergeCell ref="BG48:BG50"/>
    <mergeCell ref="BG55:BG57"/>
    <mergeCell ref="BG60:BG64"/>
    <mergeCell ref="BG67:BG68"/>
    <mergeCell ref="BG70:BG71"/>
    <mergeCell ref="BG72:BG73"/>
    <mergeCell ref="BG78:BG79"/>
  </mergeCells>
  <pageMargins left="0.708661417322835" right="0.708661417322835" top="0.748031496062992" bottom="0.748031496062992" header="0.31496062992126" footer="0.31496062992126"/>
  <pageSetup paperSize="9" scale="73" fitToHeight="0" orientation="landscape" horizontalDpi="600" verticalDpi="600"/>
  <headerFooter/>
  <rowBreaks count="6" manualBreakCount="6">
    <brk id="13" max="58" man="1"/>
    <brk id="27" max="58" man="1"/>
    <brk id="37" max="58" man="1"/>
    <brk id="45" max="58" man="1"/>
    <brk id="55" max="58" man="1"/>
    <brk id="66" max="58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Q89"/>
  <sheetViews>
    <sheetView view="pageBreakPreview" zoomScale="90" zoomScaleNormal="100" topLeftCell="D1" workbookViewId="0">
      <selection activeCell="AP56" sqref="AP56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customWidth="1" outlineLevel="1"/>
    <col min="41" max="41" width="3.71428571428571" style="49" customWidth="1" outlineLevel="1"/>
    <col min="42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customWidth="1" outlineLevel="1"/>
    <col min="84" max="84" width="3.71428571428571" style="52" customWidth="1" outlineLevel="1"/>
    <col min="85" max="85" width="3.71428571428571" style="53" customWidth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36" customHeight="1" spans="1:95">
      <c r="A2" s="898" t="s">
        <v>451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  <c r="BH2" s="898"/>
      <c r="BI2" s="898"/>
      <c r="BJ2" s="898"/>
      <c r="BK2" s="898"/>
      <c r="BL2" s="898"/>
      <c r="BM2" s="898"/>
      <c r="BN2" s="898"/>
      <c r="BO2" s="898"/>
      <c r="BP2" s="898"/>
      <c r="BQ2" s="898"/>
      <c r="BR2" s="898"/>
      <c r="BS2" s="898"/>
      <c r="BT2" s="898"/>
      <c r="BU2" s="898"/>
      <c r="BV2" s="898"/>
      <c r="BW2" s="898"/>
      <c r="BX2" s="898"/>
      <c r="BY2" s="898"/>
      <c r="BZ2" s="898"/>
      <c r="CA2" s="898"/>
      <c r="CB2" s="898"/>
      <c r="CC2" s="898"/>
      <c r="CD2" s="898"/>
      <c r="CE2" s="898"/>
      <c r="CF2" s="898"/>
      <c r="CG2" s="898"/>
      <c r="CH2" s="898"/>
      <c r="CI2" s="898"/>
      <c r="CJ2" s="898"/>
      <c r="CK2" s="898"/>
      <c r="CL2" s="898"/>
      <c r="CM2" s="898"/>
      <c r="CN2" s="898"/>
      <c r="CO2" s="898"/>
      <c r="CP2" s="898"/>
      <c r="CQ2" s="898"/>
    </row>
    <row r="3" s="26" customFormat="1" ht="144" customHeight="1" spans="1:95">
      <c r="A3" s="899" t="s">
        <v>452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  <c r="AK3" s="899"/>
      <c r="AL3" s="899"/>
      <c r="AM3" s="899"/>
      <c r="AN3" s="899"/>
      <c r="AO3" s="899"/>
      <c r="AP3" s="899"/>
      <c r="AQ3" s="899"/>
      <c r="AR3" s="899"/>
      <c r="AS3" s="899"/>
      <c r="AT3" s="899"/>
      <c r="AU3" s="899"/>
      <c r="AV3" s="899"/>
      <c r="AW3" s="899"/>
      <c r="AX3" s="899"/>
      <c r="AY3" s="899"/>
      <c r="AZ3" s="899"/>
      <c r="BA3" s="899"/>
      <c r="BB3" s="899"/>
      <c r="BC3" s="899"/>
      <c r="BD3" s="899"/>
      <c r="BE3" s="899"/>
      <c r="BF3" s="899"/>
      <c r="BG3" s="899"/>
      <c r="BH3" s="899"/>
      <c r="BI3" s="899"/>
      <c r="BJ3" s="899"/>
      <c r="BK3" s="899"/>
      <c r="BL3" s="899"/>
      <c r="BM3" s="899"/>
      <c r="BN3" s="899"/>
      <c r="BO3" s="899"/>
      <c r="BP3" s="899"/>
      <c r="BQ3" s="899"/>
      <c r="BR3" s="899"/>
      <c r="BS3" s="899"/>
      <c r="BT3" s="899"/>
      <c r="BU3" s="899"/>
      <c r="BV3" s="899"/>
      <c r="BW3" s="899"/>
      <c r="BX3" s="899"/>
      <c r="BY3" s="899"/>
      <c r="BZ3" s="899"/>
      <c r="CA3" s="899"/>
      <c r="CB3" s="899"/>
      <c r="CC3" s="899"/>
      <c r="CD3" s="899"/>
      <c r="CE3" s="899"/>
      <c r="CF3" s="899"/>
      <c r="CG3" s="899"/>
      <c r="CH3" s="899"/>
      <c r="CI3" s="899"/>
      <c r="CJ3" s="899"/>
      <c r="CK3" s="899"/>
      <c r="CL3" s="899"/>
      <c r="CM3" s="899"/>
      <c r="CN3" s="899"/>
      <c r="CO3" s="899"/>
      <c r="CP3" s="899"/>
      <c r="CQ3" s="899"/>
    </row>
    <row r="4" s="27" customFormat="1" ht="40.5" customHeight="1" spans="1:95">
      <c r="A4" s="896" t="s">
        <v>453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896"/>
      <c r="BQ4" s="896"/>
      <c r="BR4" s="896"/>
      <c r="BS4" s="896"/>
      <c r="BT4" s="896"/>
      <c r="BU4" s="896"/>
      <c r="BV4" s="896"/>
      <c r="BW4" s="896"/>
      <c r="BX4" s="896"/>
      <c r="BY4" s="896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6"/>
      <c r="CK4" s="896"/>
      <c r="CL4" s="896"/>
      <c r="CM4" s="896"/>
      <c r="CN4" s="896"/>
      <c r="CO4" s="896"/>
      <c r="CP4" s="896"/>
      <c r="CQ4" s="896"/>
    </row>
    <row r="5" s="26" customFormat="1" ht="60.75" customHeight="1" spans="1:95">
      <c r="A5" s="896" t="s">
        <v>454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  <c r="BH5" s="896"/>
      <c r="BI5" s="896"/>
      <c r="BJ5" s="896"/>
      <c r="BK5" s="896"/>
      <c r="BL5" s="896"/>
      <c r="BM5" s="896"/>
      <c r="BN5" s="896"/>
      <c r="BO5" s="896"/>
      <c r="BP5" s="896"/>
      <c r="BQ5" s="896"/>
      <c r="BR5" s="896"/>
      <c r="BS5" s="896"/>
      <c r="BT5" s="896"/>
      <c r="BU5" s="896"/>
      <c r="BV5" s="896"/>
      <c r="BW5" s="896"/>
      <c r="BX5" s="896"/>
      <c r="BY5" s="896"/>
      <c r="BZ5" s="896"/>
      <c r="CA5" s="896"/>
      <c r="CB5" s="896"/>
      <c r="CC5" s="896"/>
      <c r="CD5" s="896"/>
      <c r="CE5" s="896"/>
      <c r="CF5" s="896"/>
      <c r="CG5" s="896"/>
      <c r="CH5" s="896"/>
      <c r="CI5" s="896"/>
      <c r="CJ5" s="896"/>
      <c r="CK5" s="896"/>
      <c r="CL5" s="896"/>
      <c r="CM5" s="896"/>
      <c r="CN5" s="896"/>
      <c r="CO5" s="896"/>
      <c r="CP5" s="896"/>
      <c r="CQ5" s="896"/>
    </row>
    <row r="6" s="26" customFormat="1" ht="40.5" customHeight="1" spans="1:95">
      <c r="A6" s="63" t="s">
        <v>455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57.75" customHeight="1" spans="1:95">
      <c r="A7" s="63" t="s">
        <v>456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712" t="s">
        <v>143</v>
      </c>
      <c r="Q9" s="712"/>
      <c r="R9" s="712"/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13" t="s">
        <v>143</v>
      </c>
      <c r="AO9" s="13"/>
      <c r="AP9" s="13"/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13" t="s">
        <v>143</v>
      </c>
      <c r="BH9" s="13"/>
      <c r="BI9" s="900"/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13" t="s">
        <v>143</v>
      </c>
      <c r="CF9" s="13"/>
      <c r="CG9" s="900"/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714" t="s">
        <v>181</v>
      </c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741" t="s">
        <v>179</v>
      </c>
      <c r="AO10" s="742" t="s">
        <v>180</v>
      </c>
      <c r="AP10" s="741" t="s">
        <v>181</v>
      </c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598" t="s">
        <v>179</v>
      </c>
      <c r="BH10" s="599" t="s">
        <v>180</v>
      </c>
      <c r="BI10" s="901" t="s">
        <v>181</v>
      </c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598" t="s">
        <v>179</v>
      </c>
      <c r="CF10" s="599" t="s">
        <v>180</v>
      </c>
      <c r="CG10" s="901" t="s">
        <v>181</v>
      </c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74.2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12394.63593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'44'!R13</f>
        <v>850</v>
      </c>
      <c r="Q13" s="687">
        <f>Q14+Q15+Q16+Q17</f>
        <v>0</v>
      </c>
      <c r="R13" s="717">
        <f>P13+Q13</f>
        <v>850</v>
      </c>
      <c r="S13" s="686">
        <v>0</v>
      </c>
      <c r="T13" s="687">
        <f>T14+T15+T16+T17</f>
        <v>0</v>
      </c>
      <c r="U13" s="717">
        <f>S13+T13</f>
        <v>0</v>
      </c>
      <c r="V13" s="686">
        <v>0</v>
      </c>
      <c r="W13" s="687">
        <f>W14+W15+W16+W17</f>
        <v>0</v>
      </c>
      <c r="X13" s="717">
        <f>V13+W13</f>
        <v>0</v>
      </c>
      <c r="Y13" s="686"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11">
        <v>0</v>
      </c>
      <c r="AR13" s="609"/>
      <c r="AS13" s="11">
        <v>0</v>
      </c>
      <c r="AT13" s="11">
        <v>0</v>
      </c>
      <c r="AU13" s="609"/>
      <c r="AV13" s="11">
        <v>0</v>
      </c>
      <c r="AW13" s="11"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53">
        <v>0</v>
      </c>
      <c r="BK13" s="654"/>
      <c r="BL13" s="653">
        <v>0</v>
      </c>
      <c r="BM13" s="653">
        <v>0</v>
      </c>
      <c r="BN13" s="654"/>
      <c r="BO13" s="653">
        <v>0</v>
      </c>
      <c r="BP13" s="653">
        <v>0</v>
      </c>
      <c r="BQ13" s="654"/>
      <c r="BR13" s="780">
        <v>0</v>
      </c>
      <c r="BS13" s="674">
        <f>BT13+BU13+BX13+CA13+CD13+CG13+CJ13+CM13+CP13</f>
        <v>12394.63593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850</v>
      </c>
      <c r="CF13" s="654">
        <f>Q13+AO13</f>
        <v>0</v>
      </c>
      <c r="CG13" s="653">
        <f>CE13+CF13</f>
        <v>850</v>
      </c>
      <c r="CH13" s="653">
        <f t="shared" ref="CH13:CP13" si="0">S13+AQ13+BJ13</f>
        <v>0</v>
      </c>
      <c r="CI13" s="654">
        <f t="shared" si="0"/>
        <v>0</v>
      </c>
      <c r="CJ13" s="653">
        <f t="shared" si="0"/>
        <v>0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929"/>
    </row>
    <row r="14" ht="40.5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86"/>
      <c r="T14" s="687"/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905"/>
    </row>
    <row r="15" ht="28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/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14"/>
    </row>
    <row r="16" ht="18.75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/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905"/>
    </row>
    <row r="17" ht="29.2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211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73.9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494869.20286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50609.68281</v>
      </c>
      <c r="Q30" s="687">
        <f t="shared" ref="Q30:AA30" si="3">Q31+Q36</f>
        <v>-1107.88505</v>
      </c>
      <c r="R30" s="717">
        <f t="shared" si="3"/>
        <v>49501.79776</v>
      </c>
      <c r="S30" s="686">
        <f t="shared" si="3"/>
        <v>0</v>
      </c>
      <c r="T30" s="687">
        <f t="shared" si="3"/>
        <v>52620.42863</v>
      </c>
      <c r="U30" s="717">
        <f t="shared" si="3"/>
        <v>52620.42863</v>
      </c>
      <c r="V30" s="686">
        <f t="shared" si="3"/>
        <v>0</v>
      </c>
      <c r="W30" s="687">
        <f t="shared" si="3"/>
        <v>52883.58652</v>
      </c>
      <c r="X30" s="717">
        <f t="shared" si="3"/>
        <v>52883.58652</v>
      </c>
      <c r="Y30" s="686">
        <f t="shared" si="3"/>
        <v>0</v>
      </c>
      <c r="Z30" s="687">
        <f t="shared" si="3"/>
        <v>52883.58652</v>
      </c>
      <c r="AA30" s="717">
        <f t="shared" si="3"/>
        <v>52883.58652</v>
      </c>
      <c r="AB30" s="608">
        <f>AC30+AD30+AG30+AJ30+AM30+AP30+AS30+AV30+AY30</f>
        <v>11759.74753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0</v>
      </c>
      <c r="AO30" s="609">
        <f t="shared" si="4"/>
        <v>0</v>
      </c>
      <c r="AP30" s="11">
        <f t="shared" si="4"/>
        <v>0</v>
      </c>
      <c r="AQ30" s="11">
        <f t="shared" si="4"/>
        <v>0</v>
      </c>
      <c r="AR30" s="609">
        <f t="shared" si="4"/>
        <v>0</v>
      </c>
      <c r="AS30" s="11">
        <f t="shared" si="4"/>
        <v>0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506628.95039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50609.68281</v>
      </c>
      <c r="CF30" s="609">
        <f t="shared" si="6"/>
        <v>-1107.88505</v>
      </c>
      <c r="CG30" s="11">
        <f t="shared" si="6"/>
        <v>49501.79776</v>
      </c>
      <c r="CH30" s="11">
        <f t="shared" si="6"/>
        <v>0</v>
      </c>
      <c r="CI30" s="609">
        <f t="shared" si="6"/>
        <v>52620.42863</v>
      </c>
      <c r="CJ30" s="11">
        <f t="shared" si="6"/>
        <v>52620.42863</v>
      </c>
      <c r="CK30" s="11">
        <f t="shared" si="6"/>
        <v>0</v>
      </c>
      <c r="CL30" s="609">
        <f t="shared" si="6"/>
        <v>52883.58652</v>
      </c>
      <c r="CM30" s="11">
        <f t="shared" si="6"/>
        <v>52883.58652</v>
      </c>
      <c r="CN30" s="11">
        <f t="shared" si="6"/>
        <v>0</v>
      </c>
      <c r="CO30" s="609">
        <f t="shared" si="6"/>
        <v>52883.58652</v>
      </c>
      <c r="CP30" s="11">
        <f t="shared" si="6"/>
        <v>52883.58652</v>
      </c>
      <c r="CQ30" s="808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339494.74256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'44'!R31</f>
        <v>34019.46457</v>
      </c>
      <c r="Q31" s="687">
        <f>Q32+Q34</f>
        <v>0</v>
      </c>
      <c r="R31" s="717">
        <f>P31+Q31</f>
        <v>34019.46457</v>
      </c>
      <c r="S31" s="686">
        <v>0</v>
      </c>
      <c r="T31" s="687">
        <f>T32+T34</f>
        <v>34521.57036</v>
      </c>
      <c r="U31" s="717">
        <f>S31+T31</f>
        <v>34521.57036</v>
      </c>
      <c r="V31" s="686">
        <v>0</v>
      </c>
      <c r="W31" s="687">
        <f>W32+W34</f>
        <v>34521.57036</v>
      </c>
      <c r="X31" s="717">
        <f>V31+W31</f>
        <v>34521.57036</v>
      </c>
      <c r="Y31" s="686">
        <v>0</v>
      </c>
      <c r="Z31" s="687">
        <f>Z32+Z34</f>
        <v>34521.57036</v>
      </c>
      <c r="AA31" s="717">
        <f>Y31+Z31</f>
        <v>34521.57036</v>
      </c>
      <c r="AB31" s="608">
        <f>AC31+AD31+AG31+AJ31+AM31+AP31+AS31+AV31+AY31</f>
        <v>7603.8597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v>0</v>
      </c>
      <c r="AO31" s="609"/>
      <c r="AP31" s="11">
        <f>AN31+AO31</f>
        <v>0</v>
      </c>
      <c r="AQ31" s="11">
        <v>0</v>
      </c>
      <c r="AR31" s="609"/>
      <c r="AS31" s="11">
        <f>AQ31+AR31</f>
        <v>0</v>
      </c>
      <c r="AT31" s="11">
        <v>0</v>
      </c>
      <c r="AU31" s="609"/>
      <c r="AV31" s="11">
        <f>AT31+AU31</f>
        <v>0</v>
      </c>
      <c r="AW31" s="11">
        <v>0</v>
      </c>
      <c r="AX31" s="609"/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617">
        <v>0</v>
      </c>
      <c r="BK31" s="609">
        <f>BK32+BK33+BK34</f>
        <v>0</v>
      </c>
      <c r="BL31" s="769">
        <f>BJ31+BK31</f>
        <v>0</v>
      </c>
      <c r="BM31" s="617">
        <v>0</v>
      </c>
      <c r="BN31" s="609">
        <f>BN32+BN33+BN34</f>
        <v>0</v>
      </c>
      <c r="BO31" s="769">
        <f>BM31+BN31</f>
        <v>0</v>
      </c>
      <c r="BP31" s="617"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347098.60226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34019.46457</v>
      </c>
      <c r="CF31" s="609">
        <f>Q31+AO31</f>
        <v>0</v>
      </c>
      <c r="CG31" s="11">
        <f>CE31+CF31</f>
        <v>34019.46457</v>
      </c>
      <c r="CH31" s="11">
        <f>S31+AQ31</f>
        <v>0</v>
      </c>
      <c r="CI31" s="609">
        <f>T31+AR31</f>
        <v>34521.57036</v>
      </c>
      <c r="CJ31" s="11">
        <f>CH31+CI31</f>
        <v>34521.57036</v>
      </c>
      <c r="CK31" s="11">
        <f>V31+AT31</f>
        <v>0</v>
      </c>
      <c r="CL31" s="609">
        <f>W31+AU31</f>
        <v>34521.57036</v>
      </c>
      <c r="CM31" s="11">
        <f>CK31+CL31</f>
        <v>34521.57036</v>
      </c>
      <c r="CN31" s="11">
        <f>Y31+AW31</f>
        <v>0</v>
      </c>
      <c r="CO31" s="609">
        <f>Z31+AX31</f>
        <v>34521.57036</v>
      </c>
      <c r="CP31" s="11">
        <f>CN31+CO31</f>
        <v>34521.57036</v>
      </c>
      <c r="CQ31" s="930" t="s">
        <v>460</v>
      </c>
    </row>
    <row r="32" ht="75.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>
        <v>20267.18109</v>
      </c>
      <c r="U32" s="690"/>
      <c r="V32" s="686"/>
      <c r="W32" s="687">
        <v>20267.18109</v>
      </c>
      <c r="X32" s="690"/>
      <c r="Y32" s="686"/>
      <c r="Z32" s="687">
        <f>W32</f>
        <v>20267.18109</v>
      </c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76"/>
      <c r="AP32" s="616"/>
      <c r="AQ32" s="616"/>
      <c r="AR32" s="676"/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750"/>
      <c r="CQ32" s="931"/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750"/>
      <c r="CQ33" s="931"/>
    </row>
    <row r="34" ht="70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>
        <v>14254.38927</v>
      </c>
      <c r="U34" s="718"/>
      <c r="V34" s="686"/>
      <c r="W34" s="687">
        <v>14254.38927</v>
      </c>
      <c r="X34" s="718"/>
      <c r="Y34" s="686"/>
      <c r="Z34" s="692">
        <f>W34</f>
        <v>14254.38927</v>
      </c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54"/>
      <c r="AP34" s="616"/>
      <c r="AQ34" s="616"/>
      <c r="AR34" s="676"/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752"/>
      <c r="CQ34" s="931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756"/>
      <c r="CQ35" s="932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155374.4603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'44'!R36</f>
        <v>16590.21824</v>
      </c>
      <c r="Q36" s="687">
        <f>Q37</f>
        <v>-1107.88505</v>
      </c>
      <c r="R36" s="717">
        <f>P36+Q36</f>
        <v>15482.33319</v>
      </c>
      <c r="S36" s="686">
        <v>0</v>
      </c>
      <c r="T36" s="687">
        <f>T37</f>
        <v>18098.85827</v>
      </c>
      <c r="U36" s="717">
        <f>S36+T36</f>
        <v>18098.85827</v>
      </c>
      <c r="V36" s="686">
        <v>0</v>
      </c>
      <c r="W36" s="687">
        <f>W37</f>
        <v>18362.01616</v>
      </c>
      <c r="X36" s="717">
        <f>V36+W36</f>
        <v>18362.01616</v>
      </c>
      <c r="Y36" s="686">
        <v>0</v>
      </c>
      <c r="Z36" s="687">
        <f>Z37</f>
        <v>18362.01616</v>
      </c>
      <c r="AA36" s="717">
        <f>Y36+Z36</f>
        <v>18362.01616</v>
      </c>
      <c r="AB36" s="608">
        <f>AC36+AD36+AG36+AJ36+AM36+AP36+AS36+AV36+AY36</f>
        <v>4155.88783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v>0</v>
      </c>
      <c r="AO36" s="609"/>
      <c r="AP36" s="11">
        <f>AN36+AO36</f>
        <v>0</v>
      </c>
      <c r="AQ36" s="11">
        <v>0</v>
      </c>
      <c r="AR36" s="609"/>
      <c r="AS36" s="11">
        <f>AQ36+AR36</f>
        <v>0</v>
      </c>
      <c r="AT36" s="11">
        <v>0</v>
      </c>
      <c r="AU36" s="609"/>
      <c r="AV36" s="11">
        <f>AT36+AU36</f>
        <v>0</v>
      </c>
      <c r="AW36" s="11">
        <v>0</v>
      </c>
      <c r="AX36" s="609"/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/>
      <c r="BI36" s="11">
        <f>BG36+BH36</f>
        <v>0</v>
      </c>
      <c r="BJ36" s="11">
        <v>0</v>
      </c>
      <c r="BK36" s="609"/>
      <c r="BL36" s="11">
        <f>BJ36+BK36</f>
        <v>0</v>
      </c>
      <c r="BM36" s="11">
        <v>0</v>
      </c>
      <c r="BN36" s="609"/>
      <c r="BO36" s="11">
        <f>BM36+BN36</f>
        <v>0</v>
      </c>
      <c r="BP36" s="11">
        <v>0</v>
      </c>
      <c r="BQ36" s="609"/>
      <c r="BR36" s="11">
        <f>BP36+BQ36</f>
        <v>0</v>
      </c>
      <c r="BS36" s="608">
        <f>BT36+BU36+BX36+CA36+CD36+CG36+CJ36+CM36+CP36</f>
        <v>159530.34813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16590.21824</v>
      </c>
      <c r="CF36" s="609">
        <f>Q36+AO36</f>
        <v>-1107.88505</v>
      </c>
      <c r="CG36" s="11">
        <f>CE36+CF36</f>
        <v>15482.33319</v>
      </c>
      <c r="CH36" s="11">
        <f>S36+AQ36</f>
        <v>0</v>
      </c>
      <c r="CI36" s="609">
        <f>T36+AR36</f>
        <v>18098.85827</v>
      </c>
      <c r="CJ36" s="11">
        <f>CH36+CI36</f>
        <v>18098.85827</v>
      </c>
      <c r="CK36" s="11">
        <f>V36+AT36</f>
        <v>0</v>
      </c>
      <c r="CL36" s="609">
        <f>W36+AU36</f>
        <v>18362.01616</v>
      </c>
      <c r="CM36" s="11">
        <f>CK36+CL36</f>
        <v>18362.01616</v>
      </c>
      <c r="CN36" s="11">
        <f>Y36+AW36</f>
        <v>0</v>
      </c>
      <c r="CO36" s="609">
        <f>Z36+AX36</f>
        <v>18362.01616</v>
      </c>
      <c r="CP36" s="11">
        <f>CN36+CO36</f>
        <v>18362.01616</v>
      </c>
      <c r="CQ36" s="224" t="s">
        <v>461</v>
      </c>
    </row>
    <row r="37" ht="85.5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>
        <v>-1107.88505</v>
      </c>
      <c r="R37" s="717"/>
      <c r="S37" s="686"/>
      <c r="T37" s="687">
        <v>18098.85827</v>
      </c>
      <c r="U37" s="717"/>
      <c r="V37" s="686"/>
      <c r="W37" s="687">
        <v>18362.01616</v>
      </c>
      <c r="X37" s="717"/>
      <c r="Y37" s="686"/>
      <c r="Z37" s="687">
        <f>W37</f>
        <v>18362.01616</v>
      </c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09"/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3107.09375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'44'!R38</f>
        <v>0</v>
      </c>
      <c r="Q38" s="687">
        <f>Q39+Q40+Q41</f>
        <v>1107.88505</v>
      </c>
      <c r="R38" s="717">
        <f>P38+Q38</f>
        <v>1107.88505</v>
      </c>
      <c r="S38" s="686">
        <v>0</v>
      </c>
      <c r="T38" s="687">
        <f>T39</f>
        <v>0</v>
      </c>
      <c r="U38" s="717">
        <f>S38+T38</f>
        <v>0</v>
      </c>
      <c r="V38" s="686">
        <v>0</v>
      </c>
      <c r="W38" s="687">
        <f>W39</f>
        <v>0</v>
      </c>
      <c r="X38" s="717">
        <f>V38+W38</f>
        <v>0</v>
      </c>
      <c r="Y38" s="686"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11">
        <v>0</v>
      </c>
      <c r="AR38" s="609">
        <f t="shared" si="7"/>
        <v>0</v>
      </c>
      <c r="AS38" s="11">
        <f>AQ38+AR38</f>
        <v>0</v>
      </c>
      <c r="AT38" s="11">
        <v>0</v>
      </c>
      <c r="AU38" s="609">
        <f>AU39</f>
        <v>0</v>
      </c>
      <c r="AV38" s="11">
        <f>AT38+AU38</f>
        <v>0</v>
      </c>
      <c r="AW38" s="11"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11">
        <v>0</v>
      </c>
      <c r="BK38" s="609"/>
      <c r="BL38" s="686">
        <f>BJ38+BK38</f>
        <v>0</v>
      </c>
      <c r="BM38" s="11">
        <v>0</v>
      </c>
      <c r="BN38" s="609"/>
      <c r="BO38" s="686">
        <f>BM38+BN38</f>
        <v>0</v>
      </c>
      <c r="BP38" s="11">
        <v>0</v>
      </c>
      <c r="BQ38" s="609"/>
      <c r="BR38" s="686">
        <f>BP38+BQ38</f>
        <v>0</v>
      </c>
      <c r="BS38" s="608">
        <f>BT38+BU38+BX38+CA38+CD38+CG38+CJ38+CM38+CP38</f>
        <v>7838.26317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0</v>
      </c>
      <c r="CF38" s="609">
        <f>Q38+AO38</f>
        <v>1107.88505</v>
      </c>
      <c r="CG38" s="11">
        <f>CE38+CF38</f>
        <v>1107.88505</v>
      </c>
      <c r="CH38" s="11">
        <f>S38+AQ38</f>
        <v>0</v>
      </c>
      <c r="CI38" s="609">
        <f>T38+AR38</f>
        <v>0</v>
      </c>
      <c r="CJ38" s="11">
        <f>CH38+CI38</f>
        <v>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933" t="s">
        <v>463</v>
      </c>
    </row>
    <row r="39" ht="20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934"/>
    </row>
    <row r="40" ht="32.25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934"/>
    </row>
    <row r="41" ht="71.2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>
        <v>1107.88505</v>
      </c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935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68013.63396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'44'!R43</f>
        <v>9915.24962</v>
      </c>
      <c r="Q43" s="687">
        <f>Q44</f>
        <v>-107.80616</v>
      </c>
      <c r="R43" s="717">
        <f>P43+Q43</f>
        <v>9807.44346</v>
      </c>
      <c r="S43" s="686">
        <v>0</v>
      </c>
      <c r="T43" s="687">
        <f>T44</f>
        <v>10322.06244</v>
      </c>
      <c r="U43" s="717">
        <f>S43+T43</f>
        <v>10322.06244</v>
      </c>
      <c r="V43" s="686">
        <v>0</v>
      </c>
      <c r="W43" s="687">
        <f>W44</f>
        <v>10322.06244</v>
      </c>
      <c r="X43" s="717">
        <f>V43+W43</f>
        <v>10322.06244</v>
      </c>
      <c r="Y43" s="686">
        <v>0</v>
      </c>
      <c r="Z43" s="687">
        <f>Z44</f>
        <v>10322.06244</v>
      </c>
      <c r="AA43" s="717">
        <f>Y43+Z43</f>
        <v>10322.06244</v>
      </c>
      <c r="AB43" s="608">
        <f>AC43+AD43+AG43+AJ43+AM43+AP43+AS43+AV43+AY43</f>
        <v>5435.46214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v>0</v>
      </c>
      <c r="AO43" s="609">
        <f>AO44</f>
        <v>0</v>
      </c>
      <c r="AP43" s="11">
        <f>AN43+AO43</f>
        <v>0</v>
      </c>
      <c r="AQ43" s="11">
        <v>0</v>
      </c>
      <c r="AR43" s="609">
        <f>AR44</f>
        <v>2000</v>
      </c>
      <c r="AS43" s="11">
        <f>AQ43+AR43</f>
        <v>2000</v>
      </c>
      <c r="AT43" s="11">
        <v>0</v>
      </c>
      <c r="AU43" s="609">
        <f>AU44</f>
        <v>0</v>
      </c>
      <c r="AV43" s="11">
        <f>AT43+AU43</f>
        <v>0</v>
      </c>
      <c r="AW43" s="11"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v>0</v>
      </c>
      <c r="BK43" s="609">
        <f>BK44</f>
        <v>0</v>
      </c>
      <c r="BL43" s="686">
        <f>BJ43+BK43</f>
        <v>0</v>
      </c>
      <c r="BM43" s="11">
        <v>0</v>
      </c>
      <c r="BN43" s="609">
        <f>BN44</f>
        <v>0</v>
      </c>
      <c r="BO43" s="686">
        <f>BM43+BN43</f>
        <v>0</v>
      </c>
      <c r="BP43" s="11"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73449.0961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9915.24962</v>
      </c>
      <c r="CF43" s="609">
        <f>Q43+AO43</f>
        <v>-107.80616</v>
      </c>
      <c r="CG43" s="11">
        <f>CE43+CF43</f>
        <v>9807.44346</v>
      </c>
      <c r="CH43" s="11">
        <f>S43+AQ43+BJ43</f>
        <v>0</v>
      </c>
      <c r="CI43" s="609">
        <f>T43+AR43+BK43</f>
        <v>12322.06244</v>
      </c>
      <c r="CJ43" s="11">
        <f>CH43+CI43</f>
        <v>12322.06244</v>
      </c>
      <c r="CK43" s="11">
        <f>V43+AT43+BM43</f>
        <v>0</v>
      </c>
      <c r="CL43" s="609">
        <f>W43+AU43+BN43</f>
        <v>10322.06244</v>
      </c>
      <c r="CM43" s="11">
        <f>CK43+CL43</f>
        <v>10322.06244</v>
      </c>
      <c r="CN43" s="11">
        <f>Y43+AW43+BP43</f>
        <v>0</v>
      </c>
      <c r="CO43" s="609">
        <f>Z43+AX43+BQ43</f>
        <v>10322.06244</v>
      </c>
      <c r="CP43" s="11">
        <f>CN43+CO43</f>
        <v>10322.06244</v>
      </c>
      <c r="CQ43" s="224" t="s">
        <v>464</v>
      </c>
    </row>
    <row r="44" ht="113.2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>
        <v>-107.80616</v>
      </c>
      <c r="R44" s="722"/>
      <c r="S44" s="699"/>
      <c r="T44" s="700">
        <f>10216.79928+105.26316</f>
        <v>10322.06244</v>
      </c>
      <c r="U44" s="722"/>
      <c r="V44" s="699"/>
      <c r="W44" s="700">
        <v>10322.06244</v>
      </c>
      <c r="X44" s="722"/>
      <c r="Y44" s="699"/>
      <c r="Z44" s="700">
        <f>W44</f>
        <v>10322.06244</v>
      </c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>
        <v>2000</v>
      </c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590298.029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61374.93243</v>
      </c>
      <c r="Q45" s="646">
        <f t="shared" si="9"/>
        <v>-107.80616</v>
      </c>
      <c r="R45" s="646">
        <f t="shared" si="9"/>
        <v>61267.12627</v>
      </c>
      <c r="S45" s="646">
        <f t="shared" si="9"/>
        <v>0</v>
      </c>
      <c r="T45" s="646">
        <f t="shared" si="9"/>
        <v>62942.49107</v>
      </c>
      <c r="U45" s="646">
        <f t="shared" si="9"/>
        <v>62942.49107</v>
      </c>
      <c r="V45" s="646">
        <f t="shared" si="9"/>
        <v>0</v>
      </c>
      <c r="W45" s="646">
        <f t="shared" si="9"/>
        <v>63205.64896</v>
      </c>
      <c r="X45" s="646">
        <f t="shared" si="9"/>
        <v>63205.64896</v>
      </c>
      <c r="Y45" s="646">
        <f t="shared" si="9"/>
        <v>0</v>
      </c>
      <c r="Z45" s="646">
        <f t="shared" si="9"/>
        <v>63205.64896</v>
      </c>
      <c r="AA45" s="646">
        <f t="shared" si="9"/>
        <v>63205.64896</v>
      </c>
      <c r="AB45" s="608">
        <f>AC45+AD45+AG45+AJ45+AM45+AP45+AS45+AV45+AY45</f>
        <v>21926.37909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0</v>
      </c>
      <c r="AO45" s="646">
        <f t="shared" si="9"/>
        <v>0</v>
      </c>
      <c r="AP45" s="646">
        <f t="shared" si="9"/>
        <v>0</v>
      </c>
      <c r="AQ45" s="646">
        <f t="shared" si="9"/>
        <v>0</v>
      </c>
      <c r="AR45" s="646">
        <f t="shared" si="9"/>
        <v>2000</v>
      </c>
      <c r="AS45" s="646">
        <f t="shared" si="9"/>
        <v>2000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612224.40809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61374.93243</v>
      </c>
      <c r="CF45" s="646">
        <f t="shared" si="10"/>
        <v>-107.80616</v>
      </c>
      <c r="CG45" s="646">
        <f t="shared" si="10"/>
        <v>61267.12627</v>
      </c>
      <c r="CH45" s="646">
        <f t="shared" si="10"/>
        <v>0</v>
      </c>
      <c r="CI45" s="646">
        <f t="shared" si="10"/>
        <v>64942.49107</v>
      </c>
      <c r="CJ45" s="646">
        <f t="shared" si="10"/>
        <v>64942.49107</v>
      </c>
      <c r="CK45" s="646">
        <f t="shared" si="10"/>
        <v>0</v>
      </c>
      <c r="CL45" s="646">
        <f t="shared" si="10"/>
        <v>63205.64896</v>
      </c>
      <c r="CM45" s="646">
        <f t="shared" si="10"/>
        <v>63205.64896</v>
      </c>
      <c r="CN45" s="646">
        <f t="shared" si="10"/>
        <v>0</v>
      </c>
      <c r="CO45" s="646">
        <f t="shared" si="10"/>
        <v>63205.64896</v>
      </c>
      <c r="CP45" s="646">
        <f t="shared" si="10"/>
        <v>63205.64896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911" t="s">
        <v>13</v>
      </c>
      <c r="D47" s="674">
        <f>E47+F47+I47+L47+O47+R47+U47+X47+AA47</f>
        <v>157.89516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'44'!R47</f>
        <v>26.31579</v>
      </c>
      <c r="Q47" s="654">
        <f>Q48+Q49+Q50</f>
        <v>0</v>
      </c>
      <c r="R47" s="723">
        <f>P47+Q47</f>
        <v>26.31579</v>
      </c>
      <c r="S47" s="701">
        <v>0</v>
      </c>
      <c r="T47" s="654">
        <f>T48+T49+T50</f>
        <v>26.31579</v>
      </c>
      <c r="U47" s="723">
        <f>S47+T47</f>
        <v>26.31579</v>
      </c>
      <c r="V47" s="701">
        <v>0</v>
      </c>
      <c r="W47" s="654">
        <f>W48+W49+W50</f>
        <v>26.31579</v>
      </c>
      <c r="X47" s="723">
        <f>V47+W47</f>
        <v>26.31579</v>
      </c>
      <c r="Y47" s="701">
        <v>0</v>
      </c>
      <c r="Z47" s="654">
        <f>Z48+Z49+Z50</f>
        <v>0</v>
      </c>
      <c r="AA47" s="723">
        <f>Y47+Z47</f>
        <v>0</v>
      </c>
      <c r="AB47" s="674">
        <f>AC47+AD47+AG47+AJ47+AM47+AP47+AS47+AV47+AY47</f>
        <v>540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'44'!AG47</f>
        <v>90</v>
      </c>
      <c r="AO47" s="654">
        <f>AO48+AO49+AO50</f>
        <v>0</v>
      </c>
      <c r="AP47" s="653">
        <f>AN47+AO47</f>
        <v>90</v>
      </c>
      <c r="AQ47" s="653">
        <v>0</v>
      </c>
      <c r="AR47" s="654">
        <f>AR48+AR49+AR50</f>
        <v>90</v>
      </c>
      <c r="AS47" s="653">
        <f>AQ47+AR47</f>
        <v>90</v>
      </c>
      <c r="AT47" s="653">
        <v>0</v>
      </c>
      <c r="AU47" s="654">
        <f>AU48+AU49+AU50</f>
        <v>90</v>
      </c>
      <c r="AV47" s="653">
        <f>AT47+AU47</f>
        <v>90</v>
      </c>
      <c r="AW47" s="653">
        <v>0</v>
      </c>
      <c r="AX47" s="654">
        <f>AX48+AX49+AX50</f>
        <v>0</v>
      </c>
      <c r="AY47" s="653">
        <f>AW47+AX47</f>
        <v>0</v>
      </c>
      <c r="AZ47" s="747">
        <f>BC47+BF47+BI47+BL47+BO47+BR47</f>
        <v>2460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'44'!AQ47</f>
        <v>410</v>
      </c>
      <c r="BH47" s="654">
        <f>BH48+BH49+BH50</f>
        <v>0</v>
      </c>
      <c r="BI47" s="653">
        <f>BG47+BH47</f>
        <v>410</v>
      </c>
      <c r="BJ47" s="653">
        <v>0</v>
      </c>
      <c r="BK47" s="654">
        <f>BK48+BK49+BK50</f>
        <v>410</v>
      </c>
      <c r="BL47" s="653">
        <f>BJ47+BK47</f>
        <v>410</v>
      </c>
      <c r="BM47" s="653">
        <v>0</v>
      </c>
      <c r="BN47" s="654">
        <f>BN48+BN49+BN50</f>
        <v>410</v>
      </c>
      <c r="BO47" s="653">
        <f>BM47+BN47</f>
        <v>410</v>
      </c>
      <c r="BP47" s="653">
        <v>0</v>
      </c>
      <c r="BQ47" s="654">
        <f>BQ48+BQ49+BQ50</f>
        <v>0</v>
      </c>
      <c r="BR47" s="786">
        <f>BP47+BQ47</f>
        <v>0</v>
      </c>
      <c r="BS47" s="608">
        <f>BT47+BU47+BX47+CA47+CD47+CG47+CJ47+CM47+CP47</f>
        <v>3157.89516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0</v>
      </c>
      <c r="CI47" s="654">
        <f>T47+AR47+BK47</f>
        <v>526.31579</v>
      </c>
      <c r="CJ47" s="653">
        <f>CH47+CI47</f>
        <v>526.31579</v>
      </c>
      <c r="CK47" s="653">
        <f>V47+AT47+BM47</f>
        <v>0</v>
      </c>
      <c r="CL47" s="654">
        <f>W47+AU47+BN47</f>
        <v>526.31579</v>
      </c>
      <c r="CM47" s="653">
        <f>CK47+CL47</f>
        <v>526.31579</v>
      </c>
      <c r="CN47" s="653">
        <f>Y47+AW47+BP47</f>
        <v>0</v>
      </c>
      <c r="CO47" s="654">
        <f>Z47+AX47+BQ47</f>
        <v>0</v>
      </c>
      <c r="CP47" s="653">
        <f>CN47+CO47</f>
        <v>0</v>
      </c>
      <c r="CQ47" s="920" t="s">
        <v>465</v>
      </c>
    </row>
    <row r="48" s="27" customFormat="1" ht="60" customHeight="1" spans="1:95">
      <c r="A48" s="655"/>
      <c r="B48" s="606"/>
      <c r="C48" s="607" t="s">
        <v>330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>
        <v>26.31579</v>
      </c>
      <c r="U48" s="717"/>
      <c r="V48" s="686"/>
      <c r="W48" s="609">
        <v>26.31579</v>
      </c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>
        <v>90</v>
      </c>
      <c r="AS48" s="11"/>
      <c r="AT48" s="11"/>
      <c r="AU48" s="609">
        <v>90</v>
      </c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>
        <v>410</v>
      </c>
      <c r="BL48" s="11"/>
      <c r="BM48" s="11"/>
      <c r="BN48" s="609">
        <v>410</v>
      </c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921"/>
    </row>
    <row r="49" s="27" customFormat="1" ht="18.75" customHeight="1" spans="1:95">
      <c r="A49" s="65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921"/>
    </row>
    <row r="50" s="27" customFormat="1" ht="26.25" customHeight="1" spans="1:95">
      <c r="A50" s="65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922"/>
    </row>
    <row r="51" s="27" customFormat="1" ht="146.25" customHeight="1" spans="1:95">
      <c r="A51" s="658" t="s">
        <v>289</v>
      </c>
      <c r="B51" s="638" t="s">
        <v>290</v>
      </c>
      <c r="C51" s="639" t="s">
        <v>13</v>
      </c>
      <c r="D51" s="640">
        <f>E51+F51+I51+L51+O51+R51+U51+X51+AA51</f>
        <v>142.522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'44'!R51</f>
        <v>0</v>
      </c>
      <c r="Q51" s="642">
        <v>0</v>
      </c>
      <c r="R51" s="722">
        <f>P51+Q51</f>
        <v>0</v>
      </c>
      <c r="S51" s="699">
        <v>0</v>
      </c>
      <c r="T51" s="642">
        <f>142.51579+0.00621</f>
        <v>142.522</v>
      </c>
      <c r="U51" s="722">
        <f>S51+T51</f>
        <v>142.522</v>
      </c>
      <c r="V51" s="699">
        <v>0</v>
      </c>
      <c r="W51" s="642">
        <v>0</v>
      </c>
      <c r="X51" s="722">
        <f>V51+W51</f>
        <v>0</v>
      </c>
      <c r="Y51" s="699">
        <v>0</v>
      </c>
      <c r="Z51" s="642">
        <v>0</v>
      </c>
      <c r="AA51" s="722">
        <f>Y51+Z51</f>
        <v>0</v>
      </c>
      <c r="AB51" s="640">
        <f>AC51+AD51+AG51+AJ51+AM51+AP51+AS51+AV51+AY51</f>
        <v>2707.9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'44'!AG51</f>
        <v>0</v>
      </c>
      <c r="AO51" s="642">
        <v>0</v>
      </c>
      <c r="AP51" s="641">
        <f>AN51+AO51</f>
        <v>0</v>
      </c>
      <c r="AQ51" s="641">
        <v>0</v>
      </c>
      <c r="AR51" s="642">
        <f>2707.8+0.1</f>
        <v>2707.9</v>
      </c>
      <c r="AS51" s="641">
        <f>AQ51+AR51</f>
        <v>2707.9</v>
      </c>
      <c r="AT51" s="641">
        <v>0</v>
      </c>
      <c r="AU51" s="642">
        <v>0</v>
      </c>
      <c r="AV51" s="641">
        <f>AT51+AU51</f>
        <v>0</v>
      </c>
      <c r="AW51" s="641">
        <v>0</v>
      </c>
      <c r="AX51" s="642">
        <v>0</v>
      </c>
      <c r="AY51" s="641">
        <f>AW51+AX51</f>
        <v>0</v>
      </c>
      <c r="AZ51" s="747">
        <f>BC51+BF51+BI51+BL51+BO51+BR51</f>
        <v>0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641">
        <f>'44'!AQ51</f>
        <v>0</v>
      </c>
      <c r="BH51" s="642">
        <v>0</v>
      </c>
      <c r="BI51" s="641">
        <f>BG51+BH51</f>
        <v>0</v>
      </c>
      <c r="BJ51" s="641">
        <v>0</v>
      </c>
      <c r="BK51" s="642">
        <v>0</v>
      </c>
      <c r="BL51" s="641">
        <f>BJ51+BK51</f>
        <v>0</v>
      </c>
      <c r="BM51" s="641">
        <v>0</v>
      </c>
      <c r="BN51" s="642">
        <v>0</v>
      </c>
      <c r="BO51" s="641">
        <f>BM51+BN51</f>
        <v>0</v>
      </c>
      <c r="BP51" s="641">
        <v>0</v>
      </c>
      <c r="BQ51" s="642">
        <v>0</v>
      </c>
      <c r="BR51" s="788">
        <f>BP51+BQ51</f>
        <v>0</v>
      </c>
      <c r="BS51" s="608">
        <f>BT51+BU51+BX51+CA51+CD51+CG51+CJ51+CM51+CP51</f>
        <v>2850.422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0</v>
      </c>
      <c r="CI51" s="642">
        <f>T51+AR51+BK51</f>
        <v>2850.422</v>
      </c>
      <c r="CJ51" s="641">
        <f>CH51+CI51</f>
        <v>2850.422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0</v>
      </c>
      <c r="CO51" s="642">
        <f>Z51+AX51+BQ51</f>
        <v>0</v>
      </c>
      <c r="CP51" s="641">
        <f>CN51+CO51</f>
        <v>0</v>
      </c>
      <c r="CQ51" s="378" t="s">
        <v>466</v>
      </c>
    </row>
    <row r="52" s="27" customFormat="1" ht="63.75" customHeight="1" spans="1:95">
      <c r="A52" s="643"/>
      <c r="B52" s="644" t="s">
        <v>189</v>
      </c>
      <c r="C52" s="645"/>
      <c r="D52" s="673">
        <f>E52+F52+I52+L52+O52+R52+U52+X52+AA52</f>
        <v>300.41716</v>
      </c>
      <c r="E52" s="646">
        <f t="shared" ref="E52:AA52" si="11">E51+E47</f>
        <v>0</v>
      </c>
      <c r="F52" s="646">
        <f t="shared" si="11"/>
        <v>0</v>
      </c>
      <c r="G52" s="646">
        <f t="shared" si="11"/>
        <v>0</v>
      </c>
      <c r="H52" s="848">
        <f t="shared" si="11"/>
        <v>0</v>
      </c>
      <c r="I52" s="646">
        <f t="shared" si="11"/>
        <v>0</v>
      </c>
      <c r="J52" s="912">
        <f t="shared" si="11"/>
        <v>52.632</v>
      </c>
      <c r="K52" s="855">
        <f t="shared" si="11"/>
        <v>0</v>
      </c>
      <c r="L52" s="912">
        <f t="shared" si="11"/>
        <v>52.632</v>
      </c>
      <c r="M52" s="912">
        <f t="shared" si="11"/>
        <v>26.31579</v>
      </c>
      <c r="N52" s="855">
        <f t="shared" si="11"/>
        <v>0</v>
      </c>
      <c r="O52" s="912">
        <f t="shared" si="11"/>
        <v>26.31579</v>
      </c>
      <c r="P52" s="912">
        <f t="shared" si="11"/>
        <v>26.31579</v>
      </c>
      <c r="Q52" s="855">
        <f t="shared" si="11"/>
        <v>0</v>
      </c>
      <c r="R52" s="913">
        <f t="shared" si="11"/>
        <v>26.31579</v>
      </c>
      <c r="S52" s="912">
        <f t="shared" si="11"/>
        <v>0</v>
      </c>
      <c r="T52" s="855">
        <f t="shared" si="11"/>
        <v>168.83779</v>
      </c>
      <c r="U52" s="913">
        <f t="shared" si="11"/>
        <v>168.83779</v>
      </c>
      <c r="V52" s="912">
        <f t="shared" si="11"/>
        <v>0</v>
      </c>
      <c r="W52" s="855">
        <f t="shared" si="11"/>
        <v>26.31579</v>
      </c>
      <c r="X52" s="913">
        <f t="shared" si="11"/>
        <v>26.31579</v>
      </c>
      <c r="Y52" s="912">
        <f t="shared" si="11"/>
        <v>0</v>
      </c>
      <c r="Z52" s="855">
        <f t="shared" si="11"/>
        <v>0</v>
      </c>
      <c r="AA52" s="913">
        <f t="shared" si="11"/>
        <v>0</v>
      </c>
      <c r="AB52" s="673">
        <f>AC52+AD52+AG52+AJ52+AM52+AP52+AS52+AV52+AY52</f>
        <v>3247.9</v>
      </c>
      <c r="AC52" s="646">
        <f t="shared" ref="AC52:BH52" si="12">AC51+AC47</f>
        <v>0</v>
      </c>
      <c r="AD52" s="646">
        <f t="shared" si="12"/>
        <v>0</v>
      </c>
      <c r="AE52" s="646">
        <f t="shared" si="12"/>
        <v>0</v>
      </c>
      <c r="AF52" s="848">
        <f t="shared" si="12"/>
        <v>0</v>
      </c>
      <c r="AG52" s="397">
        <f t="shared" si="12"/>
        <v>0</v>
      </c>
      <c r="AH52" s="646">
        <f t="shared" si="12"/>
        <v>180</v>
      </c>
      <c r="AI52" s="855">
        <f t="shared" si="12"/>
        <v>0</v>
      </c>
      <c r="AJ52" s="646">
        <f t="shared" si="12"/>
        <v>180</v>
      </c>
      <c r="AK52" s="646">
        <f t="shared" si="12"/>
        <v>90</v>
      </c>
      <c r="AL52" s="855">
        <f t="shared" si="12"/>
        <v>0</v>
      </c>
      <c r="AM52" s="646">
        <f t="shared" si="12"/>
        <v>90</v>
      </c>
      <c r="AN52" s="646">
        <f t="shared" si="12"/>
        <v>90</v>
      </c>
      <c r="AO52" s="855">
        <f t="shared" si="12"/>
        <v>0</v>
      </c>
      <c r="AP52" s="646">
        <f t="shared" si="12"/>
        <v>90</v>
      </c>
      <c r="AQ52" s="912">
        <f t="shared" si="12"/>
        <v>0</v>
      </c>
      <c r="AR52" s="855">
        <f t="shared" si="12"/>
        <v>2797.9</v>
      </c>
      <c r="AS52" s="913">
        <f t="shared" si="12"/>
        <v>2797.9</v>
      </c>
      <c r="AT52" s="912">
        <f t="shared" si="12"/>
        <v>0</v>
      </c>
      <c r="AU52" s="855">
        <f t="shared" si="12"/>
        <v>90</v>
      </c>
      <c r="AV52" s="913">
        <f t="shared" si="12"/>
        <v>90</v>
      </c>
      <c r="AW52" s="912">
        <f t="shared" si="12"/>
        <v>0</v>
      </c>
      <c r="AX52" s="855">
        <f t="shared" si="12"/>
        <v>0</v>
      </c>
      <c r="AY52" s="913">
        <f t="shared" si="12"/>
        <v>0</v>
      </c>
      <c r="AZ52" s="747">
        <f>BC52+BF52+BI52+BL52+BO52+BR52</f>
        <v>2460</v>
      </c>
      <c r="BA52" s="673">
        <f t="shared" si="12"/>
        <v>820</v>
      </c>
      <c r="BB52" s="855">
        <f t="shared" si="12"/>
        <v>0</v>
      </c>
      <c r="BC52" s="646">
        <f t="shared" si="12"/>
        <v>820</v>
      </c>
      <c r="BD52" s="646">
        <f t="shared" si="12"/>
        <v>410</v>
      </c>
      <c r="BE52" s="855">
        <f t="shared" si="12"/>
        <v>0</v>
      </c>
      <c r="BF52" s="761">
        <f>BD52+BE52</f>
        <v>410</v>
      </c>
      <c r="BG52" s="646">
        <f t="shared" si="12"/>
        <v>410</v>
      </c>
      <c r="BH52" s="855">
        <f t="shared" si="12"/>
        <v>0</v>
      </c>
      <c r="BI52" s="761">
        <f>BG52+BH52</f>
        <v>410</v>
      </c>
      <c r="BJ52" s="912">
        <f t="shared" ref="BJ52:BR52" si="13">BJ51+BJ47</f>
        <v>0</v>
      </c>
      <c r="BK52" s="855">
        <f t="shared" si="13"/>
        <v>410</v>
      </c>
      <c r="BL52" s="913">
        <f t="shared" si="13"/>
        <v>410</v>
      </c>
      <c r="BM52" s="912">
        <f t="shared" si="13"/>
        <v>0</v>
      </c>
      <c r="BN52" s="855">
        <f t="shared" si="13"/>
        <v>410</v>
      </c>
      <c r="BO52" s="913">
        <f t="shared" si="13"/>
        <v>410</v>
      </c>
      <c r="BP52" s="912">
        <f t="shared" si="13"/>
        <v>0</v>
      </c>
      <c r="BQ52" s="855">
        <f t="shared" si="13"/>
        <v>0</v>
      </c>
      <c r="BR52" s="913">
        <f t="shared" si="13"/>
        <v>0</v>
      </c>
      <c r="BS52" s="608">
        <f>BT52+BU52+BX52+CA52+CD52+CG52+CJ52+CM52+CP52</f>
        <v>6008.31716</v>
      </c>
      <c r="BT52" s="761">
        <f>BT51+BT47</f>
        <v>0</v>
      </c>
      <c r="BU52" s="761">
        <f>BU51+BU47</f>
        <v>0</v>
      </c>
      <c r="BV52" s="761">
        <f>BV51+BV47</f>
        <v>0</v>
      </c>
      <c r="BW52" s="855">
        <f>BW51+BW47</f>
        <v>0</v>
      </c>
      <c r="BX52" s="761">
        <f>BX51+BX47</f>
        <v>0</v>
      </c>
      <c r="BY52" s="761">
        <f>J52+AH52+BA52</f>
        <v>1052.632</v>
      </c>
      <c r="BZ52" s="855">
        <f>K52+AI52+BB52</f>
        <v>0</v>
      </c>
      <c r="CA52" s="761">
        <f t="shared" ref="CA52:CP52" si="14">CA51+CA47</f>
        <v>1052.632</v>
      </c>
      <c r="CB52" s="761">
        <f t="shared" si="14"/>
        <v>526.31579</v>
      </c>
      <c r="CC52" s="848">
        <f t="shared" si="14"/>
        <v>0</v>
      </c>
      <c r="CD52" s="761">
        <f t="shared" si="14"/>
        <v>526.31579</v>
      </c>
      <c r="CE52" s="761">
        <f t="shared" si="14"/>
        <v>526.31579</v>
      </c>
      <c r="CF52" s="855">
        <f t="shared" si="14"/>
        <v>0</v>
      </c>
      <c r="CG52" s="890">
        <f t="shared" si="14"/>
        <v>526.31579</v>
      </c>
      <c r="CH52" s="761">
        <f t="shared" si="14"/>
        <v>0</v>
      </c>
      <c r="CI52" s="855">
        <f t="shared" si="14"/>
        <v>3376.73779</v>
      </c>
      <c r="CJ52" s="890">
        <f t="shared" si="14"/>
        <v>3376.73779</v>
      </c>
      <c r="CK52" s="761">
        <f t="shared" si="14"/>
        <v>0</v>
      </c>
      <c r="CL52" s="855">
        <f t="shared" si="14"/>
        <v>526.31579</v>
      </c>
      <c r="CM52" s="890">
        <f t="shared" si="14"/>
        <v>526.31579</v>
      </c>
      <c r="CN52" s="761">
        <f t="shared" si="14"/>
        <v>0</v>
      </c>
      <c r="CO52" s="855">
        <f t="shared" si="14"/>
        <v>0</v>
      </c>
      <c r="CP52" s="890">
        <f t="shared" si="14"/>
        <v>0</v>
      </c>
      <c r="CQ52" s="237"/>
    </row>
    <row r="53" s="27" customFormat="1" customHeight="1" spans="1:95">
      <c r="A53" s="667" t="s">
        <v>302</v>
      </c>
      <c r="B53" s="668"/>
      <c r="C53" s="668"/>
      <c r="D53" s="668"/>
      <c r="E53" s="668"/>
      <c r="F53" s="668"/>
      <c r="G53" s="668"/>
      <c r="H53" s="668"/>
      <c r="I53" s="668"/>
      <c r="J53" s="668"/>
      <c r="K53" s="668"/>
      <c r="L53" s="668"/>
      <c r="M53" s="668"/>
      <c r="N53" s="668"/>
      <c r="O53" s="668"/>
      <c r="P53" s="668"/>
      <c r="Q53" s="668"/>
      <c r="R53" s="668"/>
      <c r="S53" s="668"/>
      <c r="T53" s="668"/>
      <c r="U53" s="668"/>
      <c r="V53" s="668"/>
      <c r="W53" s="668"/>
      <c r="X53" s="668"/>
      <c r="Y53" s="668"/>
      <c r="Z53" s="668"/>
      <c r="AA53" s="668"/>
      <c r="AB53" s="668"/>
      <c r="AC53" s="668"/>
      <c r="AD53" s="668"/>
      <c r="AE53" s="668"/>
      <c r="AF53" s="668"/>
      <c r="AG53" s="668"/>
      <c r="AH53" s="668"/>
      <c r="AI53" s="668"/>
      <c r="AJ53" s="668"/>
      <c r="AK53" s="668"/>
      <c r="AL53" s="668"/>
      <c r="AM53" s="668"/>
      <c r="AN53" s="668"/>
      <c r="AO53" s="668"/>
      <c r="AP53" s="668"/>
      <c r="AQ53" s="668"/>
      <c r="AR53" s="668"/>
      <c r="AS53" s="668"/>
      <c r="AT53" s="668"/>
      <c r="AU53" s="668"/>
      <c r="AV53" s="668"/>
      <c r="AW53" s="668"/>
      <c r="AX53" s="668"/>
      <c r="AY53" s="668"/>
      <c r="AZ53" s="668"/>
      <c r="BA53" s="668"/>
      <c r="BB53" s="668"/>
      <c r="BC53" s="668"/>
      <c r="BD53" s="668"/>
      <c r="BE53" s="668"/>
      <c r="BF53" s="668"/>
      <c r="BG53" s="668"/>
      <c r="BH53" s="668"/>
      <c r="BI53" s="668"/>
      <c r="BJ53" s="668"/>
      <c r="BK53" s="668"/>
      <c r="BL53" s="668"/>
      <c r="BM53" s="668"/>
      <c r="BN53" s="668"/>
      <c r="BO53" s="668"/>
      <c r="BP53" s="668"/>
      <c r="BQ53" s="668"/>
      <c r="BR53" s="668"/>
      <c r="BS53" s="668"/>
      <c r="BT53" s="668"/>
      <c r="BU53" s="668"/>
      <c r="BV53" s="668"/>
      <c r="BW53" s="668"/>
      <c r="BX53" s="668"/>
      <c r="BY53" s="668"/>
      <c r="BZ53" s="668"/>
      <c r="CA53" s="668"/>
      <c r="CB53" s="668"/>
      <c r="CC53" s="668"/>
      <c r="CD53" s="668"/>
      <c r="CE53" s="668"/>
      <c r="CF53" s="668"/>
      <c r="CG53" s="668"/>
      <c r="CH53" s="668"/>
      <c r="CI53" s="668"/>
      <c r="CJ53" s="668"/>
      <c r="CK53" s="668"/>
      <c r="CL53" s="668"/>
      <c r="CM53" s="668"/>
      <c r="CN53" s="668"/>
      <c r="CO53" s="668"/>
      <c r="CP53" s="822"/>
      <c r="CQ53" s="814"/>
    </row>
    <row r="54" s="27" customFormat="1" ht="15.75" customHeight="1" spans="1:95">
      <c r="A54" s="604" t="s">
        <v>303</v>
      </c>
      <c r="B54" s="605"/>
      <c r="C54" s="605"/>
      <c r="D54" s="605"/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5"/>
      <c r="R54" s="605"/>
      <c r="S54" s="605"/>
      <c r="T54" s="605"/>
      <c r="U54" s="605"/>
      <c r="V54" s="605"/>
      <c r="W54" s="605"/>
      <c r="X54" s="605"/>
      <c r="Y54" s="605"/>
      <c r="Z54" s="605"/>
      <c r="AA54" s="605"/>
      <c r="AB54" s="605"/>
      <c r="AC54" s="605"/>
      <c r="AD54" s="605"/>
      <c r="AE54" s="605"/>
      <c r="AF54" s="605"/>
      <c r="AG54" s="605"/>
      <c r="AH54" s="605"/>
      <c r="AI54" s="605"/>
      <c r="AJ54" s="605"/>
      <c r="AK54" s="605"/>
      <c r="AL54" s="605"/>
      <c r="AM54" s="605"/>
      <c r="AN54" s="605"/>
      <c r="AO54" s="605"/>
      <c r="AP54" s="605"/>
      <c r="AQ54" s="605"/>
      <c r="AR54" s="605"/>
      <c r="AS54" s="605"/>
      <c r="AT54" s="605"/>
      <c r="AU54" s="605"/>
      <c r="AV54" s="605"/>
      <c r="AW54" s="605"/>
      <c r="AX54" s="605"/>
      <c r="AY54" s="605"/>
      <c r="AZ54" s="605"/>
      <c r="BA54" s="605"/>
      <c r="BB54" s="605"/>
      <c r="BC54" s="605"/>
      <c r="BD54" s="605"/>
      <c r="BE54" s="605"/>
      <c r="BF54" s="605"/>
      <c r="BG54" s="605"/>
      <c r="BH54" s="605"/>
      <c r="BI54" s="605"/>
      <c r="BJ54" s="605"/>
      <c r="BK54" s="605"/>
      <c r="BL54" s="605"/>
      <c r="BM54" s="605"/>
      <c r="BN54" s="605"/>
      <c r="BO54" s="605"/>
      <c r="BP54" s="605"/>
      <c r="BQ54" s="605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801"/>
      <c r="CQ54" s="814"/>
    </row>
    <row r="55" s="27" customFormat="1" ht="70.5" customHeight="1" spans="1:95">
      <c r="A55" s="15" t="s">
        <v>118</v>
      </c>
      <c r="B55" s="606" t="s">
        <v>354</v>
      </c>
      <c r="C55" s="607" t="s">
        <v>13</v>
      </c>
      <c r="D55" s="10">
        <f>E55+F55+I55+L55+O55+R55+U55+X55+AA55</f>
        <v>55681.66018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'43'!O55</f>
        <v>6123.96909</v>
      </c>
      <c r="N55" s="609">
        <v>0</v>
      </c>
      <c r="O55" s="686">
        <f>M55+N55</f>
        <v>6123.96909</v>
      </c>
      <c r="P55" s="686">
        <f>'44'!R55</f>
        <v>6452.48895</v>
      </c>
      <c r="Q55" s="609">
        <v>0</v>
      </c>
      <c r="R55" s="717">
        <f>P55+Q55</f>
        <v>6452.48895</v>
      </c>
      <c r="S55" s="686">
        <v>0</v>
      </c>
      <c r="T55" s="609">
        <f>4059.06254+2496.49358-0.00621</f>
        <v>6555.54991</v>
      </c>
      <c r="U55" s="717">
        <f>S55+T55</f>
        <v>6555.54991</v>
      </c>
      <c r="V55" s="686">
        <v>0</v>
      </c>
      <c r="W55" s="609">
        <f>4090.18254+2638.98937</f>
        <v>6729.17191</v>
      </c>
      <c r="X55" s="717">
        <f>V55+W55</f>
        <v>6729.17191</v>
      </c>
      <c r="Y55" s="686">
        <v>0</v>
      </c>
      <c r="Z55" s="609">
        <f>W55</f>
        <v>6729.17191</v>
      </c>
      <c r="AA55" s="717">
        <f>Y55+Z55</f>
        <v>6729.17191</v>
      </c>
      <c r="AB55" s="608">
        <f>AC55+AD55+AG55+AJ55+AM55+AP55+AS55+AV55+AY55</f>
        <v>499.74194</v>
      </c>
      <c r="AC55" s="11">
        <v>0</v>
      </c>
      <c r="AD55" s="11">
        <v>0</v>
      </c>
      <c r="AE55" s="11">
        <f>'27'!X48</f>
        <v>95.44194</v>
      </c>
      <c r="AF55" s="609"/>
      <c r="AG55" s="358">
        <f>AE55+AF55</f>
        <v>95.44194</v>
      </c>
      <c r="AH55" s="11">
        <v>0</v>
      </c>
      <c r="AI55" s="609">
        <v>0</v>
      </c>
      <c r="AJ55" s="11">
        <v>0</v>
      </c>
      <c r="AK55" s="11">
        <f t="shared" ref="AK55:AY55" si="15">AK56</f>
        <v>97.5</v>
      </c>
      <c r="AL55" s="609">
        <f t="shared" si="15"/>
        <v>0</v>
      </c>
      <c r="AM55" s="11">
        <f t="shared" si="15"/>
        <v>97.5</v>
      </c>
      <c r="AN55" s="11">
        <f t="shared" si="15"/>
        <v>90.4</v>
      </c>
      <c r="AO55" s="609">
        <f t="shared" si="15"/>
        <v>0</v>
      </c>
      <c r="AP55" s="11">
        <f t="shared" si="15"/>
        <v>90.4</v>
      </c>
      <c r="AQ55" s="11">
        <f t="shared" si="15"/>
        <v>0</v>
      </c>
      <c r="AR55" s="609">
        <f t="shared" si="15"/>
        <v>95.6</v>
      </c>
      <c r="AS55" s="11">
        <f t="shared" si="15"/>
        <v>95.6</v>
      </c>
      <c r="AT55" s="11">
        <f t="shared" si="15"/>
        <v>0</v>
      </c>
      <c r="AU55" s="609">
        <f t="shared" si="15"/>
        <v>120.8</v>
      </c>
      <c r="AV55" s="11">
        <f t="shared" si="15"/>
        <v>120.8</v>
      </c>
      <c r="AW55" s="11">
        <f t="shared" si="15"/>
        <v>0</v>
      </c>
      <c r="AX55" s="609">
        <f t="shared" si="15"/>
        <v>0</v>
      </c>
      <c r="AY55" s="11">
        <f t="shared" si="15"/>
        <v>0</v>
      </c>
      <c r="AZ55" s="747">
        <f>BC55+BF55+BI55+BL55+BO55+BR55</f>
        <v>0</v>
      </c>
      <c r="BA55" s="653">
        <v>0</v>
      </c>
      <c r="BB55" s="654">
        <v>0</v>
      </c>
      <c r="BC55" s="653">
        <f>BA55+BB55</f>
        <v>0</v>
      </c>
      <c r="BD55" s="653">
        <v>0</v>
      </c>
      <c r="BE55" s="654">
        <v>0</v>
      </c>
      <c r="BF55" s="653">
        <f>BD55+BE55</f>
        <v>0</v>
      </c>
      <c r="BG55" s="653">
        <v>0</v>
      </c>
      <c r="BH55" s="654">
        <v>0</v>
      </c>
      <c r="BI55" s="653">
        <f>BG55+BH55</f>
        <v>0</v>
      </c>
      <c r="BJ55" s="653">
        <v>0</v>
      </c>
      <c r="BK55" s="654">
        <v>0</v>
      </c>
      <c r="BL55" s="653">
        <f>BJ55+BK55</f>
        <v>0</v>
      </c>
      <c r="BM55" s="653">
        <v>0</v>
      </c>
      <c r="BN55" s="654">
        <v>0</v>
      </c>
      <c r="BO55" s="653">
        <f>BM55+BN55</f>
        <v>0</v>
      </c>
      <c r="BP55" s="653">
        <v>0</v>
      </c>
      <c r="BQ55" s="654">
        <v>0</v>
      </c>
      <c r="BR55" s="653">
        <f>BP55+BQ55</f>
        <v>0</v>
      </c>
      <c r="BS55" s="608">
        <f>BT55+BU55+BX55+CA55+CD55+CG55+CJ55+CM55+CP55</f>
        <v>56181.40212</v>
      </c>
      <c r="BT55" s="11">
        <f t="shared" ref="BT55:BW56" si="16">E55+AC55</f>
        <v>4728.52027</v>
      </c>
      <c r="BU55" s="11">
        <f t="shared" si="16"/>
        <v>5368.03887</v>
      </c>
      <c r="BV55" s="11">
        <f t="shared" si="16"/>
        <v>6691.42368</v>
      </c>
      <c r="BW55" s="609">
        <f t="shared" si="16"/>
        <v>0</v>
      </c>
      <c r="BX55" s="11">
        <f>BV55+BW55</f>
        <v>6691.42368</v>
      </c>
      <c r="BY55" s="11">
        <f>J55+AH55+BA55</f>
        <v>6398.76753</v>
      </c>
      <c r="BZ55" s="609">
        <f>K55+AI55+BB55</f>
        <v>0</v>
      </c>
      <c r="CA55" s="11">
        <f>BY55+BZ55</f>
        <v>6398.76753</v>
      </c>
      <c r="CB55" s="11">
        <f>M55+AK55</f>
        <v>6221.46909</v>
      </c>
      <c r="CC55" s="642">
        <f>N55+AL55</f>
        <v>0</v>
      </c>
      <c r="CD55" s="11">
        <f>CB55+CC55</f>
        <v>6221.46909</v>
      </c>
      <c r="CE55" s="11">
        <f>P55+AN55+BG55</f>
        <v>6542.88895</v>
      </c>
      <c r="CF55" s="642">
        <f>Q55+AO55+BH55</f>
        <v>0</v>
      </c>
      <c r="CG55" s="641">
        <f>CE55+CF55</f>
        <v>6542.88895</v>
      </c>
      <c r="CH55" s="11">
        <f>S55+AQ55+BJ55</f>
        <v>0</v>
      </c>
      <c r="CI55" s="642">
        <f>T55+AR55+BK55</f>
        <v>6651.14991</v>
      </c>
      <c r="CJ55" s="641">
        <f>CH55+CI55</f>
        <v>6651.14991</v>
      </c>
      <c r="CK55" s="11">
        <f>V55+AT55+BM55</f>
        <v>0</v>
      </c>
      <c r="CL55" s="642">
        <f>W55+AU55+BN55</f>
        <v>6849.97191</v>
      </c>
      <c r="CM55" s="641">
        <f>CK55+CL55</f>
        <v>6849.97191</v>
      </c>
      <c r="CN55" s="11">
        <f>Y55+AW55+BP55</f>
        <v>0</v>
      </c>
      <c r="CO55" s="642">
        <f>Z55+AX55+BQ55</f>
        <v>6729.17191</v>
      </c>
      <c r="CP55" s="787">
        <f>CN55+CO55+AY55</f>
        <v>6729.17191</v>
      </c>
      <c r="CQ55" s="936" t="s">
        <v>467</v>
      </c>
    </row>
    <row r="56" s="27" customFormat="1" ht="105.75" customHeight="1" spans="1:95">
      <c r="A56" s="825" t="s">
        <v>356</v>
      </c>
      <c r="B56" s="638" t="s">
        <v>329</v>
      </c>
      <c r="C56" s="639" t="s">
        <v>46</v>
      </c>
      <c r="D56" s="734">
        <f>E56+F56+I56+L56+O56+R56+U56+X56+AA56</f>
        <v>0</v>
      </c>
      <c r="E56" s="641">
        <v>0</v>
      </c>
      <c r="F56" s="641">
        <v>0</v>
      </c>
      <c r="G56" s="641"/>
      <c r="H56" s="642"/>
      <c r="I56" s="641">
        <v>0</v>
      </c>
      <c r="J56" s="699">
        <v>0</v>
      </c>
      <c r="K56" s="642">
        <v>0</v>
      </c>
      <c r="L56" s="699">
        <v>0</v>
      </c>
      <c r="M56" s="699">
        <v>0</v>
      </c>
      <c r="N56" s="642">
        <v>0</v>
      </c>
      <c r="O56" s="699">
        <v>0</v>
      </c>
      <c r="P56" s="699">
        <v>0</v>
      </c>
      <c r="Q56" s="642">
        <v>0</v>
      </c>
      <c r="R56" s="722">
        <f>P56+Q56</f>
        <v>0</v>
      </c>
      <c r="S56" s="699">
        <v>0</v>
      </c>
      <c r="T56" s="642">
        <v>0</v>
      </c>
      <c r="U56" s="722">
        <f>S56+T56</f>
        <v>0</v>
      </c>
      <c r="V56" s="699">
        <v>0</v>
      </c>
      <c r="W56" s="642">
        <v>0</v>
      </c>
      <c r="X56" s="722">
        <f>V56+W56</f>
        <v>0</v>
      </c>
      <c r="Y56" s="699">
        <v>0</v>
      </c>
      <c r="Z56" s="642">
        <v>0</v>
      </c>
      <c r="AA56" s="722">
        <f>Y56+Z56</f>
        <v>0</v>
      </c>
      <c r="AB56" s="734">
        <f>AC56+AD56+AG56+AJ56+AM56+AP56+AS56+AV56+AY56</f>
        <v>404.3</v>
      </c>
      <c r="AC56" s="641">
        <v>0</v>
      </c>
      <c r="AD56" s="641">
        <v>0</v>
      </c>
      <c r="AE56" s="641"/>
      <c r="AF56" s="642"/>
      <c r="AG56" s="392">
        <v>0</v>
      </c>
      <c r="AH56" s="641">
        <v>0</v>
      </c>
      <c r="AI56" s="642">
        <v>0</v>
      </c>
      <c r="AJ56" s="641">
        <v>0</v>
      </c>
      <c r="AK56" s="641">
        <f>'43'!AD56</f>
        <v>97.5</v>
      </c>
      <c r="AL56" s="642">
        <v>0</v>
      </c>
      <c r="AM56" s="641">
        <f>AK56+AL56</f>
        <v>97.5</v>
      </c>
      <c r="AN56" s="641">
        <f>'44'!AG56</f>
        <v>90.4</v>
      </c>
      <c r="AO56" s="642">
        <v>0</v>
      </c>
      <c r="AP56" s="641">
        <f>AN56+AO56</f>
        <v>90.4</v>
      </c>
      <c r="AQ56" s="641">
        <v>0</v>
      </c>
      <c r="AR56" s="642">
        <v>95.6</v>
      </c>
      <c r="AS56" s="641">
        <f>AQ56+AR56</f>
        <v>95.6</v>
      </c>
      <c r="AT56" s="641">
        <v>0</v>
      </c>
      <c r="AU56" s="642">
        <v>120.8</v>
      </c>
      <c r="AV56" s="641">
        <f>AT56+AU56</f>
        <v>120.8</v>
      </c>
      <c r="AW56" s="641">
        <v>0</v>
      </c>
      <c r="AX56" s="642">
        <v>0</v>
      </c>
      <c r="AY56" s="641">
        <f>AW56+AX56</f>
        <v>0</v>
      </c>
      <c r="AZ56" s="747">
        <f>BC56+BF56+BI56+BL56+BO56+BR56</f>
        <v>0</v>
      </c>
      <c r="BA56" s="641">
        <v>0</v>
      </c>
      <c r="BB56" s="642">
        <v>0</v>
      </c>
      <c r="BC56" s="641">
        <v>0</v>
      </c>
      <c r="BD56" s="641">
        <v>0</v>
      </c>
      <c r="BE56" s="642">
        <v>0</v>
      </c>
      <c r="BF56" s="641">
        <v>0</v>
      </c>
      <c r="BG56" s="641">
        <v>0</v>
      </c>
      <c r="BH56" s="642">
        <v>0</v>
      </c>
      <c r="BI56" s="641">
        <v>0</v>
      </c>
      <c r="BJ56" s="641">
        <v>0</v>
      </c>
      <c r="BK56" s="642">
        <v>0</v>
      </c>
      <c r="BL56" s="641">
        <v>0</v>
      </c>
      <c r="BM56" s="641">
        <v>0</v>
      </c>
      <c r="BN56" s="642">
        <v>0</v>
      </c>
      <c r="BO56" s="641">
        <v>0</v>
      </c>
      <c r="BP56" s="641">
        <v>0</v>
      </c>
      <c r="BQ56" s="642">
        <v>0</v>
      </c>
      <c r="BR56" s="641">
        <v>0</v>
      </c>
      <c r="BS56" s="608">
        <f>BT56+BU56+BX56+CA56+CD56+CG56+CJ56+CM56+CP56</f>
        <v>404.3</v>
      </c>
      <c r="BT56" s="641">
        <f t="shared" si="16"/>
        <v>0</v>
      </c>
      <c r="BU56" s="641">
        <f t="shared" si="16"/>
        <v>0</v>
      </c>
      <c r="BV56" s="641">
        <f t="shared" si="16"/>
        <v>0</v>
      </c>
      <c r="BW56" s="642">
        <f t="shared" si="16"/>
        <v>0</v>
      </c>
      <c r="BX56" s="641">
        <f>BV56+BW56</f>
        <v>0</v>
      </c>
      <c r="BY56" s="641">
        <f>J56+AH56+BA56</f>
        <v>0</v>
      </c>
      <c r="BZ56" s="642">
        <f>K56+AI56+BB56</f>
        <v>0</v>
      </c>
      <c r="CA56" s="641">
        <f>BY56+BZ56</f>
        <v>0</v>
      </c>
      <c r="CB56" s="641">
        <f>M56+AK56</f>
        <v>97.5</v>
      </c>
      <c r="CC56" s="642">
        <f>N56+AL56</f>
        <v>0</v>
      </c>
      <c r="CD56" s="641">
        <f>CB56+CC56</f>
        <v>97.5</v>
      </c>
      <c r="CE56" s="11">
        <f>P56+AN56+BG56</f>
        <v>90.4</v>
      </c>
      <c r="CF56" s="642">
        <f>Q56+AO56+BH56</f>
        <v>0</v>
      </c>
      <c r="CG56" s="641">
        <f>CE56+CF56</f>
        <v>90.4</v>
      </c>
      <c r="CH56" s="11">
        <f>S56+AQ56+BJ56</f>
        <v>0</v>
      </c>
      <c r="CI56" s="642">
        <f>T56+AR56+BK56</f>
        <v>95.6</v>
      </c>
      <c r="CJ56" s="641">
        <f>CH56+CI56</f>
        <v>95.6</v>
      </c>
      <c r="CK56" s="11">
        <f>V56+AT56+BM56</f>
        <v>0</v>
      </c>
      <c r="CL56" s="642">
        <f>W56+AU56+BN56</f>
        <v>120.8</v>
      </c>
      <c r="CM56" s="641">
        <f>CK56+CL56</f>
        <v>120.8</v>
      </c>
      <c r="CN56" s="11">
        <f>Y56+AW56+BP56</f>
        <v>0</v>
      </c>
      <c r="CO56" s="642">
        <f>Z56+AX56+BQ56</f>
        <v>0</v>
      </c>
      <c r="CP56" s="787">
        <f>CN56+CO56+AY56</f>
        <v>0</v>
      </c>
      <c r="CQ56" s="937"/>
    </row>
    <row r="57" s="27" customFormat="1" ht="81.75" customHeight="1" spans="1:95">
      <c r="A57" s="643"/>
      <c r="B57" s="644" t="s">
        <v>159</v>
      </c>
      <c r="C57" s="672"/>
      <c r="D57" s="673">
        <f>E57+F57+I57+L57+O57+R57+U57+X57+AA57</f>
        <v>55681.66018</v>
      </c>
      <c r="E57" s="646">
        <f>E55+E56</f>
        <v>4728.52027</v>
      </c>
      <c r="F57" s="646">
        <f t="shared" ref="F57:AA57" si="17">F55+F56</f>
        <v>5368.03887</v>
      </c>
      <c r="G57" s="646">
        <f t="shared" si="17"/>
        <v>6595.98174</v>
      </c>
      <c r="H57" s="646">
        <f t="shared" si="17"/>
        <v>0</v>
      </c>
      <c r="I57" s="646">
        <f t="shared" si="17"/>
        <v>6595.98174</v>
      </c>
      <c r="J57" s="646">
        <f t="shared" si="17"/>
        <v>6398.76753</v>
      </c>
      <c r="K57" s="646">
        <f t="shared" si="17"/>
        <v>0</v>
      </c>
      <c r="L57" s="646">
        <f t="shared" si="17"/>
        <v>6398.76753</v>
      </c>
      <c r="M57" s="646">
        <f t="shared" si="17"/>
        <v>6123.96909</v>
      </c>
      <c r="N57" s="646">
        <f t="shared" si="17"/>
        <v>0</v>
      </c>
      <c r="O57" s="646">
        <f t="shared" si="17"/>
        <v>6123.96909</v>
      </c>
      <c r="P57" s="646">
        <f t="shared" si="17"/>
        <v>6452.48895</v>
      </c>
      <c r="Q57" s="646">
        <f t="shared" si="17"/>
        <v>0</v>
      </c>
      <c r="R57" s="646">
        <f t="shared" si="17"/>
        <v>6452.48895</v>
      </c>
      <c r="S57" s="646">
        <f t="shared" si="17"/>
        <v>0</v>
      </c>
      <c r="T57" s="646">
        <f t="shared" si="17"/>
        <v>6555.54991</v>
      </c>
      <c r="U57" s="646">
        <f t="shared" si="17"/>
        <v>6555.54991</v>
      </c>
      <c r="V57" s="646">
        <f t="shared" si="17"/>
        <v>0</v>
      </c>
      <c r="W57" s="646">
        <f t="shared" si="17"/>
        <v>6729.17191</v>
      </c>
      <c r="X57" s="646">
        <f t="shared" si="17"/>
        <v>6729.17191</v>
      </c>
      <c r="Y57" s="646">
        <f t="shared" si="17"/>
        <v>0</v>
      </c>
      <c r="Z57" s="646">
        <f t="shared" si="17"/>
        <v>6729.17191</v>
      </c>
      <c r="AA57" s="646">
        <f t="shared" si="17"/>
        <v>6729.17191</v>
      </c>
      <c r="AB57" s="673">
        <f>AC57+AD57+AG57+AJ57+AM57+AP57+AS57+AV57+AY57</f>
        <v>499.74194</v>
      </c>
      <c r="AC57" s="646">
        <f t="shared" ref="AC57:BI57" si="18">AC55</f>
        <v>0</v>
      </c>
      <c r="AD57" s="646">
        <f t="shared" si="18"/>
        <v>0</v>
      </c>
      <c r="AE57" s="646">
        <f t="shared" si="18"/>
        <v>95.44194</v>
      </c>
      <c r="AF57" s="646">
        <f t="shared" si="18"/>
        <v>0</v>
      </c>
      <c r="AG57" s="646">
        <f t="shared" si="18"/>
        <v>95.44194</v>
      </c>
      <c r="AH57" s="646">
        <f t="shared" si="18"/>
        <v>0</v>
      </c>
      <c r="AI57" s="646">
        <f t="shared" si="18"/>
        <v>0</v>
      </c>
      <c r="AJ57" s="646">
        <f t="shared" si="18"/>
        <v>0</v>
      </c>
      <c r="AK57" s="646">
        <f t="shared" si="18"/>
        <v>97.5</v>
      </c>
      <c r="AL57" s="646">
        <f t="shared" si="18"/>
        <v>0</v>
      </c>
      <c r="AM57" s="646">
        <f t="shared" si="18"/>
        <v>97.5</v>
      </c>
      <c r="AN57" s="646">
        <f t="shared" si="18"/>
        <v>90.4</v>
      </c>
      <c r="AO57" s="646">
        <f t="shared" si="18"/>
        <v>0</v>
      </c>
      <c r="AP57" s="646">
        <f t="shared" si="18"/>
        <v>90.4</v>
      </c>
      <c r="AQ57" s="646">
        <f t="shared" si="18"/>
        <v>0</v>
      </c>
      <c r="AR57" s="646">
        <f t="shared" si="18"/>
        <v>95.6</v>
      </c>
      <c r="AS57" s="646">
        <f t="shared" si="18"/>
        <v>95.6</v>
      </c>
      <c r="AT57" s="646">
        <f t="shared" si="18"/>
        <v>0</v>
      </c>
      <c r="AU57" s="646">
        <f t="shared" si="18"/>
        <v>120.8</v>
      </c>
      <c r="AV57" s="646">
        <f t="shared" si="18"/>
        <v>120.8</v>
      </c>
      <c r="AW57" s="646">
        <f t="shared" si="18"/>
        <v>0</v>
      </c>
      <c r="AX57" s="646">
        <f t="shared" si="18"/>
        <v>0</v>
      </c>
      <c r="AY57" s="646">
        <f t="shared" si="18"/>
        <v>0</v>
      </c>
      <c r="AZ57" s="747">
        <f>BC57+BF57+BI57+BL57+BO57+BR57</f>
        <v>0</v>
      </c>
      <c r="BA57" s="646">
        <f t="shared" si="18"/>
        <v>0</v>
      </c>
      <c r="BB57" s="646">
        <f t="shared" si="18"/>
        <v>0</v>
      </c>
      <c r="BC57" s="646">
        <f t="shared" si="18"/>
        <v>0</v>
      </c>
      <c r="BD57" s="646">
        <f t="shared" si="18"/>
        <v>0</v>
      </c>
      <c r="BE57" s="646">
        <f t="shared" si="18"/>
        <v>0</v>
      </c>
      <c r="BF57" s="646">
        <f t="shared" si="18"/>
        <v>0</v>
      </c>
      <c r="BG57" s="646">
        <f t="shared" si="18"/>
        <v>0</v>
      </c>
      <c r="BH57" s="646">
        <f t="shared" si="18"/>
        <v>0</v>
      </c>
      <c r="BI57" s="646">
        <f t="shared" si="18"/>
        <v>0</v>
      </c>
      <c r="BJ57" s="646">
        <f t="shared" ref="BJ57:BR57" si="19">BJ55</f>
        <v>0</v>
      </c>
      <c r="BK57" s="646">
        <f t="shared" si="19"/>
        <v>0</v>
      </c>
      <c r="BL57" s="646">
        <f t="shared" si="19"/>
        <v>0</v>
      </c>
      <c r="BM57" s="646">
        <f t="shared" si="19"/>
        <v>0</v>
      </c>
      <c r="BN57" s="646">
        <f t="shared" si="19"/>
        <v>0</v>
      </c>
      <c r="BO57" s="646">
        <f t="shared" si="19"/>
        <v>0</v>
      </c>
      <c r="BP57" s="646">
        <f t="shared" si="19"/>
        <v>0</v>
      </c>
      <c r="BQ57" s="646">
        <f t="shared" si="19"/>
        <v>0</v>
      </c>
      <c r="BR57" s="646">
        <f t="shared" si="19"/>
        <v>0</v>
      </c>
      <c r="BS57" s="608">
        <f>BT57+BU57+BX57+CA57+CD57+CG57+CJ57+CM57+CP57</f>
        <v>56181.40212</v>
      </c>
      <c r="BT57" s="646">
        <f t="shared" ref="BT57:CP57" si="20">BT55</f>
        <v>4728.52027</v>
      </c>
      <c r="BU57" s="646">
        <f t="shared" si="20"/>
        <v>5368.03887</v>
      </c>
      <c r="BV57" s="646">
        <f t="shared" si="20"/>
        <v>6691.42368</v>
      </c>
      <c r="BW57" s="646">
        <f t="shared" si="20"/>
        <v>0</v>
      </c>
      <c r="BX57" s="646">
        <f t="shared" si="20"/>
        <v>6691.42368</v>
      </c>
      <c r="BY57" s="646">
        <f t="shared" si="20"/>
        <v>6398.76753</v>
      </c>
      <c r="BZ57" s="646">
        <f t="shared" si="20"/>
        <v>0</v>
      </c>
      <c r="CA57" s="646">
        <f t="shared" si="20"/>
        <v>6398.76753</v>
      </c>
      <c r="CB57" s="646">
        <f t="shared" si="20"/>
        <v>6221.46909</v>
      </c>
      <c r="CC57" s="646">
        <f t="shared" si="20"/>
        <v>0</v>
      </c>
      <c r="CD57" s="646">
        <f t="shared" si="20"/>
        <v>6221.46909</v>
      </c>
      <c r="CE57" s="646">
        <f t="shared" si="20"/>
        <v>6542.88895</v>
      </c>
      <c r="CF57" s="646">
        <f t="shared" si="20"/>
        <v>0</v>
      </c>
      <c r="CG57" s="795">
        <f t="shared" si="20"/>
        <v>6542.88895</v>
      </c>
      <c r="CH57" s="795">
        <f t="shared" si="20"/>
        <v>0</v>
      </c>
      <c r="CI57" s="795">
        <f t="shared" si="20"/>
        <v>6651.14991</v>
      </c>
      <c r="CJ57" s="795">
        <f t="shared" si="20"/>
        <v>6651.14991</v>
      </c>
      <c r="CK57" s="795">
        <f t="shared" si="20"/>
        <v>0</v>
      </c>
      <c r="CL57" s="795">
        <f t="shared" si="20"/>
        <v>6849.97191</v>
      </c>
      <c r="CM57" s="795">
        <f t="shared" si="20"/>
        <v>6849.97191</v>
      </c>
      <c r="CN57" s="795">
        <f t="shared" si="20"/>
        <v>0</v>
      </c>
      <c r="CO57" s="795">
        <f t="shared" si="20"/>
        <v>6729.17191</v>
      </c>
      <c r="CP57" s="795">
        <f t="shared" si="20"/>
        <v>6729.17191</v>
      </c>
      <c r="CQ57" s="938"/>
    </row>
    <row r="58" s="27" customFormat="1" ht="21" customHeight="1" spans="1:95">
      <c r="A58" s="667" t="s">
        <v>304</v>
      </c>
      <c r="B58" s="668"/>
      <c r="C58" s="668"/>
      <c r="D58" s="668"/>
      <c r="E58" s="668"/>
      <c r="F58" s="668"/>
      <c r="G58" s="668"/>
      <c r="H58" s="668"/>
      <c r="I58" s="668"/>
      <c r="J58" s="668"/>
      <c r="K58" s="668"/>
      <c r="L58" s="668"/>
      <c r="M58" s="668"/>
      <c r="N58" s="668"/>
      <c r="O58" s="668"/>
      <c r="P58" s="668"/>
      <c r="Q58" s="668"/>
      <c r="R58" s="668"/>
      <c r="S58" s="668"/>
      <c r="T58" s="668"/>
      <c r="U58" s="668"/>
      <c r="V58" s="668"/>
      <c r="W58" s="668"/>
      <c r="X58" s="668"/>
      <c r="Y58" s="668"/>
      <c r="Z58" s="668"/>
      <c r="AA58" s="668"/>
      <c r="AB58" s="668"/>
      <c r="AC58" s="668"/>
      <c r="AD58" s="668"/>
      <c r="AE58" s="668"/>
      <c r="AF58" s="668"/>
      <c r="AG58" s="668"/>
      <c r="AH58" s="668"/>
      <c r="AI58" s="668"/>
      <c r="AJ58" s="668"/>
      <c r="AK58" s="668"/>
      <c r="AL58" s="668"/>
      <c r="AM58" s="668"/>
      <c r="AN58" s="668"/>
      <c r="AO58" s="668"/>
      <c r="AP58" s="668"/>
      <c r="AQ58" s="668"/>
      <c r="AR58" s="668"/>
      <c r="AS58" s="668"/>
      <c r="AT58" s="668"/>
      <c r="AU58" s="668"/>
      <c r="AV58" s="668"/>
      <c r="AW58" s="668"/>
      <c r="AX58" s="668"/>
      <c r="AY58" s="668"/>
      <c r="AZ58" s="668"/>
      <c r="BA58" s="668"/>
      <c r="BB58" s="668"/>
      <c r="BC58" s="668"/>
      <c r="BD58" s="668"/>
      <c r="BE58" s="668"/>
      <c r="BF58" s="668"/>
      <c r="BG58" s="668"/>
      <c r="BH58" s="668"/>
      <c r="BI58" s="668"/>
      <c r="BJ58" s="668"/>
      <c r="BK58" s="668"/>
      <c r="BL58" s="668"/>
      <c r="BM58" s="668"/>
      <c r="BN58" s="668"/>
      <c r="BO58" s="668"/>
      <c r="BP58" s="668"/>
      <c r="BQ58" s="668"/>
      <c r="BR58" s="668"/>
      <c r="BS58" s="668"/>
      <c r="BT58" s="668"/>
      <c r="BU58" s="668"/>
      <c r="BV58" s="668"/>
      <c r="BW58" s="668"/>
      <c r="BX58" s="668"/>
      <c r="BY58" s="668"/>
      <c r="BZ58" s="668"/>
      <c r="CA58" s="668"/>
      <c r="CB58" s="668"/>
      <c r="CC58" s="668"/>
      <c r="CD58" s="668"/>
      <c r="CE58" s="668"/>
      <c r="CF58" s="668"/>
      <c r="CG58" s="668"/>
      <c r="CH58" s="668"/>
      <c r="CI58" s="668"/>
      <c r="CJ58" s="668"/>
      <c r="CK58" s="668"/>
      <c r="CL58" s="668"/>
      <c r="CM58" s="668"/>
      <c r="CN58" s="668"/>
      <c r="CO58" s="668"/>
      <c r="CP58" s="822"/>
      <c r="CQ58" s="814"/>
    </row>
    <row r="59" s="27" customFormat="1" ht="22.5" customHeight="1" spans="1:95">
      <c r="A59" s="604" t="s">
        <v>305</v>
      </c>
      <c r="B59" s="605"/>
      <c r="C59" s="605"/>
      <c r="D59" s="605"/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  <c r="R59" s="605"/>
      <c r="S59" s="605"/>
      <c r="T59" s="605"/>
      <c r="U59" s="605"/>
      <c r="V59" s="605"/>
      <c r="W59" s="605"/>
      <c r="X59" s="605"/>
      <c r="Y59" s="605"/>
      <c r="Z59" s="605"/>
      <c r="AA59" s="605"/>
      <c r="AB59" s="605"/>
      <c r="AC59" s="605"/>
      <c r="AD59" s="605"/>
      <c r="AE59" s="605"/>
      <c r="AF59" s="605"/>
      <c r="AG59" s="605"/>
      <c r="AH59" s="605"/>
      <c r="AI59" s="605"/>
      <c r="AJ59" s="605"/>
      <c r="AK59" s="605"/>
      <c r="AL59" s="605"/>
      <c r="AM59" s="605"/>
      <c r="AN59" s="605"/>
      <c r="AO59" s="605"/>
      <c r="AP59" s="605"/>
      <c r="AQ59" s="605"/>
      <c r="AR59" s="605"/>
      <c r="AS59" s="605"/>
      <c r="AT59" s="605"/>
      <c r="AU59" s="605"/>
      <c r="AV59" s="605"/>
      <c r="AW59" s="605"/>
      <c r="AX59" s="605"/>
      <c r="AY59" s="605"/>
      <c r="AZ59" s="605"/>
      <c r="BA59" s="605"/>
      <c r="BB59" s="605"/>
      <c r="BC59" s="605"/>
      <c r="BD59" s="605"/>
      <c r="BE59" s="605"/>
      <c r="BF59" s="605"/>
      <c r="BG59" s="605"/>
      <c r="BH59" s="605"/>
      <c r="BI59" s="605"/>
      <c r="BJ59" s="605"/>
      <c r="BK59" s="605"/>
      <c r="BL59" s="605"/>
      <c r="BM59" s="605"/>
      <c r="BN59" s="605"/>
      <c r="BO59" s="605"/>
      <c r="BP59" s="605"/>
      <c r="BQ59" s="605"/>
      <c r="BR59" s="605"/>
      <c r="BS59" s="605"/>
      <c r="BT59" s="605"/>
      <c r="BU59" s="605"/>
      <c r="BV59" s="605"/>
      <c r="BW59" s="605"/>
      <c r="BX59" s="605"/>
      <c r="BY59" s="605"/>
      <c r="BZ59" s="605"/>
      <c r="CA59" s="605"/>
      <c r="CB59" s="605"/>
      <c r="CC59" s="605"/>
      <c r="CD59" s="605"/>
      <c r="CE59" s="605"/>
      <c r="CF59" s="605"/>
      <c r="CG59" s="605"/>
      <c r="CH59" s="605"/>
      <c r="CI59" s="605"/>
      <c r="CJ59" s="605"/>
      <c r="CK59" s="605"/>
      <c r="CL59" s="605"/>
      <c r="CM59" s="605"/>
      <c r="CN59" s="605"/>
      <c r="CO59" s="605"/>
      <c r="CP59" s="801"/>
      <c r="CQ59" s="814"/>
    </row>
    <row r="60" ht="75" customHeight="1" spans="1:95">
      <c r="A60" s="15" t="s">
        <v>122</v>
      </c>
      <c r="B60" s="606" t="s">
        <v>160</v>
      </c>
      <c r="C60" s="607" t="s">
        <v>13</v>
      </c>
      <c r="D60" s="674">
        <f>E60+F60+I60+L60+O60+R60+U60+X60+AA60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>
        <v>0</v>
      </c>
      <c r="O60" s="686">
        <v>0</v>
      </c>
      <c r="P60" s="699">
        <v>0</v>
      </c>
      <c r="Q60" s="687">
        <f>Q61</f>
        <v>0</v>
      </c>
      <c r="R60" s="717">
        <f>P60+Q60</f>
        <v>0</v>
      </c>
      <c r="S60" s="699">
        <v>0</v>
      </c>
      <c r="T60" s="687">
        <f>T61</f>
        <v>0</v>
      </c>
      <c r="U60" s="717">
        <f>S60+T60</f>
        <v>0</v>
      </c>
      <c r="V60" s="699">
        <v>0</v>
      </c>
      <c r="W60" s="687">
        <f>W61</f>
        <v>0</v>
      </c>
      <c r="X60" s="717">
        <f>V60+W60</f>
        <v>0</v>
      </c>
      <c r="Y60" s="699">
        <v>0</v>
      </c>
      <c r="Z60" s="687">
        <f>Z61</f>
        <v>0</v>
      </c>
      <c r="AA60" s="717">
        <f>Y60+Z60</f>
        <v>0</v>
      </c>
      <c r="AB60" s="674">
        <f>AC60+AD60+AG60+AJ60+AM60+AP60+AS60+AV60+AY60</f>
        <v>0</v>
      </c>
      <c r="AC60" s="653">
        <v>0</v>
      </c>
      <c r="AD60" s="653">
        <v>0</v>
      </c>
      <c r="AE60" s="653">
        <v>0</v>
      </c>
      <c r="AF60" s="654"/>
      <c r="AG60" s="404">
        <v>0</v>
      </c>
      <c r="AH60" s="653">
        <f>'35'!AA58</f>
        <v>0</v>
      </c>
      <c r="AI60" s="737"/>
      <c r="AJ60" s="653">
        <v>0</v>
      </c>
      <c r="AK60" s="653">
        <f>'43'!AD60</f>
        <v>0</v>
      </c>
      <c r="AL60" s="737"/>
      <c r="AM60" s="653">
        <v>0</v>
      </c>
      <c r="AN60" s="653">
        <f>'44'!AG60</f>
        <v>0</v>
      </c>
      <c r="AO60" s="737"/>
      <c r="AP60" s="653">
        <v>0</v>
      </c>
      <c r="AQ60" s="653">
        <v>0</v>
      </c>
      <c r="AR60" s="737"/>
      <c r="AS60" s="653">
        <v>0</v>
      </c>
      <c r="AT60" s="653">
        <v>0</v>
      </c>
      <c r="AU60" s="737"/>
      <c r="AV60" s="653">
        <v>0</v>
      </c>
      <c r="AW60" s="653">
        <v>0</v>
      </c>
      <c r="AX60" s="737"/>
      <c r="AY60" s="653">
        <v>0</v>
      </c>
      <c r="AZ60" s="747">
        <f>BC60+BF60+BI60+BL60+BO60+BR60</f>
        <v>0</v>
      </c>
      <c r="BA60" s="653">
        <v>0</v>
      </c>
      <c r="BB60" s="654"/>
      <c r="BC60" s="653">
        <f>BA60+BB60</f>
        <v>0</v>
      </c>
      <c r="BD60" s="653">
        <v>0</v>
      </c>
      <c r="BE60" s="654"/>
      <c r="BF60" s="653">
        <f>BD60+BE60</f>
        <v>0</v>
      </c>
      <c r="BG60" s="653">
        <v>0</v>
      </c>
      <c r="BH60" s="654"/>
      <c r="BI60" s="653">
        <f>BG60+BH60</f>
        <v>0</v>
      </c>
      <c r="BJ60" s="653">
        <v>0</v>
      </c>
      <c r="BK60" s="654"/>
      <c r="BL60" s="653">
        <f>BJ60+BK60</f>
        <v>0</v>
      </c>
      <c r="BM60" s="653">
        <v>0</v>
      </c>
      <c r="BN60" s="654"/>
      <c r="BO60" s="653">
        <f>BM60+BN60</f>
        <v>0</v>
      </c>
      <c r="BP60" s="653">
        <v>0</v>
      </c>
      <c r="BQ60" s="654"/>
      <c r="BR60" s="653">
        <f>BP60+BQ60</f>
        <v>0</v>
      </c>
      <c r="BS60" s="608">
        <f>BT60+BU60+BX60+CA60+CD60+CG60+CJ60+CM60+CP60</f>
        <v>1488.35017</v>
      </c>
      <c r="BT60" s="11">
        <f>E60+AC60</f>
        <v>0</v>
      </c>
      <c r="BU60" s="11">
        <f>F60+AD60</f>
        <v>0</v>
      </c>
      <c r="BV60" s="11">
        <f>G60+AE60</f>
        <v>1488.35017</v>
      </c>
      <c r="BW60" s="609">
        <f>H60+AF60</f>
        <v>0</v>
      </c>
      <c r="BX60" s="11">
        <f>BV60+BW60</f>
        <v>1488.35017</v>
      </c>
      <c r="BY60" s="11">
        <f>J60+AH60+BA60</f>
        <v>0</v>
      </c>
      <c r="BZ60" s="642">
        <f>K60+AI60+BB60</f>
        <v>0</v>
      </c>
      <c r="CA60" s="11">
        <f>BY60+BZ60</f>
        <v>0</v>
      </c>
      <c r="CB60" s="11">
        <f>M60+AK60</f>
        <v>0</v>
      </c>
      <c r="CC60" s="642">
        <f>N60+AL60</f>
        <v>0</v>
      </c>
      <c r="CD60" s="11">
        <f>CB60+CC60</f>
        <v>0</v>
      </c>
      <c r="CE60" s="11">
        <f>P60+AN60+BG60</f>
        <v>0</v>
      </c>
      <c r="CF60" s="609">
        <f>Q60+AO60+BH60</f>
        <v>0</v>
      </c>
      <c r="CG60" s="11">
        <f>CE60+CF60</f>
        <v>0</v>
      </c>
      <c r="CH60" s="11">
        <f>S60+AQ60+BJ60</f>
        <v>0</v>
      </c>
      <c r="CI60" s="609">
        <f>T60+AR60+BK60</f>
        <v>0</v>
      </c>
      <c r="CJ60" s="11">
        <f>CH60+CI60</f>
        <v>0</v>
      </c>
      <c r="CK60" s="11">
        <f>V60+AT60+BM60</f>
        <v>0</v>
      </c>
      <c r="CL60" s="609">
        <f>W60+AU60+BN60</f>
        <v>0</v>
      </c>
      <c r="CM60" s="11">
        <f>CK60+CL60</f>
        <v>0</v>
      </c>
      <c r="CN60" s="11">
        <f>Y60+AW60+BP60</f>
        <v>0</v>
      </c>
      <c r="CO60" s="609">
        <f>Z60+AX60+BQ60</f>
        <v>0</v>
      </c>
      <c r="CP60" s="11">
        <f>CN60+CO60</f>
        <v>0</v>
      </c>
      <c r="CQ60" s="939"/>
    </row>
    <row r="61" spans="1:95">
      <c r="A61" s="15"/>
      <c r="B61" s="606"/>
      <c r="C61" s="607" t="s">
        <v>91</v>
      </c>
      <c r="D61" s="675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6"/>
      <c r="R61" s="704"/>
      <c r="S61" s="708"/>
      <c r="T61" s="726"/>
      <c r="U61" s="704"/>
      <c r="V61" s="708"/>
      <c r="W61" s="726"/>
      <c r="X61" s="704"/>
      <c r="Y61" s="708"/>
      <c r="Z61" s="726"/>
      <c r="AA61" s="704"/>
      <c r="AB61" s="675"/>
      <c r="AC61" s="10"/>
      <c r="AD61" s="10"/>
      <c r="AE61" s="10"/>
      <c r="AF61" s="676"/>
      <c r="AG61" s="361"/>
      <c r="AH61" s="738"/>
      <c r="AI61" s="739"/>
      <c r="AJ61" s="657"/>
      <c r="AK61" s="738"/>
      <c r="AL61" s="739"/>
      <c r="AM61" s="657"/>
      <c r="AN61" s="738"/>
      <c r="AO61" s="739"/>
      <c r="AP61" s="657"/>
      <c r="AQ61" s="738"/>
      <c r="AR61" s="739"/>
      <c r="AS61" s="657"/>
      <c r="AT61" s="738"/>
      <c r="AU61" s="739"/>
      <c r="AV61" s="657"/>
      <c r="AW61" s="738"/>
      <c r="AX61" s="739"/>
      <c r="AY61" s="765"/>
      <c r="AZ61" s="640"/>
      <c r="BA61" s="760"/>
      <c r="BB61" s="642"/>
      <c r="BC61" s="765"/>
      <c r="BD61" s="760"/>
      <c r="BE61" s="642"/>
      <c r="BF61" s="760"/>
      <c r="BG61" s="760"/>
      <c r="BH61" s="642"/>
      <c r="BI61" s="760"/>
      <c r="BJ61" s="760"/>
      <c r="BK61" s="642"/>
      <c r="BL61" s="760"/>
      <c r="BM61" s="760"/>
      <c r="BN61" s="642"/>
      <c r="BO61" s="760"/>
      <c r="BP61" s="760"/>
      <c r="BQ61" s="642"/>
      <c r="BR61" s="783"/>
      <c r="BS61" s="657"/>
      <c r="BT61" s="10"/>
      <c r="BU61" s="10"/>
      <c r="BV61" s="10"/>
      <c r="BW61" s="676"/>
      <c r="BX61" s="10"/>
      <c r="BY61" s="738"/>
      <c r="BZ61" s="739"/>
      <c r="CA61" s="657"/>
      <c r="CB61" s="738"/>
      <c r="CC61" s="739"/>
      <c r="CD61" s="657"/>
      <c r="CE61" s="10"/>
      <c r="CF61" s="642"/>
      <c r="CG61" s="10"/>
      <c r="CH61" s="10"/>
      <c r="CI61" s="642"/>
      <c r="CJ61" s="10"/>
      <c r="CK61" s="10"/>
      <c r="CL61" s="642"/>
      <c r="CM61" s="10"/>
      <c r="CN61" s="10"/>
      <c r="CO61" s="642"/>
      <c r="CP61" s="940"/>
      <c r="CQ61" s="941"/>
    </row>
    <row r="62" ht="22.5" spans="1:95">
      <c r="A62" s="15"/>
      <c r="B62" s="606"/>
      <c r="C62" s="607" t="s">
        <v>404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7"/>
      <c r="R62" s="704"/>
      <c r="S62" s="710"/>
      <c r="T62" s="727"/>
      <c r="U62" s="704"/>
      <c r="V62" s="710"/>
      <c r="W62" s="727"/>
      <c r="X62" s="704"/>
      <c r="Y62" s="710"/>
      <c r="Z62" s="727"/>
      <c r="AA62" s="704"/>
      <c r="AB62" s="608"/>
      <c r="AC62" s="10"/>
      <c r="AD62" s="10"/>
      <c r="AE62" s="10"/>
      <c r="AF62" s="676"/>
      <c r="AG62" s="361"/>
      <c r="AH62" s="738"/>
      <c r="AI62" s="740"/>
      <c r="AJ62" s="657"/>
      <c r="AK62" s="738"/>
      <c r="AL62" s="740"/>
      <c r="AM62" s="657"/>
      <c r="AN62" s="738"/>
      <c r="AO62" s="740"/>
      <c r="AP62" s="657"/>
      <c r="AQ62" s="738"/>
      <c r="AR62" s="740"/>
      <c r="AS62" s="657"/>
      <c r="AT62" s="738"/>
      <c r="AU62" s="740"/>
      <c r="AV62" s="657"/>
      <c r="AW62" s="738"/>
      <c r="AX62" s="740"/>
      <c r="AY62" s="765"/>
      <c r="AZ62" s="766"/>
      <c r="BA62" s="767"/>
      <c r="BB62" s="768"/>
      <c r="BC62" s="765"/>
      <c r="BD62" s="767"/>
      <c r="BE62" s="768"/>
      <c r="BF62" s="767"/>
      <c r="BG62" s="767"/>
      <c r="BH62" s="768"/>
      <c r="BI62" s="767"/>
      <c r="BJ62" s="767"/>
      <c r="BK62" s="768"/>
      <c r="BL62" s="767"/>
      <c r="BM62" s="767"/>
      <c r="BN62" s="768"/>
      <c r="BO62" s="767"/>
      <c r="BP62" s="767"/>
      <c r="BQ62" s="768"/>
      <c r="BR62" s="789"/>
      <c r="BS62" s="657"/>
      <c r="BT62" s="10"/>
      <c r="BU62" s="10"/>
      <c r="BV62" s="10"/>
      <c r="BW62" s="676"/>
      <c r="BX62" s="10"/>
      <c r="BY62" s="738"/>
      <c r="BZ62" s="740"/>
      <c r="CA62" s="657"/>
      <c r="CB62" s="738"/>
      <c r="CC62" s="740"/>
      <c r="CD62" s="657"/>
      <c r="CE62" s="10"/>
      <c r="CF62" s="768"/>
      <c r="CG62" s="10"/>
      <c r="CH62" s="10"/>
      <c r="CI62" s="768"/>
      <c r="CJ62" s="10"/>
      <c r="CK62" s="10"/>
      <c r="CL62" s="768"/>
      <c r="CM62" s="10"/>
      <c r="CN62" s="10"/>
      <c r="CO62" s="768"/>
      <c r="CP62" s="940"/>
      <c r="CQ62" s="941"/>
    </row>
    <row r="63" ht="23.25" spans="1:95">
      <c r="A63" s="825"/>
      <c r="B63" s="638"/>
      <c r="C63" s="639" t="s">
        <v>39</v>
      </c>
      <c r="D63" s="640"/>
      <c r="E63" s="760"/>
      <c r="F63" s="760"/>
      <c r="G63" s="760"/>
      <c r="H63" s="739"/>
      <c r="I63" s="760"/>
      <c r="J63" s="849"/>
      <c r="K63" s="709"/>
      <c r="L63" s="850"/>
      <c r="M63" s="849"/>
      <c r="N63" s="709"/>
      <c r="O63" s="851"/>
      <c r="P63" s="710"/>
      <c r="Q63" s="727"/>
      <c r="R63" s="849"/>
      <c r="S63" s="710"/>
      <c r="T63" s="727"/>
      <c r="U63" s="849"/>
      <c r="V63" s="710"/>
      <c r="W63" s="727"/>
      <c r="X63" s="849"/>
      <c r="Y63" s="710"/>
      <c r="Z63" s="727"/>
      <c r="AA63" s="849"/>
      <c r="AB63" s="640"/>
      <c r="AC63" s="760"/>
      <c r="AD63" s="760"/>
      <c r="AE63" s="760"/>
      <c r="AF63" s="739"/>
      <c r="AG63" s="435"/>
      <c r="AH63" s="866"/>
      <c r="AI63" s="740"/>
      <c r="AJ63" s="660"/>
      <c r="AK63" s="866"/>
      <c r="AL63" s="740"/>
      <c r="AM63" s="660"/>
      <c r="AN63" s="866"/>
      <c r="AO63" s="740"/>
      <c r="AP63" s="660"/>
      <c r="AQ63" s="866"/>
      <c r="AR63" s="740"/>
      <c r="AS63" s="660"/>
      <c r="AT63" s="866"/>
      <c r="AU63" s="740"/>
      <c r="AV63" s="660"/>
      <c r="AW63" s="866"/>
      <c r="AX63" s="740"/>
      <c r="AY63" s="869"/>
      <c r="AZ63" s="766"/>
      <c r="BA63" s="767"/>
      <c r="BB63" s="768"/>
      <c r="BC63" s="869"/>
      <c r="BD63" s="767"/>
      <c r="BE63" s="768"/>
      <c r="BF63" s="767"/>
      <c r="BG63" s="767"/>
      <c r="BH63" s="768"/>
      <c r="BI63" s="767"/>
      <c r="BJ63" s="767"/>
      <c r="BK63" s="768"/>
      <c r="BL63" s="767"/>
      <c r="BM63" s="767"/>
      <c r="BN63" s="768"/>
      <c r="BO63" s="767"/>
      <c r="BP63" s="767"/>
      <c r="BQ63" s="768"/>
      <c r="BR63" s="789"/>
      <c r="BS63" s="660"/>
      <c r="BT63" s="760"/>
      <c r="BU63" s="760"/>
      <c r="BV63" s="760"/>
      <c r="BW63" s="739"/>
      <c r="BX63" s="760"/>
      <c r="BY63" s="866"/>
      <c r="BZ63" s="740"/>
      <c r="CA63" s="660"/>
      <c r="CB63" s="866"/>
      <c r="CC63" s="740"/>
      <c r="CD63" s="660"/>
      <c r="CE63" s="760"/>
      <c r="CF63" s="768"/>
      <c r="CG63" s="760"/>
      <c r="CH63" s="760"/>
      <c r="CI63" s="768"/>
      <c r="CJ63" s="760"/>
      <c r="CK63" s="760"/>
      <c r="CL63" s="768"/>
      <c r="CM63" s="760"/>
      <c r="CN63" s="760"/>
      <c r="CO63" s="768"/>
      <c r="CP63" s="886"/>
      <c r="CQ63" s="941"/>
    </row>
    <row r="64" s="30" customFormat="1" ht="69.6" customHeight="1" spans="1:95">
      <c r="A64" s="643"/>
      <c r="B64" s="644" t="s">
        <v>159</v>
      </c>
      <c r="C64" s="672"/>
      <c r="D64" s="424">
        <f>E64+F64+I64+L64+O64+R64+U64+X64+AA64</f>
        <v>1488.35017</v>
      </c>
      <c r="E64" s="397">
        <f>E60</f>
        <v>0</v>
      </c>
      <c r="F64" s="397">
        <f t="shared" ref="F64:BR64" si="21">F60</f>
        <v>0</v>
      </c>
      <c r="G64" s="397">
        <f t="shared" si="21"/>
        <v>1488.35017</v>
      </c>
      <c r="H64" s="517">
        <f t="shared" si="21"/>
        <v>0</v>
      </c>
      <c r="I64" s="397">
        <f t="shared" si="21"/>
        <v>1488.35017</v>
      </c>
      <c r="J64" s="397">
        <f t="shared" si="21"/>
        <v>0</v>
      </c>
      <c r="K64" s="397">
        <f t="shared" si="21"/>
        <v>0</v>
      </c>
      <c r="L64" s="397">
        <f t="shared" si="21"/>
        <v>0</v>
      </c>
      <c r="M64" s="397">
        <f t="shared" si="21"/>
        <v>0</v>
      </c>
      <c r="N64" s="397">
        <f t="shared" si="21"/>
        <v>0</v>
      </c>
      <c r="O64" s="397">
        <f t="shared" si="21"/>
        <v>0</v>
      </c>
      <c r="P64" s="397">
        <f t="shared" si="21"/>
        <v>0</v>
      </c>
      <c r="Q64" s="397">
        <f t="shared" si="21"/>
        <v>0</v>
      </c>
      <c r="R64" s="515">
        <f t="shared" si="21"/>
        <v>0</v>
      </c>
      <c r="S64" s="515">
        <f t="shared" si="21"/>
        <v>0</v>
      </c>
      <c r="T64" s="515">
        <f t="shared" si="21"/>
        <v>0</v>
      </c>
      <c r="U64" s="515">
        <f t="shared" si="21"/>
        <v>0</v>
      </c>
      <c r="V64" s="515">
        <f t="shared" si="21"/>
        <v>0</v>
      </c>
      <c r="W64" s="515">
        <f t="shared" si="21"/>
        <v>0</v>
      </c>
      <c r="X64" s="515">
        <f t="shared" si="21"/>
        <v>0</v>
      </c>
      <c r="Y64" s="515">
        <f t="shared" si="21"/>
        <v>0</v>
      </c>
      <c r="Z64" s="515">
        <f t="shared" si="21"/>
        <v>0</v>
      </c>
      <c r="AA64" s="515">
        <f t="shared" si="21"/>
        <v>0</v>
      </c>
      <c r="AB64" s="673">
        <f>AC64+AD64+AG64+AJ64+AM64+AP64+AS64+AV64+AY64</f>
        <v>0</v>
      </c>
      <c r="AC64" s="646">
        <f t="shared" si="21"/>
        <v>0</v>
      </c>
      <c r="AD64" s="646">
        <f t="shared" si="21"/>
        <v>0</v>
      </c>
      <c r="AE64" s="646">
        <f t="shared" si="21"/>
        <v>0</v>
      </c>
      <c r="AF64" s="848">
        <f t="shared" si="21"/>
        <v>0</v>
      </c>
      <c r="AG64" s="397">
        <f t="shared" si="21"/>
        <v>0</v>
      </c>
      <c r="AH64" s="646">
        <f t="shared" si="21"/>
        <v>0</v>
      </c>
      <c r="AI64" s="646">
        <f t="shared" si="21"/>
        <v>0</v>
      </c>
      <c r="AJ64" s="646">
        <f t="shared" si="21"/>
        <v>0</v>
      </c>
      <c r="AK64" s="646">
        <f t="shared" si="21"/>
        <v>0</v>
      </c>
      <c r="AL64" s="646">
        <f t="shared" si="21"/>
        <v>0</v>
      </c>
      <c r="AM64" s="646">
        <f t="shared" si="21"/>
        <v>0</v>
      </c>
      <c r="AN64" s="646">
        <f t="shared" si="21"/>
        <v>0</v>
      </c>
      <c r="AO64" s="646">
        <f t="shared" si="21"/>
        <v>0</v>
      </c>
      <c r="AP64" s="646">
        <f t="shared" si="21"/>
        <v>0</v>
      </c>
      <c r="AQ64" s="646">
        <f t="shared" si="21"/>
        <v>0</v>
      </c>
      <c r="AR64" s="646">
        <f t="shared" si="21"/>
        <v>0</v>
      </c>
      <c r="AS64" s="646">
        <f t="shared" si="21"/>
        <v>0</v>
      </c>
      <c r="AT64" s="646">
        <f t="shared" si="21"/>
        <v>0</v>
      </c>
      <c r="AU64" s="646">
        <f t="shared" si="21"/>
        <v>0</v>
      </c>
      <c r="AV64" s="646">
        <f t="shared" si="21"/>
        <v>0</v>
      </c>
      <c r="AW64" s="646">
        <f t="shared" si="21"/>
        <v>0</v>
      </c>
      <c r="AX64" s="646">
        <f t="shared" si="21"/>
        <v>0</v>
      </c>
      <c r="AY64" s="646">
        <f t="shared" si="21"/>
        <v>0</v>
      </c>
      <c r="AZ64" s="870">
        <f>BC64+BF64+BI64+BL64+BO64+BR64</f>
        <v>0</v>
      </c>
      <c r="BA64" s="870">
        <f t="shared" si="21"/>
        <v>0</v>
      </c>
      <c r="BB64" s="823">
        <f t="shared" si="21"/>
        <v>0</v>
      </c>
      <c r="BC64" s="795">
        <f t="shared" si="21"/>
        <v>0</v>
      </c>
      <c r="BD64" s="795">
        <f t="shared" si="21"/>
        <v>0</v>
      </c>
      <c r="BE64" s="795">
        <f t="shared" si="21"/>
        <v>0</v>
      </c>
      <c r="BF64" s="795">
        <f t="shared" si="21"/>
        <v>0</v>
      </c>
      <c r="BG64" s="795">
        <f t="shared" si="21"/>
        <v>0</v>
      </c>
      <c r="BH64" s="795">
        <f t="shared" si="21"/>
        <v>0</v>
      </c>
      <c r="BI64" s="795">
        <f t="shared" si="21"/>
        <v>0</v>
      </c>
      <c r="BJ64" s="795">
        <f t="shared" si="21"/>
        <v>0</v>
      </c>
      <c r="BK64" s="795">
        <f t="shared" si="21"/>
        <v>0</v>
      </c>
      <c r="BL64" s="795">
        <f t="shared" si="21"/>
        <v>0</v>
      </c>
      <c r="BM64" s="795">
        <f t="shared" si="21"/>
        <v>0</v>
      </c>
      <c r="BN64" s="795">
        <f t="shared" si="21"/>
        <v>0</v>
      </c>
      <c r="BO64" s="795">
        <f t="shared" si="21"/>
        <v>0</v>
      </c>
      <c r="BP64" s="795">
        <f t="shared" si="21"/>
        <v>0</v>
      </c>
      <c r="BQ64" s="795">
        <f t="shared" si="21"/>
        <v>0</v>
      </c>
      <c r="BR64" s="795">
        <f t="shared" si="21"/>
        <v>0</v>
      </c>
      <c r="BS64" s="673">
        <f>BT64+BU64+BX64+CA64+CD64+CG64+CJ64+CM64+CP64</f>
        <v>1488.35017</v>
      </c>
      <c r="BT64" s="646">
        <f>BT60</f>
        <v>0</v>
      </c>
      <c r="BU64" s="646">
        <f t="shared" ref="BU64:CP64" si="22">BU60</f>
        <v>0</v>
      </c>
      <c r="BV64" s="646">
        <f t="shared" si="22"/>
        <v>1488.35017</v>
      </c>
      <c r="BW64" s="646">
        <f t="shared" si="22"/>
        <v>0</v>
      </c>
      <c r="BX64" s="646">
        <f t="shared" si="22"/>
        <v>1488.35017</v>
      </c>
      <c r="BY64" s="646">
        <f t="shared" si="22"/>
        <v>0</v>
      </c>
      <c r="BZ64" s="646">
        <f t="shared" si="22"/>
        <v>0</v>
      </c>
      <c r="CA64" s="646">
        <f t="shared" si="22"/>
        <v>0</v>
      </c>
      <c r="CB64" s="646">
        <f t="shared" si="22"/>
        <v>0</v>
      </c>
      <c r="CC64" s="646">
        <f t="shared" si="22"/>
        <v>0</v>
      </c>
      <c r="CD64" s="646">
        <f t="shared" si="22"/>
        <v>0</v>
      </c>
      <c r="CE64" s="646">
        <f t="shared" si="22"/>
        <v>0</v>
      </c>
      <c r="CF64" s="646">
        <f t="shared" si="22"/>
        <v>0</v>
      </c>
      <c r="CG64" s="646">
        <f t="shared" si="22"/>
        <v>0</v>
      </c>
      <c r="CH64" s="646">
        <f t="shared" si="22"/>
        <v>0</v>
      </c>
      <c r="CI64" s="646">
        <f t="shared" si="22"/>
        <v>0</v>
      </c>
      <c r="CJ64" s="646">
        <f t="shared" si="22"/>
        <v>0</v>
      </c>
      <c r="CK64" s="646">
        <f t="shared" si="22"/>
        <v>0</v>
      </c>
      <c r="CL64" s="646">
        <f t="shared" si="22"/>
        <v>0</v>
      </c>
      <c r="CM64" s="646">
        <f t="shared" si="22"/>
        <v>0</v>
      </c>
      <c r="CN64" s="646">
        <f t="shared" si="22"/>
        <v>0</v>
      </c>
      <c r="CO64" s="646">
        <f t="shared" si="22"/>
        <v>0</v>
      </c>
      <c r="CP64" s="646">
        <f t="shared" si="22"/>
        <v>0</v>
      </c>
      <c r="CQ64" s="942"/>
    </row>
    <row r="65" customHeight="1" spans="1:95">
      <c r="A65" s="667" t="s">
        <v>306</v>
      </c>
      <c r="B65" s="668"/>
      <c r="C65" s="668"/>
      <c r="D65" s="668"/>
      <c r="E65" s="668"/>
      <c r="F65" s="668"/>
      <c r="G65" s="668"/>
      <c r="H65" s="668"/>
      <c r="I65" s="668"/>
      <c r="J65" s="668"/>
      <c r="K65" s="668"/>
      <c r="L65" s="668"/>
      <c r="M65" s="668"/>
      <c r="N65" s="668"/>
      <c r="O65" s="668"/>
      <c r="P65" s="668"/>
      <c r="Q65" s="668"/>
      <c r="R65" s="668"/>
      <c r="S65" s="668"/>
      <c r="T65" s="668"/>
      <c r="U65" s="668"/>
      <c r="V65" s="668"/>
      <c r="W65" s="668"/>
      <c r="X65" s="668"/>
      <c r="Y65" s="668"/>
      <c r="Z65" s="668"/>
      <c r="AA65" s="668"/>
      <c r="AB65" s="668"/>
      <c r="AC65" s="668"/>
      <c r="AD65" s="668"/>
      <c r="AE65" s="668"/>
      <c r="AF65" s="668"/>
      <c r="AG65" s="668"/>
      <c r="AH65" s="668"/>
      <c r="AI65" s="668"/>
      <c r="AJ65" s="668"/>
      <c r="AK65" s="668"/>
      <c r="AL65" s="668"/>
      <c r="AM65" s="668"/>
      <c r="AN65" s="668"/>
      <c r="AO65" s="668"/>
      <c r="AP65" s="668"/>
      <c r="AQ65" s="668"/>
      <c r="AR65" s="668"/>
      <c r="AS65" s="668"/>
      <c r="AT65" s="668"/>
      <c r="AU65" s="668"/>
      <c r="AV65" s="668"/>
      <c r="AW65" s="668"/>
      <c r="AX65" s="668"/>
      <c r="AY65" s="668"/>
      <c r="AZ65" s="668"/>
      <c r="BA65" s="668"/>
      <c r="BB65" s="668"/>
      <c r="BC65" s="668"/>
      <c r="BD65" s="668"/>
      <c r="BE65" s="668"/>
      <c r="BF65" s="668"/>
      <c r="BG65" s="668"/>
      <c r="BH65" s="668"/>
      <c r="BI65" s="668"/>
      <c r="BJ65" s="668"/>
      <c r="BK65" s="668"/>
      <c r="BL65" s="668"/>
      <c r="BM65" s="668"/>
      <c r="BN65" s="668"/>
      <c r="BO65" s="668"/>
      <c r="BP65" s="668"/>
      <c r="BQ65" s="668"/>
      <c r="BR65" s="668"/>
      <c r="BS65" s="668"/>
      <c r="BT65" s="668"/>
      <c r="BU65" s="668"/>
      <c r="BV65" s="668"/>
      <c r="BW65" s="668"/>
      <c r="BX65" s="668"/>
      <c r="BY65" s="668"/>
      <c r="BZ65" s="668"/>
      <c r="CA65" s="668"/>
      <c r="CB65" s="668"/>
      <c r="CC65" s="668"/>
      <c r="CD65" s="668"/>
      <c r="CE65" s="668"/>
      <c r="CF65" s="668"/>
      <c r="CG65" s="668"/>
      <c r="CH65" s="668"/>
      <c r="CI65" s="668"/>
      <c r="CJ65" s="668"/>
      <c r="CK65" s="668"/>
      <c r="CL65" s="668"/>
      <c r="CM65" s="668"/>
      <c r="CN65" s="668"/>
      <c r="CO65" s="668"/>
      <c r="CP65" s="822"/>
      <c r="CQ65" s="803"/>
    </row>
    <row r="66" ht="19.5" customHeight="1" spans="1:95">
      <c r="A66" s="604" t="s">
        <v>307</v>
      </c>
      <c r="B66" s="605"/>
      <c r="C66" s="605"/>
      <c r="D66" s="605"/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5"/>
      <c r="R66" s="605"/>
      <c r="S66" s="605"/>
      <c r="T66" s="605"/>
      <c r="U66" s="605"/>
      <c r="V66" s="605"/>
      <c r="W66" s="605"/>
      <c r="X66" s="605"/>
      <c r="Y66" s="605"/>
      <c r="Z66" s="605"/>
      <c r="AA66" s="605"/>
      <c r="AB66" s="605"/>
      <c r="AC66" s="605"/>
      <c r="AD66" s="605"/>
      <c r="AE66" s="605"/>
      <c r="AF66" s="605"/>
      <c r="AG66" s="605"/>
      <c r="AH66" s="605"/>
      <c r="AI66" s="605"/>
      <c r="AJ66" s="605"/>
      <c r="AK66" s="605"/>
      <c r="AL66" s="605"/>
      <c r="AM66" s="605"/>
      <c r="AN66" s="605"/>
      <c r="AO66" s="605"/>
      <c r="AP66" s="605"/>
      <c r="AQ66" s="605"/>
      <c r="AR66" s="605"/>
      <c r="AS66" s="605"/>
      <c r="AT66" s="605"/>
      <c r="AU66" s="605"/>
      <c r="AV66" s="605"/>
      <c r="AW66" s="605"/>
      <c r="AX66" s="605"/>
      <c r="AY66" s="605"/>
      <c r="AZ66" s="605"/>
      <c r="BA66" s="605"/>
      <c r="BB66" s="605"/>
      <c r="BC66" s="605"/>
      <c r="BD66" s="605"/>
      <c r="BE66" s="605"/>
      <c r="BF66" s="605"/>
      <c r="BG66" s="605"/>
      <c r="BH66" s="605"/>
      <c r="BI66" s="605"/>
      <c r="BJ66" s="605"/>
      <c r="BK66" s="605"/>
      <c r="BL66" s="605"/>
      <c r="BM66" s="605"/>
      <c r="BN66" s="605"/>
      <c r="BO66" s="605"/>
      <c r="BP66" s="605"/>
      <c r="BQ66" s="605"/>
      <c r="BR66" s="605"/>
      <c r="BS66" s="605"/>
      <c r="BT66" s="605"/>
      <c r="BU66" s="605"/>
      <c r="BV66" s="605"/>
      <c r="BW66" s="605"/>
      <c r="BX66" s="605"/>
      <c r="BY66" s="605"/>
      <c r="BZ66" s="605"/>
      <c r="CA66" s="605"/>
      <c r="CB66" s="605"/>
      <c r="CC66" s="605"/>
      <c r="CD66" s="605"/>
      <c r="CE66" s="605"/>
      <c r="CF66" s="605"/>
      <c r="CG66" s="605"/>
      <c r="CH66" s="605"/>
      <c r="CI66" s="605"/>
      <c r="CJ66" s="605"/>
      <c r="CK66" s="605"/>
      <c r="CL66" s="605"/>
      <c r="CM66" s="605"/>
      <c r="CN66" s="605"/>
      <c r="CO66" s="605"/>
      <c r="CP66" s="801"/>
      <c r="CQ66" s="803"/>
    </row>
    <row r="67" ht="153" customHeight="1" spans="1:95">
      <c r="A67" s="15" t="s">
        <v>295</v>
      </c>
      <c r="B67" s="611" t="s">
        <v>412</v>
      </c>
      <c r="C67" s="923" t="s">
        <v>13</v>
      </c>
      <c r="D67" s="424">
        <f>E67+F67+I67+L67+O67+R67+U67+X67+AA67</f>
        <v>263.1579</v>
      </c>
      <c r="E67" s="761">
        <v>0</v>
      </c>
      <c r="F67" s="761">
        <v>0</v>
      </c>
      <c r="G67" s="761">
        <v>0</v>
      </c>
      <c r="H67" s="855"/>
      <c r="I67" s="761">
        <v>0</v>
      </c>
      <c r="J67" s="924">
        <v>0</v>
      </c>
      <c r="K67" s="925"/>
      <c r="L67" s="924">
        <v>0</v>
      </c>
      <c r="M67" s="924">
        <f>'43'!O67</f>
        <v>0</v>
      </c>
      <c r="N67" s="925">
        <v>0</v>
      </c>
      <c r="O67" s="924">
        <f>M67+N67</f>
        <v>0</v>
      </c>
      <c r="P67" s="924">
        <f>'44'!R67</f>
        <v>52.63158</v>
      </c>
      <c r="Q67" s="925">
        <v>0</v>
      </c>
      <c r="R67" s="926">
        <f>P67+Q67</f>
        <v>52.63158</v>
      </c>
      <c r="S67" s="924">
        <v>0</v>
      </c>
      <c r="T67" s="925">
        <v>52.63158</v>
      </c>
      <c r="U67" s="926">
        <f>S67+T67</f>
        <v>52.63158</v>
      </c>
      <c r="V67" s="924">
        <v>0</v>
      </c>
      <c r="W67" s="925">
        <v>157.89474</v>
      </c>
      <c r="X67" s="926">
        <f>V67+W67</f>
        <v>157.89474</v>
      </c>
      <c r="Y67" s="924">
        <v>0</v>
      </c>
      <c r="Z67" s="925">
        <v>0</v>
      </c>
      <c r="AA67" s="926">
        <f>Y67+Z67</f>
        <v>0</v>
      </c>
      <c r="AB67" s="673">
        <f>AC67+AD67+AG67+AJ67+AM67+AP67+AS67+AV67+AY67</f>
        <v>5000</v>
      </c>
      <c r="AC67" s="761">
        <v>0</v>
      </c>
      <c r="AD67" s="761">
        <v>0</v>
      </c>
      <c r="AE67" s="761">
        <v>0</v>
      </c>
      <c r="AF67" s="855"/>
      <c r="AG67" s="476">
        <v>0</v>
      </c>
      <c r="AH67" s="761">
        <v>0</v>
      </c>
      <c r="AI67" s="925">
        <f>AI68+AI69+AI70+AI71</f>
        <v>0</v>
      </c>
      <c r="AJ67" s="761">
        <v>0</v>
      </c>
      <c r="AK67" s="761">
        <f>'43'!AD67</f>
        <v>0</v>
      </c>
      <c r="AL67" s="855">
        <f>AL68+AL69+AL70+AL71</f>
        <v>0</v>
      </c>
      <c r="AM67" s="761">
        <f>AK67+AL67</f>
        <v>0</v>
      </c>
      <c r="AN67" s="761">
        <f>'44'!AG67</f>
        <v>1000</v>
      </c>
      <c r="AO67" s="925">
        <v>0</v>
      </c>
      <c r="AP67" s="761">
        <f>AN67+AO67</f>
        <v>1000</v>
      </c>
      <c r="AQ67" s="761">
        <v>0</v>
      </c>
      <c r="AR67" s="925">
        <v>1000</v>
      </c>
      <c r="AS67" s="761">
        <f>AQ67+AR67</f>
        <v>1000</v>
      </c>
      <c r="AT67" s="761">
        <v>0</v>
      </c>
      <c r="AU67" s="925">
        <v>3000</v>
      </c>
      <c r="AV67" s="761">
        <f>AT67+AU67</f>
        <v>3000</v>
      </c>
      <c r="AW67" s="761">
        <v>0</v>
      </c>
      <c r="AX67" s="925">
        <v>0</v>
      </c>
      <c r="AY67" s="761">
        <f>AW67+AX67</f>
        <v>0</v>
      </c>
      <c r="AZ67" s="870">
        <f>BC67+BF67+BI67+BL67+BO67+BR67</f>
        <v>0</v>
      </c>
      <c r="BA67" s="927">
        <v>0</v>
      </c>
      <c r="BB67" s="925">
        <f>BB68+BB69+BB70+BB71</f>
        <v>0</v>
      </c>
      <c r="BC67" s="653">
        <f>BA67+BB67</f>
        <v>0</v>
      </c>
      <c r="BD67" s="653">
        <v>0</v>
      </c>
      <c r="BE67" s="928">
        <f>BE68+BE69+BE70+BE71</f>
        <v>0</v>
      </c>
      <c r="BF67" s="653">
        <f>BD67+BE67</f>
        <v>0</v>
      </c>
      <c r="BG67" s="653">
        <v>0</v>
      </c>
      <c r="BH67" s="928">
        <v>0</v>
      </c>
      <c r="BI67" s="653">
        <f>BG67+BH67</f>
        <v>0</v>
      </c>
      <c r="BJ67" s="653">
        <v>0</v>
      </c>
      <c r="BK67" s="928">
        <v>0</v>
      </c>
      <c r="BL67" s="653">
        <f>BJ67+BK67</f>
        <v>0</v>
      </c>
      <c r="BM67" s="653">
        <v>0</v>
      </c>
      <c r="BN67" s="928">
        <v>0</v>
      </c>
      <c r="BO67" s="653">
        <f>BM67+BN67</f>
        <v>0</v>
      </c>
      <c r="BP67" s="653">
        <v>0</v>
      </c>
      <c r="BQ67" s="928">
        <v>0</v>
      </c>
      <c r="BR67" s="653">
        <f>BP67+BQ67</f>
        <v>0</v>
      </c>
      <c r="BS67" s="673">
        <f>BT67+BU67+BX67+CA67+CD67+CG67+CJ67+CM67+CP67</f>
        <v>5263.1579</v>
      </c>
      <c r="BT67" s="761">
        <f t="shared" ref="BT67:BW68" si="23">E67+AC67</f>
        <v>0</v>
      </c>
      <c r="BU67" s="761">
        <f t="shared" si="23"/>
        <v>0</v>
      </c>
      <c r="BV67" s="761">
        <f t="shared" si="23"/>
        <v>0</v>
      </c>
      <c r="BW67" s="855">
        <f t="shared" si="23"/>
        <v>0</v>
      </c>
      <c r="BX67" s="761">
        <f>BV67+BW67</f>
        <v>0</v>
      </c>
      <c r="BY67" s="761">
        <f>J67+AH67+BA67</f>
        <v>0</v>
      </c>
      <c r="BZ67" s="855">
        <f>K67+AI67+BB67</f>
        <v>0</v>
      </c>
      <c r="CA67" s="761">
        <f>BY67+BZ67</f>
        <v>0</v>
      </c>
      <c r="CB67" s="761">
        <f>M67+AK67</f>
        <v>0</v>
      </c>
      <c r="CC67" s="855">
        <f>N67+AL67</f>
        <v>0</v>
      </c>
      <c r="CD67" s="761">
        <f>CB67+CC67</f>
        <v>0</v>
      </c>
      <c r="CE67" s="653">
        <f>P67+AN67+BG67</f>
        <v>1052.63158</v>
      </c>
      <c r="CF67" s="654">
        <f>Q67+AO67+BH67</f>
        <v>0</v>
      </c>
      <c r="CG67" s="653">
        <f>CE67+CF67</f>
        <v>1052.63158</v>
      </c>
      <c r="CH67" s="653">
        <f>S67+AQ67+BJ67</f>
        <v>0</v>
      </c>
      <c r="CI67" s="654">
        <f>T67+AR67+BK67</f>
        <v>1052.63158</v>
      </c>
      <c r="CJ67" s="653">
        <f>CH67+CI67</f>
        <v>1052.63158</v>
      </c>
      <c r="CK67" s="653">
        <f>V67+AT67+BM67</f>
        <v>0</v>
      </c>
      <c r="CL67" s="654">
        <f>W67+AU67+BN67</f>
        <v>3157.89474</v>
      </c>
      <c r="CM67" s="653">
        <f>CK67+CL67</f>
        <v>3157.89474</v>
      </c>
      <c r="CN67" s="653">
        <f>Y67+AW67+BP67</f>
        <v>0</v>
      </c>
      <c r="CO67" s="654">
        <f>Z67+AX67+BQ67</f>
        <v>0</v>
      </c>
      <c r="CP67" s="653">
        <f>CN67+CO67</f>
        <v>0</v>
      </c>
      <c r="CQ67" s="378" t="s">
        <v>468</v>
      </c>
    </row>
    <row r="68" ht="75.6" customHeight="1" spans="1:95">
      <c r="A68" s="15" t="s">
        <v>331</v>
      </c>
      <c r="B68" s="611" t="s">
        <v>123</v>
      </c>
      <c r="C68" s="923" t="s">
        <v>13</v>
      </c>
      <c r="D68" s="425">
        <f>E68+F68+I68+L68+O68+R68+U68+X68+AA68</f>
        <v>2184.33026</v>
      </c>
      <c r="E68" s="622">
        <v>0</v>
      </c>
      <c r="F68" s="622">
        <v>0</v>
      </c>
      <c r="G68" s="622">
        <v>0</v>
      </c>
      <c r="H68" s="743"/>
      <c r="I68" s="622">
        <v>0</v>
      </c>
      <c r="J68" s="691">
        <v>0</v>
      </c>
      <c r="K68" s="692"/>
      <c r="L68" s="691">
        <v>0</v>
      </c>
      <c r="M68" s="691">
        <f>'43'!O68</f>
        <v>180.025</v>
      </c>
      <c r="N68" s="692">
        <f>N69+N70+N71+N72</f>
        <v>0</v>
      </c>
      <c r="O68" s="691">
        <f>M68+N68</f>
        <v>180.025</v>
      </c>
      <c r="P68" s="691">
        <f>'44'!R68</f>
        <v>1604.78421</v>
      </c>
      <c r="Q68" s="692">
        <f>Q69+Q70+Q71+Q72</f>
        <v>0</v>
      </c>
      <c r="R68" s="858">
        <f>P68+Q68</f>
        <v>1604.78421</v>
      </c>
      <c r="S68" s="691">
        <v>0</v>
      </c>
      <c r="T68" s="692">
        <f>T69+T70+T71+T72</f>
        <v>399.52105</v>
      </c>
      <c r="U68" s="858">
        <f>S68+T68</f>
        <v>399.52105</v>
      </c>
      <c r="V68" s="691">
        <v>0</v>
      </c>
      <c r="W68" s="692">
        <f>W69+W70+W71+W72</f>
        <v>0</v>
      </c>
      <c r="X68" s="858">
        <f>V68+W68</f>
        <v>0</v>
      </c>
      <c r="Y68" s="691">
        <v>0</v>
      </c>
      <c r="Z68" s="692">
        <f>Z69+Z70+Z71+Z72</f>
        <v>0</v>
      </c>
      <c r="AA68" s="858">
        <f>Y68+Z68</f>
        <v>0</v>
      </c>
      <c r="AB68" s="674">
        <f>AC68+AD68+AG68+AJ68+AM68+AP68+AS68+AV68+AY68</f>
        <v>36381.8</v>
      </c>
      <c r="AC68" s="622">
        <v>0</v>
      </c>
      <c r="AD68" s="622">
        <v>0</v>
      </c>
      <c r="AE68" s="622">
        <v>0</v>
      </c>
      <c r="AF68" s="743"/>
      <c r="AG68" s="373">
        <v>0</v>
      </c>
      <c r="AH68" s="622">
        <v>0</v>
      </c>
      <c r="AI68" s="692">
        <f>AI69+AI70+AI71+AI72</f>
        <v>0</v>
      </c>
      <c r="AJ68" s="622">
        <v>0</v>
      </c>
      <c r="AK68" s="622">
        <f>'43'!AD68</f>
        <v>0</v>
      </c>
      <c r="AL68" s="743">
        <f>AL69+AL70+AL71+AL72</f>
        <v>0</v>
      </c>
      <c r="AM68" s="622">
        <f>AK68+AL68</f>
        <v>0</v>
      </c>
      <c r="AN68" s="622">
        <f>'44'!AG68</f>
        <v>24790.9</v>
      </c>
      <c r="AO68" s="692">
        <f>AO69+AO70+AO71+AO72</f>
        <v>0</v>
      </c>
      <c r="AP68" s="622">
        <f>AN68+AO68</f>
        <v>24790.9</v>
      </c>
      <c r="AQ68" s="622">
        <v>0</v>
      </c>
      <c r="AR68" s="692">
        <f>AR69+AR70+AR71+AR72</f>
        <v>11590.9</v>
      </c>
      <c r="AS68" s="622">
        <f>AQ68+AR68</f>
        <v>11590.9</v>
      </c>
      <c r="AT68" s="622">
        <v>0</v>
      </c>
      <c r="AU68" s="692">
        <f>AU69+AU70+AU71+AU72</f>
        <v>0</v>
      </c>
      <c r="AV68" s="622">
        <f>AT68+AU68</f>
        <v>0</v>
      </c>
      <c r="AW68" s="622">
        <v>0</v>
      </c>
      <c r="AX68" s="692">
        <f>AX69+AX70+AX71+AX72</f>
        <v>0</v>
      </c>
      <c r="AY68" s="622">
        <f>AW68+AX68</f>
        <v>0</v>
      </c>
      <c r="AZ68" s="883">
        <f>BC68+BF68+BI68+BL68+BO68+BR68</f>
        <v>0</v>
      </c>
      <c r="BA68" s="874">
        <v>0</v>
      </c>
      <c r="BB68" s="692">
        <f>BB69+BB70+BB71+BB72</f>
        <v>0</v>
      </c>
      <c r="BC68" s="11">
        <f>BA68+BB68</f>
        <v>0</v>
      </c>
      <c r="BD68" s="11">
        <v>0</v>
      </c>
      <c r="BE68" s="687">
        <f>BE69+BE70+BE71+BE72</f>
        <v>0</v>
      </c>
      <c r="BF68" s="11">
        <f>BD68+BE68</f>
        <v>0</v>
      </c>
      <c r="BG68" s="11">
        <v>0</v>
      </c>
      <c r="BH68" s="687">
        <f>BH69+BH70+BH71+BH72</f>
        <v>0</v>
      </c>
      <c r="BI68" s="11">
        <f>BG68+BH68</f>
        <v>0</v>
      </c>
      <c r="BJ68" s="11">
        <v>0</v>
      </c>
      <c r="BK68" s="687">
        <f>BK69+BK70+BK71+BK72</f>
        <v>0</v>
      </c>
      <c r="BL68" s="11">
        <f>BJ68+BK68</f>
        <v>0</v>
      </c>
      <c r="BM68" s="11">
        <v>0</v>
      </c>
      <c r="BN68" s="687">
        <f>BN69+BN70+BN71+BN72</f>
        <v>0</v>
      </c>
      <c r="BO68" s="11">
        <f>BM68+BN68</f>
        <v>0</v>
      </c>
      <c r="BP68" s="11">
        <v>0</v>
      </c>
      <c r="BQ68" s="687">
        <f>BQ69+BQ70+BQ71+BQ72</f>
        <v>0</v>
      </c>
      <c r="BR68" s="11">
        <f>BP68+BQ68</f>
        <v>0</v>
      </c>
      <c r="BS68" s="674">
        <f>BT68+BU68+BX68+CA68+CD68+CG68+CJ68+CM68+CP68</f>
        <v>38566.13026</v>
      </c>
      <c r="BT68" s="622">
        <f t="shared" si="23"/>
        <v>0</v>
      </c>
      <c r="BU68" s="622">
        <f t="shared" si="23"/>
        <v>0</v>
      </c>
      <c r="BV68" s="622">
        <f t="shared" si="23"/>
        <v>0</v>
      </c>
      <c r="BW68" s="743">
        <f t="shared" si="23"/>
        <v>0</v>
      </c>
      <c r="BX68" s="622">
        <f>BV68+BW68</f>
        <v>0</v>
      </c>
      <c r="BY68" s="622">
        <f>J68+AH68+BA68</f>
        <v>0</v>
      </c>
      <c r="BZ68" s="743">
        <f>K68+AI68+BB68</f>
        <v>0</v>
      </c>
      <c r="CA68" s="622">
        <f>BY68+BZ68</f>
        <v>0</v>
      </c>
      <c r="CB68" s="622">
        <f>M68+AK68</f>
        <v>180.025</v>
      </c>
      <c r="CC68" s="743">
        <f>N68+AL68</f>
        <v>0</v>
      </c>
      <c r="CD68" s="622">
        <f>CB68+CC68</f>
        <v>180.025</v>
      </c>
      <c r="CE68" s="653">
        <f>P68+AN68+BG68</f>
        <v>26395.68421</v>
      </c>
      <c r="CF68" s="654">
        <f>Q68+AO68+BH68</f>
        <v>0</v>
      </c>
      <c r="CG68" s="653">
        <f>CE68+CF68</f>
        <v>26395.68421</v>
      </c>
      <c r="CH68" s="653">
        <f>S68+AQ68+BJ68</f>
        <v>0</v>
      </c>
      <c r="CI68" s="654">
        <f>T68+AR68+BK68</f>
        <v>11990.42105</v>
      </c>
      <c r="CJ68" s="653">
        <f>CH68+CI68</f>
        <v>11990.42105</v>
      </c>
      <c r="CK68" s="653">
        <f>V68+AT68+BM68</f>
        <v>0</v>
      </c>
      <c r="CL68" s="654">
        <f>W68+AU68+BN68</f>
        <v>0</v>
      </c>
      <c r="CM68" s="653">
        <f>CK68+CL68</f>
        <v>0</v>
      </c>
      <c r="CN68" s="653">
        <f>Y68+AW68+BP68</f>
        <v>0</v>
      </c>
      <c r="CO68" s="654">
        <f>Z68+AX68+BQ68</f>
        <v>0</v>
      </c>
      <c r="CP68" s="653">
        <f>CN68+CO68</f>
        <v>0</v>
      </c>
      <c r="CQ68" s="905"/>
    </row>
    <row r="69" ht="152.25" customHeight="1" spans="1:95">
      <c r="A69" s="15"/>
      <c r="B69" s="918"/>
      <c r="C69" s="607" t="s">
        <v>330</v>
      </c>
      <c r="D69" s="864"/>
      <c r="E69" s="617"/>
      <c r="F69" s="617"/>
      <c r="G69" s="617"/>
      <c r="H69" s="617"/>
      <c r="I69" s="617"/>
      <c r="J69" s="617"/>
      <c r="K69" s="687"/>
      <c r="L69" s="718"/>
      <c r="M69" s="718"/>
      <c r="N69" s="687"/>
      <c r="O69" s="718"/>
      <c r="P69" s="718"/>
      <c r="Q69" s="687"/>
      <c r="R69" s="859"/>
      <c r="S69" s="718"/>
      <c r="T69" s="687">
        <v>136.36316</v>
      </c>
      <c r="U69" s="859"/>
      <c r="V69" s="718"/>
      <c r="W69" s="687"/>
      <c r="X69" s="859"/>
      <c r="Y69" s="718"/>
      <c r="Z69" s="687"/>
      <c r="AA69" s="859"/>
      <c r="AB69" s="864"/>
      <c r="AC69" s="617"/>
      <c r="AD69" s="617"/>
      <c r="AE69" s="617"/>
      <c r="AF69" s="609"/>
      <c r="AG69" s="369"/>
      <c r="AH69" s="617"/>
      <c r="AI69" s="609"/>
      <c r="AJ69" s="617"/>
      <c r="AK69" s="617"/>
      <c r="AL69" s="609"/>
      <c r="AM69" s="617"/>
      <c r="AN69" s="617"/>
      <c r="AO69" s="609"/>
      <c r="AP69" s="617"/>
      <c r="AQ69" s="617"/>
      <c r="AR69" s="609">
        <v>2590.9</v>
      </c>
      <c r="AS69" s="617"/>
      <c r="AT69" s="617"/>
      <c r="AU69" s="609"/>
      <c r="AV69" s="617"/>
      <c r="AW69" s="617"/>
      <c r="AX69" s="609"/>
      <c r="AY69" s="617"/>
      <c r="AZ69" s="875"/>
      <c r="BA69" s="876"/>
      <c r="BB69" s="609"/>
      <c r="BC69" s="11"/>
      <c r="BD69" s="617"/>
      <c r="BE69" s="609"/>
      <c r="BF69" s="617"/>
      <c r="BG69" s="617"/>
      <c r="BH69" s="609"/>
      <c r="BI69" s="617"/>
      <c r="BJ69" s="617"/>
      <c r="BK69" s="609"/>
      <c r="BL69" s="617"/>
      <c r="BM69" s="617"/>
      <c r="BN69" s="609"/>
      <c r="BO69" s="617"/>
      <c r="BP69" s="617"/>
      <c r="BQ69" s="609"/>
      <c r="BR69" s="889"/>
      <c r="BS69" s="864"/>
      <c r="BT69" s="617"/>
      <c r="BU69" s="617"/>
      <c r="BV69" s="617"/>
      <c r="BW69" s="609"/>
      <c r="BX69" s="617"/>
      <c r="BY69" s="617"/>
      <c r="BZ69" s="609"/>
      <c r="CA69" s="617"/>
      <c r="CB69" s="617"/>
      <c r="CC69" s="609"/>
      <c r="CD69" s="617"/>
      <c r="CE69" s="617"/>
      <c r="CF69" s="609"/>
      <c r="CG69" s="617"/>
      <c r="CH69" s="617"/>
      <c r="CI69" s="609"/>
      <c r="CJ69" s="617"/>
      <c r="CK69" s="617"/>
      <c r="CL69" s="609"/>
      <c r="CM69" s="617"/>
      <c r="CN69" s="617"/>
      <c r="CO69" s="609"/>
      <c r="CP69" s="889"/>
      <c r="CQ69" s="905" t="s">
        <v>469</v>
      </c>
    </row>
    <row r="70" ht="31.5" customHeight="1" spans="1:95">
      <c r="A70" s="15"/>
      <c r="B70" s="918"/>
      <c r="C70" s="607" t="s">
        <v>404</v>
      </c>
      <c r="D70" s="865"/>
      <c r="E70" s="617"/>
      <c r="F70" s="617"/>
      <c r="G70" s="617"/>
      <c r="H70" s="617"/>
      <c r="I70" s="617"/>
      <c r="J70" s="617"/>
      <c r="K70" s="687"/>
      <c r="L70" s="718"/>
      <c r="M70" s="718"/>
      <c r="N70" s="687"/>
      <c r="O70" s="718"/>
      <c r="P70" s="718"/>
      <c r="Q70" s="687"/>
      <c r="R70" s="859"/>
      <c r="S70" s="718"/>
      <c r="T70" s="687"/>
      <c r="U70" s="859"/>
      <c r="V70" s="718"/>
      <c r="W70" s="687"/>
      <c r="X70" s="859"/>
      <c r="Y70" s="718"/>
      <c r="Z70" s="687"/>
      <c r="AA70" s="859"/>
      <c r="AB70" s="865"/>
      <c r="AC70" s="617"/>
      <c r="AD70" s="617"/>
      <c r="AE70" s="617"/>
      <c r="AF70" s="609"/>
      <c r="AG70" s="369"/>
      <c r="AH70" s="617"/>
      <c r="AI70" s="609"/>
      <c r="AJ70" s="617"/>
      <c r="AK70" s="617"/>
      <c r="AL70" s="609"/>
      <c r="AM70" s="617"/>
      <c r="AN70" s="617"/>
      <c r="AO70" s="609"/>
      <c r="AP70" s="617"/>
      <c r="AQ70" s="617"/>
      <c r="AR70" s="609"/>
      <c r="AS70" s="617"/>
      <c r="AT70" s="617"/>
      <c r="AU70" s="609"/>
      <c r="AV70" s="617"/>
      <c r="AW70" s="617"/>
      <c r="AX70" s="609"/>
      <c r="AY70" s="617"/>
      <c r="AZ70" s="877"/>
      <c r="BA70" s="876"/>
      <c r="BB70" s="609"/>
      <c r="BC70" s="11"/>
      <c r="BD70" s="617"/>
      <c r="BE70" s="609"/>
      <c r="BF70" s="617"/>
      <c r="BG70" s="617"/>
      <c r="BH70" s="609"/>
      <c r="BI70" s="617"/>
      <c r="BJ70" s="617"/>
      <c r="BK70" s="609"/>
      <c r="BL70" s="617"/>
      <c r="BM70" s="617"/>
      <c r="BN70" s="609"/>
      <c r="BO70" s="617"/>
      <c r="BP70" s="617"/>
      <c r="BQ70" s="609"/>
      <c r="BR70" s="889"/>
      <c r="BS70" s="865"/>
      <c r="BT70" s="617"/>
      <c r="BU70" s="617"/>
      <c r="BV70" s="617"/>
      <c r="BW70" s="609"/>
      <c r="BX70" s="617"/>
      <c r="BY70" s="617"/>
      <c r="BZ70" s="609"/>
      <c r="CA70" s="617"/>
      <c r="CB70" s="617"/>
      <c r="CC70" s="609"/>
      <c r="CD70" s="617"/>
      <c r="CE70" s="617"/>
      <c r="CF70" s="609"/>
      <c r="CG70" s="617"/>
      <c r="CH70" s="617"/>
      <c r="CI70" s="609"/>
      <c r="CJ70" s="617"/>
      <c r="CK70" s="617"/>
      <c r="CL70" s="609"/>
      <c r="CM70" s="617"/>
      <c r="CN70" s="617"/>
      <c r="CO70" s="609"/>
      <c r="CP70" s="889"/>
      <c r="CQ70" s="906"/>
    </row>
    <row r="71" ht="20.25" hidden="1" customHeight="1" spans="1:95">
      <c r="A71" s="15"/>
      <c r="B71" s="918"/>
      <c r="C71" s="607"/>
      <c r="D71" s="865"/>
      <c r="E71" s="617"/>
      <c r="F71" s="617"/>
      <c r="G71" s="617"/>
      <c r="H71" s="617"/>
      <c r="I71" s="617"/>
      <c r="J71" s="617"/>
      <c r="K71" s="687"/>
      <c r="L71" s="718"/>
      <c r="M71" s="718"/>
      <c r="N71" s="687"/>
      <c r="O71" s="718"/>
      <c r="P71" s="718"/>
      <c r="Q71" s="687"/>
      <c r="R71" s="859"/>
      <c r="S71" s="718"/>
      <c r="T71" s="687"/>
      <c r="U71" s="859"/>
      <c r="V71" s="718"/>
      <c r="W71" s="687"/>
      <c r="X71" s="859"/>
      <c r="Y71" s="718"/>
      <c r="Z71" s="687"/>
      <c r="AA71" s="859"/>
      <c r="AB71" s="865"/>
      <c r="AC71" s="617"/>
      <c r="AD71" s="617"/>
      <c r="AE71" s="617"/>
      <c r="AF71" s="609"/>
      <c r="AG71" s="369"/>
      <c r="AH71" s="617"/>
      <c r="AI71" s="609"/>
      <c r="AJ71" s="617"/>
      <c r="AK71" s="617"/>
      <c r="AL71" s="609"/>
      <c r="AM71" s="617"/>
      <c r="AN71" s="617"/>
      <c r="AO71" s="609"/>
      <c r="AP71" s="617"/>
      <c r="AQ71" s="617"/>
      <c r="AR71" s="609"/>
      <c r="AS71" s="617"/>
      <c r="AT71" s="617"/>
      <c r="AU71" s="609"/>
      <c r="AV71" s="617"/>
      <c r="AW71" s="617"/>
      <c r="AX71" s="609"/>
      <c r="AY71" s="617"/>
      <c r="AZ71" s="877"/>
      <c r="BA71" s="876"/>
      <c r="BB71" s="609"/>
      <c r="BC71" s="11"/>
      <c r="BD71" s="617"/>
      <c r="BE71" s="609"/>
      <c r="BF71" s="617"/>
      <c r="BG71" s="617"/>
      <c r="BH71" s="609"/>
      <c r="BI71" s="617"/>
      <c r="BJ71" s="617"/>
      <c r="BK71" s="609"/>
      <c r="BL71" s="617"/>
      <c r="BM71" s="617"/>
      <c r="BN71" s="609"/>
      <c r="BO71" s="617"/>
      <c r="BP71" s="617"/>
      <c r="BQ71" s="609"/>
      <c r="BR71" s="889"/>
      <c r="BS71" s="865"/>
      <c r="BT71" s="617"/>
      <c r="BU71" s="617"/>
      <c r="BV71" s="617"/>
      <c r="BW71" s="609"/>
      <c r="BX71" s="617"/>
      <c r="BY71" s="617"/>
      <c r="BZ71" s="609"/>
      <c r="CA71" s="617"/>
      <c r="CB71" s="617"/>
      <c r="CC71" s="609"/>
      <c r="CD71" s="617"/>
      <c r="CE71" s="617"/>
      <c r="CF71" s="609"/>
      <c r="CG71" s="617"/>
      <c r="CH71" s="617"/>
      <c r="CI71" s="609"/>
      <c r="CJ71" s="617"/>
      <c r="CK71" s="617"/>
      <c r="CL71" s="609"/>
      <c r="CM71" s="617"/>
      <c r="CN71" s="617"/>
      <c r="CO71" s="609"/>
      <c r="CP71" s="889"/>
      <c r="CQ71" s="906"/>
    </row>
    <row r="72" ht="192" customHeight="1" spans="1:95">
      <c r="A72" s="15"/>
      <c r="B72" s="918"/>
      <c r="C72" s="607" t="s">
        <v>39</v>
      </c>
      <c r="D72" s="865"/>
      <c r="E72" s="617"/>
      <c r="F72" s="617"/>
      <c r="G72" s="617"/>
      <c r="H72" s="617"/>
      <c r="I72" s="617"/>
      <c r="J72" s="617"/>
      <c r="K72" s="687"/>
      <c r="L72" s="718"/>
      <c r="M72" s="718"/>
      <c r="N72" s="687"/>
      <c r="O72" s="718"/>
      <c r="P72" s="718"/>
      <c r="Q72" s="687"/>
      <c r="R72" s="859"/>
      <c r="S72" s="718"/>
      <c r="T72" s="687">
        <v>263.15789</v>
      </c>
      <c r="U72" s="859"/>
      <c r="V72" s="718"/>
      <c r="W72" s="687"/>
      <c r="X72" s="859"/>
      <c r="Y72" s="718"/>
      <c r="Z72" s="687"/>
      <c r="AA72" s="859"/>
      <c r="AB72" s="865"/>
      <c r="AC72" s="617"/>
      <c r="AD72" s="617"/>
      <c r="AE72" s="617"/>
      <c r="AF72" s="609"/>
      <c r="AG72" s="369"/>
      <c r="AH72" s="617"/>
      <c r="AI72" s="609"/>
      <c r="AJ72" s="617"/>
      <c r="AK72" s="617"/>
      <c r="AL72" s="687"/>
      <c r="AM72" s="617"/>
      <c r="AN72" s="617"/>
      <c r="AO72" s="609"/>
      <c r="AP72" s="617"/>
      <c r="AQ72" s="617"/>
      <c r="AR72" s="609">
        <v>9000</v>
      </c>
      <c r="AS72" s="617"/>
      <c r="AT72" s="617"/>
      <c r="AU72" s="609"/>
      <c r="AV72" s="617"/>
      <c r="AW72" s="617"/>
      <c r="AX72" s="609"/>
      <c r="AY72" s="617"/>
      <c r="AZ72" s="877"/>
      <c r="BA72" s="876"/>
      <c r="BB72" s="609"/>
      <c r="BC72" s="11"/>
      <c r="BD72" s="11"/>
      <c r="BE72" s="609"/>
      <c r="BF72" s="11"/>
      <c r="BG72" s="11"/>
      <c r="BH72" s="609"/>
      <c r="BI72" s="11"/>
      <c r="BJ72" s="11"/>
      <c r="BK72" s="609"/>
      <c r="BL72" s="11"/>
      <c r="BM72" s="11"/>
      <c r="BN72" s="609"/>
      <c r="BO72" s="11"/>
      <c r="BP72" s="11"/>
      <c r="BQ72" s="609"/>
      <c r="BR72" s="745"/>
      <c r="BS72" s="865"/>
      <c r="BT72" s="617"/>
      <c r="BU72" s="617"/>
      <c r="BV72" s="617"/>
      <c r="BW72" s="609"/>
      <c r="BX72" s="617"/>
      <c r="BY72" s="617"/>
      <c r="BZ72" s="609"/>
      <c r="CA72" s="617"/>
      <c r="CB72" s="617"/>
      <c r="CC72" s="609"/>
      <c r="CD72" s="617"/>
      <c r="CE72" s="617"/>
      <c r="CF72" s="609"/>
      <c r="CG72" s="617"/>
      <c r="CH72" s="617"/>
      <c r="CI72" s="609"/>
      <c r="CJ72" s="617"/>
      <c r="CK72" s="617"/>
      <c r="CL72" s="609"/>
      <c r="CM72" s="617"/>
      <c r="CN72" s="617"/>
      <c r="CO72" s="609"/>
      <c r="CP72" s="889"/>
      <c r="CQ72" s="905" t="s">
        <v>470</v>
      </c>
    </row>
    <row r="73" ht="45" hidden="1" customHeight="1" outlineLevel="1" spans="1:95">
      <c r="A73" s="15" t="s">
        <v>125</v>
      </c>
      <c r="B73" s="611" t="s">
        <v>126</v>
      </c>
      <c r="C73" s="607" t="s">
        <v>13</v>
      </c>
      <c r="D73" s="608">
        <f>E73+F73+I73+L73+O73+R73</f>
        <v>0</v>
      </c>
      <c r="E73" s="11">
        <v>0</v>
      </c>
      <c r="F73" s="11">
        <v>0</v>
      </c>
      <c r="G73" s="11">
        <v>0</v>
      </c>
      <c r="H73" s="609"/>
      <c r="I73" s="11">
        <v>0</v>
      </c>
      <c r="J73" s="686">
        <v>0</v>
      </c>
      <c r="K73" s="687"/>
      <c r="L73" s="686">
        <v>0</v>
      </c>
      <c r="M73" s="686">
        <v>0</v>
      </c>
      <c r="N73" s="687"/>
      <c r="O73" s="686">
        <v>0</v>
      </c>
      <c r="P73" s="686">
        <v>0</v>
      </c>
      <c r="Q73" s="687"/>
      <c r="R73" s="860">
        <f>P73+Q73</f>
        <v>0</v>
      </c>
      <c r="S73" s="686"/>
      <c r="T73" s="687"/>
      <c r="U73" s="860"/>
      <c r="V73" s="686"/>
      <c r="W73" s="687"/>
      <c r="X73" s="860"/>
      <c r="Y73" s="686"/>
      <c r="Z73" s="687"/>
      <c r="AA73" s="860"/>
      <c r="AB73" s="608">
        <f>AC73+AD73+AG73+AJ73+AM73+AP73</f>
        <v>0</v>
      </c>
      <c r="AC73" s="11">
        <v>0</v>
      </c>
      <c r="AD73" s="11">
        <v>0</v>
      </c>
      <c r="AE73" s="11">
        <v>0</v>
      </c>
      <c r="AF73" s="609"/>
      <c r="AG73" s="358">
        <v>0</v>
      </c>
      <c r="AH73" s="11">
        <v>0</v>
      </c>
      <c r="AI73" s="609"/>
      <c r="AJ73" s="11">
        <v>0</v>
      </c>
      <c r="AK73" s="11">
        <v>0</v>
      </c>
      <c r="AL73" s="867"/>
      <c r="AM73" s="11">
        <v>0</v>
      </c>
      <c r="AN73" s="11">
        <v>0</v>
      </c>
      <c r="AO73" s="609"/>
      <c r="AP73" s="11">
        <v>0</v>
      </c>
      <c r="AQ73" s="11"/>
      <c r="AR73" s="609"/>
      <c r="AS73" s="11"/>
      <c r="AT73" s="11"/>
      <c r="AU73" s="609"/>
      <c r="AV73" s="11"/>
      <c r="AW73" s="11"/>
      <c r="AX73" s="609"/>
      <c r="AY73" s="11"/>
      <c r="AZ73" s="747"/>
      <c r="BA73" s="876"/>
      <c r="BB73" s="609"/>
      <c r="BC73" s="745"/>
      <c r="BD73" s="878"/>
      <c r="BE73" s="878"/>
      <c r="BF73" s="878"/>
      <c r="BG73" s="878"/>
      <c r="BH73" s="878"/>
      <c r="BI73" s="885"/>
      <c r="BJ73" s="878"/>
      <c r="BK73" s="878"/>
      <c r="BL73" s="885"/>
      <c r="BM73" s="878"/>
      <c r="BN73" s="878"/>
      <c r="BO73" s="885"/>
      <c r="BP73" s="878"/>
      <c r="BQ73" s="878"/>
      <c r="BR73" s="885"/>
      <c r="BS73" s="608">
        <f>BT73+BU73+BX73+CA73+CD73+CG73</f>
        <v>0</v>
      </c>
      <c r="BT73" s="11">
        <f>E73+AC73</f>
        <v>0</v>
      </c>
      <c r="BU73" s="11">
        <f>F73+AD73</f>
        <v>0</v>
      </c>
      <c r="BV73" s="11">
        <f>G73+AE73</f>
        <v>0</v>
      </c>
      <c r="BW73" s="609">
        <f>H73+AF73</f>
        <v>0</v>
      </c>
      <c r="BX73" s="11">
        <f>BV73+BW73</f>
        <v>0</v>
      </c>
      <c r="BY73" s="11">
        <f>J73+AH73</f>
        <v>0</v>
      </c>
      <c r="BZ73" s="609">
        <f>K73+AI73</f>
        <v>0</v>
      </c>
      <c r="CA73" s="11">
        <f>BY73+BZ73</f>
        <v>0</v>
      </c>
      <c r="CB73" s="11">
        <f>M73+AK73</f>
        <v>0</v>
      </c>
      <c r="CC73" s="609">
        <f>N73+AL73</f>
        <v>0</v>
      </c>
      <c r="CD73" s="11">
        <f>CB73+CC73</f>
        <v>0</v>
      </c>
      <c r="CE73" s="11">
        <f>P73+AN73</f>
        <v>0</v>
      </c>
      <c r="CF73" s="609">
        <f>Q73+AO73</f>
        <v>0</v>
      </c>
      <c r="CG73" s="745">
        <f>CE73+CF73</f>
        <v>0</v>
      </c>
      <c r="CH73" s="11"/>
      <c r="CI73" s="609"/>
      <c r="CJ73" s="745"/>
      <c r="CK73" s="11"/>
      <c r="CL73" s="609"/>
      <c r="CM73" s="745"/>
      <c r="CN73" s="11"/>
      <c r="CO73" s="609"/>
      <c r="CP73" s="745"/>
      <c r="CQ73" s="818"/>
    </row>
    <row r="74" hidden="1" customHeight="1" outlineLevel="1" spans="1:95">
      <c r="A74" s="825"/>
      <c r="B74" s="839"/>
      <c r="C74" s="607" t="s">
        <v>91</v>
      </c>
      <c r="D74" s="640"/>
      <c r="E74" s="641"/>
      <c r="F74" s="641"/>
      <c r="G74" s="641"/>
      <c r="H74" s="609"/>
      <c r="I74" s="641"/>
      <c r="J74" s="699"/>
      <c r="K74" s="687"/>
      <c r="L74" s="699"/>
      <c r="M74" s="699"/>
      <c r="N74" s="687"/>
      <c r="O74" s="699"/>
      <c r="P74" s="699"/>
      <c r="Q74" s="687"/>
      <c r="R74" s="861"/>
      <c r="S74" s="699"/>
      <c r="T74" s="687"/>
      <c r="U74" s="861"/>
      <c r="V74" s="699"/>
      <c r="W74" s="687"/>
      <c r="X74" s="861"/>
      <c r="Y74" s="699"/>
      <c r="Z74" s="687"/>
      <c r="AA74" s="861"/>
      <c r="AB74" s="640"/>
      <c r="AC74" s="641"/>
      <c r="AD74" s="641"/>
      <c r="AE74" s="641"/>
      <c r="AF74" s="609"/>
      <c r="AG74" s="392"/>
      <c r="AH74" s="641"/>
      <c r="AI74" s="609"/>
      <c r="AJ74" s="641"/>
      <c r="AK74" s="641"/>
      <c r="AL74" s="867"/>
      <c r="AM74" s="641"/>
      <c r="AN74" s="760"/>
      <c r="AO74" s="609"/>
      <c r="AP74" s="10"/>
      <c r="AQ74" s="760"/>
      <c r="AR74" s="609"/>
      <c r="AS74" s="10"/>
      <c r="AT74" s="760"/>
      <c r="AU74" s="609"/>
      <c r="AV74" s="10"/>
      <c r="AW74" s="760"/>
      <c r="AX74" s="609"/>
      <c r="AY74" s="10"/>
      <c r="AZ74" s="759"/>
      <c r="BA74" s="608"/>
      <c r="BB74" s="609"/>
      <c r="BC74" s="748"/>
      <c r="BD74" s="869"/>
      <c r="BE74" s="869"/>
      <c r="BF74" s="869"/>
      <c r="BG74" s="869"/>
      <c r="BH74" s="869"/>
      <c r="BI74" s="886"/>
      <c r="BJ74" s="869"/>
      <c r="BK74" s="869"/>
      <c r="BL74" s="886"/>
      <c r="BM74" s="869"/>
      <c r="BN74" s="869"/>
      <c r="BO74" s="886"/>
      <c r="BP74" s="869"/>
      <c r="BQ74" s="869"/>
      <c r="BR74" s="886"/>
      <c r="BS74" s="640"/>
      <c r="BT74" s="760"/>
      <c r="BU74" s="760"/>
      <c r="BV74" s="760"/>
      <c r="BW74" s="676"/>
      <c r="BX74" s="760"/>
      <c r="BY74" s="760"/>
      <c r="BZ74" s="676"/>
      <c r="CA74" s="760"/>
      <c r="CB74" s="760"/>
      <c r="CC74" s="676"/>
      <c r="CD74" s="760"/>
      <c r="CE74" s="760"/>
      <c r="CF74" s="676"/>
      <c r="CG74" s="783"/>
      <c r="CH74" s="760"/>
      <c r="CI74" s="676"/>
      <c r="CJ74" s="783"/>
      <c r="CK74" s="760"/>
      <c r="CL74" s="676"/>
      <c r="CM74" s="783"/>
      <c r="CN74" s="760"/>
      <c r="CO74" s="676"/>
      <c r="CP74" s="783"/>
      <c r="CQ74" s="803"/>
    </row>
    <row r="75" ht="33.75" hidden="1" customHeight="1" outlineLevel="1" spans="1:95">
      <c r="A75" s="840"/>
      <c r="B75" s="841"/>
      <c r="C75" s="607" t="s">
        <v>146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854"/>
      <c r="T75" s="687"/>
      <c r="U75" s="862"/>
      <c r="V75" s="854"/>
      <c r="W75" s="687"/>
      <c r="X75" s="862"/>
      <c r="Y75" s="854"/>
      <c r="Z75" s="687"/>
      <c r="AA75" s="862"/>
      <c r="AB75" s="766"/>
      <c r="AC75" s="842"/>
      <c r="AD75" s="842"/>
      <c r="AE75" s="842"/>
      <c r="AF75" s="609"/>
      <c r="AG75" s="536"/>
      <c r="AH75" s="842"/>
      <c r="AI75" s="609"/>
      <c r="AJ75" s="842"/>
      <c r="AK75" s="842"/>
      <c r="AL75" s="867"/>
      <c r="AM75" s="842"/>
      <c r="AN75" s="767"/>
      <c r="AO75" s="609"/>
      <c r="AP75" s="10"/>
      <c r="AQ75" s="767"/>
      <c r="AR75" s="609"/>
      <c r="AS75" s="10"/>
      <c r="AT75" s="767"/>
      <c r="AU75" s="609"/>
      <c r="AV75" s="10"/>
      <c r="AW75" s="767"/>
      <c r="AX75" s="609"/>
      <c r="AY75" s="10"/>
      <c r="AZ75" s="753"/>
      <c r="BA75" s="608"/>
      <c r="BB75" s="609"/>
      <c r="BC75" s="748"/>
      <c r="BD75" s="879"/>
      <c r="BE75" s="879"/>
      <c r="BF75" s="879"/>
      <c r="BG75" s="879"/>
      <c r="BH75" s="879"/>
      <c r="BI75" s="887"/>
      <c r="BJ75" s="879"/>
      <c r="BK75" s="879"/>
      <c r="BL75" s="887"/>
      <c r="BM75" s="879"/>
      <c r="BN75" s="879"/>
      <c r="BO75" s="887"/>
      <c r="BP75" s="879"/>
      <c r="BQ75" s="879"/>
      <c r="BR75" s="887"/>
      <c r="BS75" s="766"/>
      <c r="BT75" s="767"/>
      <c r="BU75" s="767"/>
      <c r="BV75" s="767"/>
      <c r="BW75" s="676"/>
      <c r="BX75" s="767"/>
      <c r="BY75" s="767"/>
      <c r="BZ75" s="676"/>
      <c r="CA75" s="767"/>
      <c r="CB75" s="767"/>
      <c r="CC75" s="676"/>
      <c r="CD75" s="767"/>
      <c r="CE75" s="767"/>
      <c r="CF75" s="676"/>
      <c r="CG75" s="789"/>
      <c r="CH75" s="767"/>
      <c r="CI75" s="676"/>
      <c r="CJ75" s="789"/>
      <c r="CK75" s="767"/>
      <c r="CL75" s="676"/>
      <c r="CM75" s="789"/>
      <c r="CN75" s="767"/>
      <c r="CO75" s="676"/>
      <c r="CP75" s="789"/>
      <c r="CQ75" s="803"/>
    </row>
    <row r="76" ht="22.5" hidden="1" customHeight="1" outlineLevel="1" spans="1:95">
      <c r="A76" s="840"/>
      <c r="B76" s="841"/>
      <c r="C76" s="607" t="s">
        <v>161</v>
      </c>
      <c r="D76" s="766"/>
      <c r="E76" s="842"/>
      <c r="F76" s="842"/>
      <c r="G76" s="842"/>
      <c r="H76" s="609"/>
      <c r="I76" s="842"/>
      <c r="J76" s="854"/>
      <c r="K76" s="687"/>
      <c r="L76" s="854"/>
      <c r="M76" s="854"/>
      <c r="N76" s="687"/>
      <c r="O76" s="854"/>
      <c r="P76" s="854"/>
      <c r="Q76" s="687"/>
      <c r="R76" s="862"/>
      <c r="S76" s="854"/>
      <c r="T76" s="687"/>
      <c r="U76" s="862"/>
      <c r="V76" s="854"/>
      <c r="W76" s="687"/>
      <c r="X76" s="862"/>
      <c r="Y76" s="854"/>
      <c r="Z76" s="687"/>
      <c r="AA76" s="862"/>
      <c r="AB76" s="766"/>
      <c r="AC76" s="842"/>
      <c r="AD76" s="842"/>
      <c r="AE76" s="842"/>
      <c r="AF76" s="609"/>
      <c r="AG76" s="536"/>
      <c r="AH76" s="842"/>
      <c r="AI76" s="609"/>
      <c r="AJ76" s="842"/>
      <c r="AK76" s="842"/>
      <c r="AL76" s="609"/>
      <c r="AM76" s="842"/>
      <c r="AN76" s="767"/>
      <c r="AO76" s="609"/>
      <c r="AP76" s="10"/>
      <c r="AQ76" s="767"/>
      <c r="AR76" s="609"/>
      <c r="AS76" s="10"/>
      <c r="AT76" s="767"/>
      <c r="AU76" s="609"/>
      <c r="AV76" s="10"/>
      <c r="AW76" s="767"/>
      <c r="AX76" s="609"/>
      <c r="AY76" s="10"/>
      <c r="AZ76" s="753"/>
      <c r="BA76" s="608"/>
      <c r="BB76" s="609"/>
      <c r="BC76" s="748"/>
      <c r="BD76" s="879"/>
      <c r="BE76" s="879"/>
      <c r="BF76" s="879"/>
      <c r="BG76" s="879"/>
      <c r="BH76" s="879"/>
      <c r="BI76" s="887"/>
      <c r="BJ76" s="879"/>
      <c r="BK76" s="879"/>
      <c r="BL76" s="887"/>
      <c r="BM76" s="879"/>
      <c r="BN76" s="879"/>
      <c r="BO76" s="887"/>
      <c r="BP76" s="879"/>
      <c r="BQ76" s="879"/>
      <c r="BR76" s="887"/>
      <c r="BS76" s="766"/>
      <c r="BT76" s="767"/>
      <c r="BU76" s="767"/>
      <c r="BV76" s="767"/>
      <c r="BW76" s="676"/>
      <c r="BX76" s="767"/>
      <c r="BY76" s="767"/>
      <c r="BZ76" s="676"/>
      <c r="CA76" s="767"/>
      <c r="CB76" s="767"/>
      <c r="CC76" s="676"/>
      <c r="CD76" s="767"/>
      <c r="CE76" s="767"/>
      <c r="CF76" s="676"/>
      <c r="CG76" s="789"/>
      <c r="CH76" s="767"/>
      <c r="CI76" s="676"/>
      <c r="CJ76" s="789"/>
      <c r="CK76" s="767"/>
      <c r="CL76" s="676"/>
      <c r="CM76" s="789"/>
      <c r="CN76" s="767"/>
      <c r="CO76" s="676"/>
      <c r="CP76" s="789"/>
      <c r="CQ76" s="803"/>
    </row>
    <row r="77" ht="22.5" hidden="1" customHeight="1" outlineLevel="1" spans="1:95">
      <c r="A77" s="836"/>
      <c r="B77" s="843"/>
      <c r="C77" s="607" t="s">
        <v>39</v>
      </c>
      <c r="D77" s="675"/>
      <c r="E77" s="622"/>
      <c r="F77" s="622"/>
      <c r="G77" s="622"/>
      <c r="H77" s="609"/>
      <c r="I77" s="622"/>
      <c r="J77" s="691"/>
      <c r="K77" s="687"/>
      <c r="L77" s="691"/>
      <c r="M77" s="691"/>
      <c r="N77" s="687"/>
      <c r="O77" s="691"/>
      <c r="P77" s="691"/>
      <c r="Q77" s="687"/>
      <c r="R77" s="858"/>
      <c r="S77" s="691"/>
      <c r="T77" s="687"/>
      <c r="U77" s="858"/>
      <c r="V77" s="691"/>
      <c r="W77" s="687"/>
      <c r="X77" s="858"/>
      <c r="Y77" s="691"/>
      <c r="Z77" s="687"/>
      <c r="AA77" s="858"/>
      <c r="AB77" s="675"/>
      <c r="AC77" s="622"/>
      <c r="AD77" s="622"/>
      <c r="AE77" s="622"/>
      <c r="AF77" s="609"/>
      <c r="AG77" s="373"/>
      <c r="AH77" s="622"/>
      <c r="AI77" s="609"/>
      <c r="AJ77" s="622"/>
      <c r="AK77" s="622"/>
      <c r="AL77" s="609"/>
      <c r="AM77" s="622"/>
      <c r="AN77" s="770"/>
      <c r="AO77" s="609"/>
      <c r="AP77" s="10"/>
      <c r="AQ77" s="770"/>
      <c r="AR77" s="609"/>
      <c r="AS77" s="10"/>
      <c r="AT77" s="770"/>
      <c r="AU77" s="609"/>
      <c r="AV77" s="10"/>
      <c r="AW77" s="770"/>
      <c r="AX77" s="609"/>
      <c r="AY77" s="10"/>
      <c r="AZ77" s="757"/>
      <c r="BA77" s="608"/>
      <c r="BB77" s="609"/>
      <c r="BC77" s="748"/>
      <c r="BD77" s="880"/>
      <c r="BE77" s="880"/>
      <c r="BF77" s="880"/>
      <c r="BG77" s="880"/>
      <c r="BH77" s="880"/>
      <c r="BI77" s="888"/>
      <c r="BJ77" s="880"/>
      <c r="BK77" s="880"/>
      <c r="BL77" s="888"/>
      <c r="BM77" s="880"/>
      <c r="BN77" s="880"/>
      <c r="BO77" s="888"/>
      <c r="BP77" s="880"/>
      <c r="BQ77" s="880"/>
      <c r="BR77" s="888"/>
      <c r="BS77" s="675"/>
      <c r="BT77" s="770"/>
      <c r="BU77" s="770"/>
      <c r="BV77" s="770"/>
      <c r="BW77" s="676"/>
      <c r="BX77" s="770"/>
      <c r="BY77" s="770"/>
      <c r="BZ77" s="676"/>
      <c r="CA77" s="770"/>
      <c r="CB77" s="770"/>
      <c r="CC77" s="676"/>
      <c r="CD77" s="770"/>
      <c r="CE77" s="770"/>
      <c r="CF77" s="676"/>
      <c r="CG77" s="782"/>
      <c r="CH77" s="770"/>
      <c r="CI77" s="676"/>
      <c r="CJ77" s="782"/>
      <c r="CK77" s="770"/>
      <c r="CL77" s="676"/>
      <c r="CM77" s="782"/>
      <c r="CN77" s="770"/>
      <c r="CO77" s="676"/>
      <c r="CP77" s="782"/>
      <c r="CQ77" s="803"/>
    </row>
    <row r="78" ht="74.25" hidden="1" customHeight="1" outlineLevel="1" spans="1:95">
      <c r="A78" s="836" t="s">
        <v>331</v>
      </c>
      <c r="B78" s="843" t="s">
        <v>332</v>
      </c>
      <c r="C78" s="607" t="s">
        <v>13</v>
      </c>
      <c r="D78" s="608">
        <f>E78+F78+I78+L78+O78+R78</f>
        <v>0</v>
      </c>
      <c r="E78" s="11">
        <v>0</v>
      </c>
      <c r="F78" s="11">
        <v>0</v>
      </c>
      <c r="G78" s="11">
        <v>0</v>
      </c>
      <c r="H78" s="609"/>
      <c r="I78" s="11">
        <f>G78+H78</f>
        <v>0</v>
      </c>
      <c r="J78" s="686">
        <v>0</v>
      </c>
      <c r="K78" s="609">
        <f>K79</f>
        <v>0</v>
      </c>
      <c r="L78" s="686">
        <f>J78+K78</f>
        <v>0</v>
      </c>
      <c r="M78" s="686">
        <f>'39'!O77</f>
        <v>0</v>
      </c>
      <c r="N78" s="609">
        <f>N79</f>
        <v>0</v>
      </c>
      <c r="O78" s="686">
        <f>M78+N78</f>
        <v>0</v>
      </c>
      <c r="P78" s="701">
        <f>'39'!R77</f>
        <v>0</v>
      </c>
      <c r="Q78" s="609">
        <f>Q79</f>
        <v>0</v>
      </c>
      <c r="R78" s="860">
        <f>P78+Q78</f>
        <v>0</v>
      </c>
      <c r="S78" s="701"/>
      <c r="T78" s="609"/>
      <c r="U78" s="860"/>
      <c r="V78" s="701"/>
      <c r="W78" s="609"/>
      <c r="X78" s="860"/>
      <c r="Y78" s="701"/>
      <c r="Z78" s="609"/>
      <c r="AA78" s="860"/>
      <c r="AB78" s="608">
        <f>AC78+AD78+AG78+AJ78+AM78+AP78</f>
        <v>0</v>
      </c>
      <c r="AC78" s="11">
        <v>0</v>
      </c>
      <c r="AD78" s="11">
        <v>0</v>
      </c>
      <c r="AE78" s="11">
        <v>0</v>
      </c>
      <c r="AF78" s="609"/>
      <c r="AG78" s="358">
        <f>AE78+AF78</f>
        <v>0</v>
      </c>
      <c r="AH78" s="11">
        <v>0</v>
      </c>
      <c r="AI78" s="609">
        <f>AI79</f>
        <v>0</v>
      </c>
      <c r="AJ78" s="11">
        <f>AH78+AI78</f>
        <v>0</v>
      </c>
      <c r="AK78" s="11">
        <f>'39'!AD77</f>
        <v>0</v>
      </c>
      <c r="AL78" s="609">
        <f>AL79</f>
        <v>0</v>
      </c>
      <c r="AM78" s="11">
        <f>AK78+AL78</f>
        <v>0</v>
      </c>
      <c r="AN78" s="653">
        <f>'39'!AG77</f>
        <v>0</v>
      </c>
      <c r="AO78" s="609">
        <f>AO79</f>
        <v>0</v>
      </c>
      <c r="AP78" s="11">
        <f>AN78+AO78</f>
        <v>0</v>
      </c>
      <c r="AQ78" s="653"/>
      <c r="AR78" s="609"/>
      <c r="AS78" s="11"/>
      <c r="AT78" s="653"/>
      <c r="AU78" s="609"/>
      <c r="AV78" s="11"/>
      <c r="AW78" s="653"/>
      <c r="AX78" s="609"/>
      <c r="AY78" s="11"/>
      <c r="AZ78" s="759">
        <f>BC78+BF78+BI78</f>
        <v>0</v>
      </c>
      <c r="BA78" s="876">
        <v>0</v>
      </c>
      <c r="BB78" s="609">
        <f>BB79</f>
        <v>0</v>
      </c>
      <c r="BC78" s="745">
        <f>BA78+BB78</f>
        <v>0</v>
      </c>
      <c r="BD78" s="876">
        <v>0</v>
      </c>
      <c r="BE78" s="609"/>
      <c r="BF78" s="745">
        <f>BD78+BE78</f>
        <v>0</v>
      </c>
      <c r="BG78" s="876">
        <f>'39'!AQ77</f>
        <v>0</v>
      </c>
      <c r="BH78" s="609"/>
      <c r="BI78" s="745">
        <f>BG78+BH78</f>
        <v>0</v>
      </c>
      <c r="BJ78" s="876"/>
      <c r="BK78" s="609"/>
      <c r="BL78" s="745"/>
      <c r="BM78" s="876"/>
      <c r="BN78" s="609"/>
      <c r="BO78" s="745"/>
      <c r="BP78" s="876"/>
      <c r="BQ78" s="609"/>
      <c r="BR78" s="745"/>
      <c r="BS78" s="608">
        <f>BT78+BU78+BX78+CA78+CD78+CG78</f>
        <v>0</v>
      </c>
      <c r="BT78" s="11">
        <f>E78+AC78</f>
        <v>0</v>
      </c>
      <c r="BU78" s="11">
        <f>F78+AD78</f>
        <v>0</v>
      </c>
      <c r="BV78" s="11">
        <f>G78+AE78</f>
        <v>0</v>
      </c>
      <c r="BW78" s="609">
        <f>H78+AF78</f>
        <v>0</v>
      </c>
      <c r="BX78" s="11">
        <f>BV78+BW78</f>
        <v>0</v>
      </c>
      <c r="BY78" s="11">
        <f>J78+AH78+BA78</f>
        <v>0</v>
      </c>
      <c r="BZ78" s="609">
        <f>K78+AI78+BB78</f>
        <v>0</v>
      </c>
      <c r="CA78" s="11">
        <f>BY78+BZ78</f>
        <v>0</v>
      </c>
      <c r="CB78" s="11">
        <f>M78+AK78</f>
        <v>0</v>
      </c>
      <c r="CC78" s="676">
        <f>N78+AL78</f>
        <v>0</v>
      </c>
      <c r="CD78" s="11">
        <f>CB78+CC78</f>
        <v>0</v>
      </c>
      <c r="CE78" s="11">
        <f>P78+AN78</f>
        <v>0</v>
      </c>
      <c r="CF78" s="676">
        <f>Q78+AO78</f>
        <v>0</v>
      </c>
      <c r="CG78" s="745">
        <f>CE78+CF78</f>
        <v>0</v>
      </c>
      <c r="CH78" s="11"/>
      <c r="CI78" s="676"/>
      <c r="CJ78" s="745"/>
      <c r="CK78" s="11"/>
      <c r="CL78" s="676"/>
      <c r="CM78" s="745"/>
      <c r="CN78" s="11"/>
      <c r="CO78" s="676"/>
      <c r="CP78" s="745"/>
      <c r="CQ78" s="892"/>
    </row>
    <row r="79" ht="38.25" hidden="1" customHeight="1" outlineLevel="1" spans="1:95">
      <c r="A79" s="840"/>
      <c r="B79" s="841"/>
      <c r="C79" s="639" t="s">
        <v>39</v>
      </c>
      <c r="D79" s="640"/>
      <c r="E79" s="641"/>
      <c r="F79" s="641"/>
      <c r="G79" s="641"/>
      <c r="H79" s="642"/>
      <c r="I79" s="641"/>
      <c r="J79" s="699"/>
      <c r="K79" s="642"/>
      <c r="L79" s="699"/>
      <c r="M79" s="699"/>
      <c r="N79" s="642"/>
      <c r="O79" s="699"/>
      <c r="P79" s="699"/>
      <c r="Q79" s="642"/>
      <c r="R79" s="861"/>
      <c r="S79" s="699"/>
      <c r="T79" s="642"/>
      <c r="U79" s="861"/>
      <c r="V79" s="699"/>
      <c r="W79" s="642"/>
      <c r="X79" s="861"/>
      <c r="Y79" s="699"/>
      <c r="Z79" s="642"/>
      <c r="AA79" s="861"/>
      <c r="AB79" s="640"/>
      <c r="AC79" s="641"/>
      <c r="AD79" s="641"/>
      <c r="AE79" s="641"/>
      <c r="AF79" s="642"/>
      <c r="AG79" s="392"/>
      <c r="AH79" s="641"/>
      <c r="AI79" s="642"/>
      <c r="AJ79" s="641"/>
      <c r="AK79" s="641"/>
      <c r="AL79" s="642"/>
      <c r="AM79" s="641"/>
      <c r="AN79" s="641"/>
      <c r="AO79" s="642"/>
      <c r="AP79" s="641"/>
      <c r="AQ79" s="641"/>
      <c r="AR79" s="642"/>
      <c r="AS79" s="641"/>
      <c r="AT79" s="641"/>
      <c r="AU79" s="642"/>
      <c r="AV79" s="641"/>
      <c r="AW79" s="641"/>
      <c r="AX79" s="642"/>
      <c r="AY79" s="641"/>
      <c r="AZ79" s="881"/>
      <c r="BA79" s="882"/>
      <c r="BB79" s="642"/>
      <c r="BC79" s="641"/>
      <c r="BD79" s="641"/>
      <c r="BE79" s="642"/>
      <c r="BF79" s="641"/>
      <c r="BG79" s="641"/>
      <c r="BH79" s="642"/>
      <c r="BI79" s="758"/>
      <c r="BJ79" s="641"/>
      <c r="BK79" s="642"/>
      <c r="BL79" s="758"/>
      <c r="BM79" s="641"/>
      <c r="BN79" s="642"/>
      <c r="BO79" s="758"/>
      <c r="BP79" s="641"/>
      <c r="BQ79" s="642"/>
      <c r="BR79" s="758"/>
      <c r="BS79" s="640"/>
      <c r="BT79" s="641"/>
      <c r="BU79" s="641"/>
      <c r="BV79" s="641"/>
      <c r="BW79" s="642"/>
      <c r="BX79" s="641"/>
      <c r="BY79" s="641"/>
      <c r="BZ79" s="739"/>
      <c r="CA79" s="641"/>
      <c r="CB79" s="641"/>
      <c r="CC79" s="739"/>
      <c r="CD79" s="641"/>
      <c r="CE79" s="641"/>
      <c r="CF79" s="739"/>
      <c r="CG79" s="758"/>
      <c r="CH79" s="641"/>
      <c r="CI79" s="739"/>
      <c r="CJ79" s="758"/>
      <c r="CK79" s="641"/>
      <c r="CL79" s="739"/>
      <c r="CM79" s="758"/>
      <c r="CN79" s="641"/>
      <c r="CO79" s="739"/>
      <c r="CP79" s="758"/>
      <c r="CQ79" s="893"/>
    </row>
    <row r="80" s="27" customFormat="1" ht="75.75" customHeight="1" collapsed="1" spans="1:95">
      <c r="A80" s="643"/>
      <c r="B80" s="644" t="s">
        <v>159</v>
      </c>
      <c r="C80" s="846"/>
      <c r="D80" s="425">
        <f>E80+F80+I80+L80+O80+R80+U80+X80+AA80</f>
        <v>2447.48816</v>
      </c>
      <c r="E80" s="646">
        <f>E67+E73+E68+E78</f>
        <v>0</v>
      </c>
      <c r="F80" s="646">
        <f t="shared" ref="F80:AD80" si="24">F67+F73+F68+F78</f>
        <v>0</v>
      </c>
      <c r="G80" s="646">
        <f t="shared" si="24"/>
        <v>0</v>
      </c>
      <c r="H80" s="646">
        <f t="shared" si="24"/>
        <v>0</v>
      </c>
      <c r="I80" s="646">
        <f t="shared" si="24"/>
        <v>0</v>
      </c>
      <c r="J80" s="646">
        <f t="shared" si="24"/>
        <v>0</v>
      </c>
      <c r="K80" s="646">
        <f t="shared" si="24"/>
        <v>0</v>
      </c>
      <c r="L80" s="646">
        <f t="shared" si="24"/>
        <v>0</v>
      </c>
      <c r="M80" s="646">
        <f t="shared" si="24"/>
        <v>180.025</v>
      </c>
      <c r="N80" s="848">
        <f t="shared" si="24"/>
        <v>0</v>
      </c>
      <c r="O80" s="646">
        <f t="shared" si="24"/>
        <v>180.025</v>
      </c>
      <c r="P80" s="646">
        <f t="shared" si="24"/>
        <v>1657.41579</v>
      </c>
      <c r="Q80" s="848">
        <f t="shared" si="24"/>
        <v>0</v>
      </c>
      <c r="R80" s="646">
        <f t="shared" si="24"/>
        <v>1657.41579</v>
      </c>
      <c r="S80" s="646">
        <f t="shared" ref="S80:AA80" si="25">S67+S73+S68+S78</f>
        <v>0</v>
      </c>
      <c r="T80" s="848">
        <f t="shared" si="25"/>
        <v>452.15263</v>
      </c>
      <c r="U80" s="646">
        <f t="shared" si="25"/>
        <v>452.15263</v>
      </c>
      <c r="V80" s="646">
        <f t="shared" si="25"/>
        <v>0</v>
      </c>
      <c r="W80" s="848">
        <f t="shared" si="25"/>
        <v>157.89474</v>
      </c>
      <c r="X80" s="646">
        <f t="shared" si="25"/>
        <v>157.89474</v>
      </c>
      <c r="Y80" s="646">
        <f t="shared" si="25"/>
        <v>0</v>
      </c>
      <c r="Z80" s="848">
        <f t="shared" si="25"/>
        <v>0</v>
      </c>
      <c r="AA80" s="646">
        <f t="shared" si="25"/>
        <v>0</v>
      </c>
      <c r="AB80" s="674">
        <f>AC80+AD80+AG80+AJ80+AM80+AP80+AS80+AV80+AY80</f>
        <v>41381.8</v>
      </c>
      <c r="AC80" s="646">
        <f t="shared" si="24"/>
        <v>0</v>
      </c>
      <c r="AD80" s="646">
        <f t="shared" si="24"/>
        <v>0</v>
      </c>
      <c r="AE80" s="646">
        <f>AE73+AE68+AE78</f>
        <v>0</v>
      </c>
      <c r="AF80" s="646">
        <f>AF73+AF68+AF78</f>
        <v>0</v>
      </c>
      <c r="AG80" s="646">
        <f>AG67+AG73+AG68+AG78</f>
        <v>0</v>
      </c>
      <c r="AH80" s="646">
        <f>AH73+AH68+AH78</f>
        <v>0</v>
      </c>
      <c r="AI80" s="848">
        <f>AI73+AI68+AI78</f>
        <v>0</v>
      </c>
      <c r="AJ80" s="646">
        <f t="shared" ref="AJ80:AP80" si="26">AJ67+AJ73+AJ68+AJ78</f>
        <v>0</v>
      </c>
      <c r="AK80" s="646">
        <f t="shared" si="26"/>
        <v>0</v>
      </c>
      <c r="AL80" s="848">
        <f t="shared" si="26"/>
        <v>0</v>
      </c>
      <c r="AM80" s="646">
        <f t="shared" si="26"/>
        <v>0</v>
      </c>
      <c r="AN80" s="646">
        <f t="shared" si="26"/>
        <v>25790.9</v>
      </c>
      <c r="AO80" s="848">
        <f t="shared" si="26"/>
        <v>0</v>
      </c>
      <c r="AP80" s="646">
        <f t="shared" si="26"/>
        <v>25790.9</v>
      </c>
      <c r="AQ80" s="646">
        <f t="shared" ref="AQ80:AY80" si="27">AQ67+AQ73+AQ68+AQ78</f>
        <v>0</v>
      </c>
      <c r="AR80" s="848">
        <f t="shared" si="27"/>
        <v>12590.9</v>
      </c>
      <c r="AS80" s="646">
        <f t="shared" si="27"/>
        <v>12590.9</v>
      </c>
      <c r="AT80" s="646">
        <f t="shared" si="27"/>
        <v>0</v>
      </c>
      <c r="AU80" s="848">
        <f t="shared" si="27"/>
        <v>3000</v>
      </c>
      <c r="AV80" s="646">
        <f t="shared" si="27"/>
        <v>3000</v>
      </c>
      <c r="AW80" s="646">
        <f t="shared" si="27"/>
        <v>0</v>
      </c>
      <c r="AX80" s="848">
        <f t="shared" si="27"/>
        <v>0</v>
      </c>
      <c r="AY80" s="646">
        <f t="shared" si="27"/>
        <v>0</v>
      </c>
      <c r="AZ80" s="883">
        <f>BC80+BF80+BI80+BL80+BO80+BR80</f>
        <v>0</v>
      </c>
      <c r="BA80" s="646">
        <f>BA73+BA68+BA78</f>
        <v>0</v>
      </c>
      <c r="BB80" s="848">
        <f>BB73+BB68+BB78</f>
        <v>0</v>
      </c>
      <c r="BC80" s="646">
        <f t="shared" ref="BC80:BI80" si="28">BC67+BC73+BC68+BC78</f>
        <v>0</v>
      </c>
      <c r="BD80" s="646">
        <f t="shared" si="28"/>
        <v>0</v>
      </c>
      <c r="BE80" s="848">
        <f t="shared" si="28"/>
        <v>0</v>
      </c>
      <c r="BF80" s="646">
        <f t="shared" si="28"/>
        <v>0</v>
      </c>
      <c r="BG80" s="646">
        <f t="shared" si="28"/>
        <v>0</v>
      </c>
      <c r="BH80" s="848">
        <f t="shared" si="28"/>
        <v>0</v>
      </c>
      <c r="BI80" s="646">
        <f t="shared" si="28"/>
        <v>0</v>
      </c>
      <c r="BJ80" s="646">
        <f t="shared" ref="BJ80:BR80" si="29">BJ67+BJ73+BJ68+BJ78</f>
        <v>0</v>
      </c>
      <c r="BK80" s="848">
        <f t="shared" si="29"/>
        <v>0</v>
      </c>
      <c r="BL80" s="646">
        <f t="shared" si="29"/>
        <v>0</v>
      </c>
      <c r="BM80" s="646">
        <f t="shared" si="29"/>
        <v>0</v>
      </c>
      <c r="BN80" s="848">
        <f t="shared" si="29"/>
        <v>0</v>
      </c>
      <c r="BO80" s="646">
        <f t="shared" si="29"/>
        <v>0</v>
      </c>
      <c r="BP80" s="646">
        <f t="shared" si="29"/>
        <v>0</v>
      </c>
      <c r="BQ80" s="848">
        <f t="shared" si="29"/>
        <v>0</v>
      </c>
      <c r="BR80" s="646">
        <f t="shared" si="29"/>
        <v>0</v>
      </c>
      <c r="BS80" s="674">
        <f>BT80+BU80+BX80+CA80+CD80+CG80+CJ80+CM80+CP80</f>
        <v>43829.28816</v>
      </c>
      <c r="BT80" s="646">
        <f>BT67+BT73+BT68+BT78</f>
        <v>0</v>
      </c>
      <c r="BU80" s="646">
        <f>BU67+BU73+BU68+BU78</f>
        <v>0</v>
      </c>
      <c r="BV80" s="646">
        <f>BV73+BV68+BV78</f>
        <v>0</v>
      </c>
      <c r="BW80" s="646">
        <f>BW73+BW68+BW78</f>
        <v>0</v>
      </c>
      <c r="BX80" s="646">
        <f>BX67+BX73+BX68+BX78</f>
        <v>0</v>
      </c>
      <c r="BY80" s="646">
        <f>BY73+BY68+BY78</f>
        <v>0</v>
      </c>
      <c r="BZ80" s="848">
        <f>BZ73+BZ68+BZ78</f>
        <v>0</v>
      </c>
      <c r="CA80" s="646">
        <f t="shared" ref="CA80:CG80" si="30">CA67+CA73+CA68+CA78</f>
        <v>0</v>
      </c>
      <c r="CB80" s="646">
        <f t="shared" si="30"/>
        <v>180.025</v>
      </c>
      <c r="CC80" s="848">
        <f t="shared" si="30"/>
        <v>0</v>
      </c>
      <c r="CD80" s="646">
        <f t="shared" si="30"/>
        <v>180.025</v>
      </c>
      <c r="CE80" s="646">
        <f t="shared" si="30"/>
        <v>27448.31579</v>
      </c>
      <c r="CF80" s="848">
        <f t="shared" si="30"/>
        <v>0</v>
      </c>
      <c r="CG80" s="646">
        <f t="shared" si="30"/>
        <v>27448.31579</v>
      </c>
      <c r="CH80" s="646">
        <f t="shared" ref="CH80:CP80" si="31">CH67+CH73+CH68+CH78</f>
        <v>0</v>
      </c>
      <c r="CI80" s="848">
        <f t="shared" si="31"/>
        <v>13043.05263</v>
      </c>
      <c r="CJ80" s="646">
        <f t="shared" si="31"/>
        <v>13043.05263</v>
      </c>
      <c r="CK80" s="646">
        <f t="shared" si="31"/>
        <v>0</v>
      </c>
      <c r="CL80" s="848">
        <f t="shared" si="31"/>
        <v>3157.89474</v>
      </c>
      <c r="CM80" s="646">
        <f t="shared" si="31"/>
        <v>3157.89474</v>
      </c>
      <c r="CN80" s="646">
        <f t="shared" si="31"/>
        <v>0</v>
      </c>
      <c r="CO80" s="848">
        <f t="shared" si="31"/>
        <v>0</v>
      </c>
      <c r="CP80" s="646">
        <f t="shared" si="31"/>
        <v>0</v>
      </c>
      <c r="CQ80" s="816"/>
    </row>
    <row r="81" s="27" customFormat="1" ht="76.9" customHeight="1" spans="1:95">
      <c r="A81" s="643"/>
      <c r="B81" s="644" t="s">
        <v>162</v>
      </c>
      <c r="C81" s="847"/>
      <c r="D81" s="425">
        <f>E81+F81+I81+L81+O81+R81+U81+X81+AA81</f>
        <v>650215.94467</v>
      </c>
      <c r="E81" s="646">
        <f t="shared" ref="E81:R81" si="32">E80+E64+E57+E45+E52</f>
        <v>73582.87327</v>
      </c>
      <c r="F81" s="646">
        <f t="shared" si="32"/>
        <v>68037.99891</v>
      </c>
      <c r="G81" s="646">
        <f t="shared" si="32"/>
        <v>81605.94426</v>
      </c>
      <c r="H81" s="848">
        <f t="shared" si="32"/>
        <v>0</v>
      </c>
      <c r="I81" s="646">
        <f t="shared" si="32"/>
        <v>79606.73556</v>
      </c>
      <c r="J81" s="646">
        <f t="shared" si="32"/>
        <v>75393.91334</v>
      </c>
      <c r="K81" s="855">
        <f t="shared" si="32"/>
        <v>0</v>
      </c>
      <c r="L81" s="646">
        <f t="shared" si="32"/>
        <v>75393.91334</v>
      </c>
      <c r="M81" s="646">
        <f t="shared" si="32"/>
        <v>74018.19312</v>
      </c>
      <c r="N81" s="855">
        <f t="shared" si="32"/>
        <v>0</v>
      </c>
      <c r="O81" s="646">
        <f t="shared" si="32"/>
        <v>74018.19312</v>
      </c>
      <c r="P81" s="646">
        <f t="shared" si="32"/>
        <v>69511.15296</v>
      </c>
      <c r="Q81" s="855">
        <f t="shared" si="32"/>
        <v>-107.80616</v>
      </c>
      <c r="R81" s="795">
        <f t="shared" si="32"/>
        <v>69403.3468</v>
      </c>
      <c r="S81" s="646">
        <f t="shared" ref="S81:AA81" si="33">S80+S64+S57+S45+S52</f>
        <v>0</v>
      </c>
      <c r="T81" s="855">
        <f t="shared" si="33"/>
        <v>70119.0314</v>
      </c>
      <c r="U81" s="795">
        <f t="shared" si="33"/>
        <v>70119.0314</v>
      </c>
      <c r="V81" s="646">
        <f t="shared" si="33"/>
        <v>0</v>
      </c>
      <c r="W81" s="855">
        <f t="shared" si="33"/>
        <v>70119.0314</v>
      </c>
      <c r="X81" s="795">
        <f t="shared" si="33"/>
        <v>70119.0314</v>
      </c>
      <c r="Y81" s="646">
        <f t="shared" si="33"/>
        <v>0</v>
      </c>
      <c r="Z81" s="855">
        <f t="shared" si="33"/>
        <v>69934.82087</v>
      </c>
      <c r="AA81" s="795">
        <f t="shared" si="33"/>
        <v>69934.82087</v>
      </c>
      <c r="AB81" s="674">
        <f>AC81+AD81+AG81+AJ81+AM81+AP81+AS81+AV81+AY81</f>
        <v>67055.82103</v>
      </c>
      <c r="AC81" s="646">
        <f t="shared" ref="AC81:BH81" si="34">AC80+AC64+AC57+AC45+AC52</f>
        <v>4170.09794</v>
      </c>
      <c r="AD81" s="646">
        <f t="shared" si="34"/>
        <v>0</v>
      </c>
      <c r="AE81" s="646">
        <f t="shared" si="34"/>
        <v>3793.45358</v>
      </c>
      <c r="AF81" s="848">
        <f t="shared" si="34"/>
        <v>0</v>
      </c>
      <c r="AG81" s="646">
        <f t="shared" si="34"/>
        <v>3793.45358</v>
      </c>
      <c r="AH81" s="646">
        <f t="shared" si="34"/>
        <v>13369.43893</v>
      </c>
      <c r="AI81" s="855">
        <f t="shared" si="34"/>
        <v>0</v>
      </c>
      <c r="AJ81" s="646">
        <f t="shared" si="34"/>
        <v>8638.26951</v>
      </c>
      <c r="AK81" s="646">
        <f t="shared" si="34"/>
        <v>3787.5</v>
      </c>
      <c r="AL81" s="855">
        <f t="shared" si="34"/>
        <v>0</v>
      </c>
      <c r="AM81" s="646">
        <f t="shared" si="34"/>
        <v>3787.5</v>
      </c>
      <c r="AN81" s="646">
        <f t="shared" si="34"/>
        <v>25971.3</v>
      </c>
      <c r="AO81" s="855">
        <f t="shared" si="34"/>
        <v>0</v>
      </c>
      <c r="AP81" s="646">
        <f t="shared" si="34"/>
        <v>25971.3</v>
      </c>
      <c r="AQ81" s="646">
        <f t="shared" ref="AQ81:AY81" si="35">AQ80+AQ64+AQ57+AQ45+AQ52</f>
        <v>0</v>
      </c>
      <c r="AR81" s="855">
        <f t="shared" si="35"/>
        <v>17484.4</v>
      </c>
      <c r="AS81" s="646">
        <f t="shared" si="35"/>
        <v>17484.4</v>
      </c>
      <c r="AT81" s="646">
        <f t="shared" si="35"/>
        <v>0</v>
      </c>
      <c r="AU81" s="855">
        <f t="shared" si="35"/>
        <v>3210.8</v>
      </c>
      <c r="AV81" s="646">
        <f t="shared" si="35"/>
        <v>3210.8</v>
      </c>
      <c r="AW81" s="646">
        <f t="shared" si="35"/>
        <v>0</v>
      </c>
      <c r="AX81" s="855">
        <f t="shared" si="35"/>
        <v>0</v>
      </c>
      <c r="AY81" s="646">
        <f t="shared" si="35"/>
        <v>0</v>
      </c>
      <c r="AZ81" s="883">
        <f>BC81+BF81+BI81+BL81+BO81+BR81</f>
        <v>2460</v>
      </c>
      <c r="BA81" s="870">
        <f t="shared" si="34"/>
        <v>820</v>
      </c>
      <c r="BB81" s="855">
        <f t="shared" si="34"/>
        <v>0</v>
      </c>
      <c r="BC81" s="795">
        <f t="shared" si="34"/>
        <v>820</v>
      </c>
      <c r="BD81" s="870">
        <f t="shared" si="34"/>
        <v>410</v>
      </c>
      <c r="BE81" s="855">
        <f t="shared" si="34"/>
        <v>0</v>
      </c>
      <c r="BF81" s="795">
        <f>BD81+BE81</f>
        <v>410</v>
      </c>
      <c r="BG81" s="870">
        <f t="shared" si="34"/>
        <v>410</v>
      </c>
      <c r="BH81" s="855">
        <f t="shared" si="34"/>
        <v>0</v>
      </c>
      <c r="BI81" s="795">
        <f>BG81+BH81</f>
        <v>410</v>
      </c>
      <c r="BJ81" s="870">
        <f>BJ80+BJ64+BJ57+BJ45+BJ52</f>
        <v>0</v>
      </c>
      <c r="BK81" s="855">
        <f>BK80+BK64+BK57+BK45+BK52</f>
        <v>410</v>
      </c>
      <c r="BL81" s="795">
        <f>BJ81+BK81</f>
        <v>410</v>
      </c>
      <c r="BM81" s="870">
        <f>BM80+BM64+BM57+BM45+BM52</f>
        <v>0</v>
      </c>
      <c r="BN81" s="855">
        <f>BN80+BN64+BN57+BN45+BN52</f>
        <v>410</v>
      </c>
      <c r="BO81" s="890">
        <f>BM81+BN81</f>
        <v>410</v>
      </c>
      <c r="BP81" s="870">
        <f>BP80+BP64+BP57+BP45+BP52</f>
        <v>0</v>
      </c>
      <c r="BQ81" s="855">
        <f>BQ80+BQ64+BQ57+BQ45+BQ52</f>
        <v>0</v>
      </c>
      <c r="BR81" s="795">
        <f>BP81+BQ81</f>
        <v>0</v>
      </c>
      <c r="BS81" s="674">
        <f>BT81+BU81+BX81+CA81+CD81+CG81+CJ81+CM81+CP81</f>
        <v>719731.7657</v>
      </c>
      <c r="BT81" s="646">
        <f t="shared" ref="BT81:CP81" si="36">BT80+BT64+BT57+BT45+BT52</f>
        <v>77752.97121</v>
      </c>
      <c r="BU81" s="646">
        <f t="shared" si="36"/>
        <v>68037.99891</v>
      </c>
      <c r="BV81" s="646">
        <f t="shared" si="36"/>
        <v>85399.39784</v>
      </c>
      <c r="BW81" s="646">
        <f t="shared" si="36"/>
        <v>0</v>
      </c>
      <c r="BX81" s="646">
        <f t="shared" si="36"/>
        <v>83400.18914</v>
      </c>
      <c r="BY81" s="646">
        <f t="shared" si="36"/>
        <v>89583.35227</v>
      </c>
      <c r="BZ81" s="848">
        <f t="shared" si="36"/>
        <v>0</v>
      </c>
      <c r="CA81" s="646">
        <f t="shared" si="36"/>
        <v>84852.18285</v>
      </c>
      <c r="CB81" s="646">
        <f t="shared" si="36"/>
        <v>78215.69312</v>
      </c>
      <c r="CC81" s="848">
        <f t="shared" si="36"/>
        <v>0</v>
      </c>
      <c r="CD81" s="646">
        <f t="shared" si="36"/>
        <v>78215.69312</v>
      </c>
      <c r="CE81" s="646">
        <f t="shared" si="36"/>
        <v>95892.45296</v>
      </c>
      <c r="CF81" s="848">
        <f t="shared" si="36"/>
        <v>-107.80616</v>
      </c>
      <c r="CG81" s="646">
        <f t="shared" si="36"/>
        <v>95784.6468</v>
      </c>
      <c r="CH81" s="646">
        <f t="shared" si="36"/>
        <v>0</v>
      </c>
      <c r="CI81" s="848">
        <f t="shared" si="36"/>
        <v>88013.4314</v>
      </c>
      <c r="CJ81" s="646">
        <f t="shared" si="36"/>
        <v>88013.4314</v>
      </c>
      <c r="CK81" s="646">
        <f t="shared" si="36"/>
        <v>0</v>
      </c>
      <c r="CL81" s="848">
        <f t="shared" si="36"/>
        <v>73739.8314</v>
      </c>
      <c r="CM81" s="646">
        <f t="shared" si="36"/>
        <v>73739.8314</v>
      </c>
      <c r="CN81" s="646">
        <f t="shared" si="36"/>
        <v>0</v>
      </c>
      <c r="CO81" s="848">
        <f t="shared" si="36"/>
        <v>69934.82087</v>
      </c>
      <c r="CP81" s="646">
        <f t="shared" si="36"/>
        <v>69934.82087</v>
      </c>
      <c r="CQ81" s="816"/>
    </row>
    <row r="82" ht="16.5" customHeight="1" spans="1:95">
      <c r="A82" s="543" t="s">
        <v>86</v>
      </c>
      <c r="B82" s="544"/>
      <c r="C82" s="544"/>
      <c r="D82" s="545"/>
      <c r="E82" s="298"/>
      <c r="F82" s="38"/>
      <c r="I82" s="545"/>
      <c r="K82" s="856"/>
      <c r="N82" s="39"/>
      <c r="Q82" s="41"/>
      <c r="R82" s="856"/>
      <c r="S82" s="856"/>
      <c r="T82" s="856"/>
      <c r="U82" s="856"/>
      <c r="V82" s="856"/>
      <c r="W82" s="856"/>
      <c r="X82" s="856"/>
      <c r="Y82" s="856"/>
      <c r="Z82" s="856"/>
      <c r="AA82" s="856"/>
      <c r="AB82" s="298"/>
      <c r="AC82" s="299"/>
      <c r="AD82" s="545"/>
      <c r="AE82" s="298"/>
      <c r="AF82" s="557"/>
      <c r="AG82" s="298"/>
      <c r="AH82" s="298"/>
      <c r="AI82" s="298"/>
      <c r="AJ82" s="298"/>
      <c r="AK82" s="543"/>
      <c r="AL82" s="38"/>
      <c r="AM82" s="543" t="s">
        <v>325</v>
      </c>
      <c r="AN82" s="868"/>
      <c r="AO82" s="543"/>
      <c r="AP82" s="868"/>
      <c r="AQ82" s="868"/>
      <c r="AR82" s="868"/>
      <c r="AS82" s="868"/>
      <c r="AT82" s="868"/>
      <c r="AU82" s="868"/>
      <c r="AV82" s="868"/>
      <c r="AW82" s="868"/>
      <c r="AX82" s="868"/>
      <c r="AY82" s="868"/>
      <c r="AZ82" s="884"/>
      <c r="BA82" s="868"/>
      <c r="BB82" s="868"/>
      <c r="BC82" s="868"/>
      <c r="BD82" s="868"/>
      <c r="BE82" s="868"/>
      <c r="BF82" s="868"/>
      <c r="BG82" s="868"/>
      <c r="BH82" s="868"/>
      <c r="BI82" s="868"/>
      <c r="BJ82" s="868"/>
      <c r="BK82" s="868"/>
      <c r="BL82" s="868"/>
      <c r="BM82" s="868"/>
      <c r="BN82" s="868"/>
      <c r="BO82" s="868"/>
      <c r="BP82" s="868"/>
      <c r="BQ82" s="868"/>
      <c r="BR82" s="868"/>
      <c r="BS82" s="868"/>
      <c r="BT82" s="868"/>
      <c r="BU82" s="868"/>
      <c r="BV82" s="868"/>
      <c r="BX82" s="868"/>
      <c r="BY82" s="868"/>
      <c r="BZ82" s="868"/>
      <c r="CA82" s="868"/>
      <c r="CB82" s="868"/>
      <c r="CC82" s="868"/>
      <c r="CD82" s="868"/>
      <c r="CE82" s="868"/>
      <c r="CF82" s="868"/>
      <c r="CG82" s="868"/>
      <c r="CH82" s="868"/>
      <c r="CI82" s="868"/>
      <c r="CJ82" s="868"/>
      <c r="CK82" s="868"/>
      <c r="CL82" s="868"/>
      <c r="CM82" s="868"/>
      <c r="CN82" s="868"/>
      <c r="CO82" s="868"/>
      <c r="CP82" s="868"/>
      <c r="CQ82" s="894"/>
    </row>
    <row r="83" ht="24" customHeight="1"/>
    <row r="84" s="32" customFormat="1" ht="36" customHeight="1" spans="1:95">
      <c r="A84" s="33"/>
      <c r="B84" s="34"/>
      <c r="C84" s="34"/>
      <c r="D84" s="35"/>
      <c r="E84" s="36"/>
      <c r="F84" s="37"/>
      <c r="G84" s="38"/>
      <c r="H84" s="37"/>
      <c r="I84" s="38"/>
      <c r="J84" s="39"/>
      <c r="K84" s="40"/>
      <c r="L84" s="39"/>
      <c r="M84" s="41"/>
      <c r="N84" s="42"/>
      <c r="O84" s="41"/>
      <c r="P84" s="41"/>
      <c r="Q84" s="40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3"/>
      <c r="AC84" s="44"/>
      <c r="AD84" s="45"/>
      <c r="AE84" s="46"/>
      <c r="AF84" s="37"/>
      <c r="AG84" s="47"/>
      <c r="AH84" s="46"/>
      <c r="AI84" s="36"/>
      <c r="AJ84" s="46"/>
      <c r="AK84" s="48"/>
      <c r="AL84" s="37"/>
      <c r="AM84" s="48"/>
      <c r="AO84" s="49"/>
      <c r="AZ84" s="50"/>
      <c r="BS84" s="322"/>
      <c r="BT84" s="323"/>
      <c r="BU84" s="323"/>
      <c r="BV84" s="323"/>
      <c r="BW84" s="323"/>
      <c r="BX84" s="323"/>
      <c r="BZ84" s="52"/>
      <c r="CC84" s="52"/>
      <c r="CF84" s="52"/>
      <c r="CG84" s="53"/>
      <c r="CQ84" s="54"/>
    </row>
    <row r="85" spans="71:76">
      <c r="BS85" s="322"/>
      <c r="BT85" s="323"/>
      <c r="BU85" s="323"/>
      <c r="BV85" s="323"/>
      <c r="BW85" s="323"/>
      <c r="BX85" s="323"/>
    </row>
    <row r="86" spans="71:71">
      <c r="BS86" s="324"/>
    </row>
    <row r="87" spans="71:71">
      <c r="BS87" s="324"/>
    </row>
    <row r="88" spans="71:71">
      <c r="BS88" s="324"/>
    </row>
    <row r="89" spans="71:71">
      <c r="BS89" s="324"/>
    </row>
  </sheetData>
  <mergeCells count="237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P9:R9"/>
    <mergeCell ref="S9:U9"/>
    <mergeCell ref="V9:X9"/>
    <mergeCell ref="Y9:AA9"/>
    <mergeCell ref="AN9:AP9"/>
    <mergeCell ref="AQ9:AS9"/>
    <mergeCell ref="AT9:AV9"/>
    <mergeCell ref="AW9:AY9"/>
    <mergeCell ref="BG9:BI9"/>
    <mergeCell ref="BJ9:BL9"/>
    <mergeCell ref="BM9:BO9"/>
    <mergeCell ref="BP9:BR9"/>
    <mergeCell ref="CE9:CG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3:CP53"/>
    <mergeCell ref="A54:CP54"/>
    <mergeCell ref="A58:CP58"/>
    <mergeCell ref="A59:CP59"/>
    <mergeCell ref="A65:CP65"/>
    <mergeCell ref="A66:CP66"/>
    <mergeCell ref="BS84:BX84"/>
    <mergeCell ref="BS85:BX85"/>
    <mergeCell ref="A8:A10"/>
    <mergeCell ref="A13:A18"/>
    <mergeCell ref="A19:A21"/>
    <mergeCell ref="A22:A24"/>
    <mergeCell ref="A26:A29"/>
    <mergeCell ref="A38:A41"/>
    <mergeCell ref="A60:A63"/>
    <mergeCell ref="A69:A72"/>
    <mergeCell ref="A74:A77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9:B72"/>
    <mergeCell ref="B74:B77"/>
    <mergeCell ref="C8:C10"/>
    <mergeCell ref="D9:D10"/>
    <mergeCell ref="D61:D63"/>
    <mergeCell ref="D74:D77"/>
    <mergeCell ref="E9:E10"/>
    <mergeCell ref="E61:E63"/>
    <mergeCell ref="E74:E77"/>
    <mergeCell ref="F9:F10"/>
    <mergeCell ref="F61:F63"/>
    <mergeCell ref="F74:F77"/>
    <mergeCell ref="G74:G77"/>
    <mergeCell ref="I9:I10"/>
    <mergeCell ref="I61:I63"/>
    <mergeCell ref="I74:I77"/>
    <mergeCell ref="J9:J10"/>
    <mergeCell ref="J61:J63"/>
    <mergeCell ref="J74:J77"/>
    <mergeCell ref="K9:K10"/>
    <mergeCell ref="L9:L10"/>
    <mergeCell ref="L61:L63"/>
    <mergeCell ref="L74:L77"/>
    <mergeCell ref="M9:M10"/>
    <mergeCell ref="M61:M63"/>
    <mergeCell ref="M74:M77"/>
    <mergeCell ref="N9:N10"/>
    <mergeCell ref="O9:O10"/>
    <mergeCell ref="O61:O63"/>
    <mergeCell ref="O74:O77"/>
    <mergeCell ref="P74:P77"/>
    <mergeCell ref="Q61:Q63"/>
    <mergeCell ref="R61:R63"/>
    <mergeCell ref="R74:R77"/>
    <mergeCell ref="S74:S77"/>
    <mergeCell ref="T61:T63"/>
    <mergeCell ref="U61:U63"/>
    <mergeCell ref="U74:U77"/>
    <mergeCell ref="V74:V77"/>
    <mergeCell ref="W61:W63"/>
    <mergeCell ref="X61:X63"/>
    <mergeCell ref="X74:X77"/>
    <mergeCell ref="Y74:Y77"/>
    <mergeCell ref="Z61:Z63"/>
    <mergeCell ref="AA61:AA63"/>
    <mergeCell ref="AA74:AA77"/>
    <mergeCell ref="AB9:AB10"/>
    <mergeCell ref="AB61:AB63"/>
    <mergeCell ref="AB74:AB77"/>
    <mergeCell ref="AC9:AC10"/>
    <mergeCell ref="AC61:AC63"/>
    <mergeCell ref="AC74:AC77"/>
    <mergeCell ref="AD9:AD10"/>
    <mergeCell ref="AD61:AD63"/>
    <mergeCell ref="AD74:AD77"/>
    <mergeCell ref="AE9:AE10"/>
    <mergeCell ref="AE61:AE63"/>
    <mergeCell ref="AE74:AE77"/>
    <mergeCell ref="AF9:AF10"/>
    <mergeCell ref="AG9:AG10"/>
    <mergeCell ref="AG61:AG63"/>
    <mergeCell ref="AG74:AG77"/>
    <mergeCell ref="AH9:AH10"/>
    <mergeCell ref="AH61:AH63"/>
    <mergeCell ref="AH74:AH77"/>
    <mergeCell ref="AI9:AI10"/>
    <mergeCell ref="AJ9:AJ10"/>
    <mergeCell ref="AJ61:AJ63"/>
    <mergeCell ref="AJ74:AJ77"/>
    <mergeCell ref="AK9:AK10"/>
    <mergeCell ref="AK61:AK63"/>
    <mergeCell ref="AK74:AK77"/>
    <mergeCell ref="AL9:AL10"/>
    <mergeCell ref="AM9:AM10"/>
    <mergeCell ref="AM61:AM63"/>
    <mergeCell ref="AM74:AM77"/>
    <mergeCell ref="AN61:AN63"/>
    <mergeCell ref="AN74:AN77"/>
    <mergeCell ref="AP61:AP63"/>
    <mergeCell ref="AP74:AP77"/>
    <mergeCell ref="AQ61:AQ63"/>
    <mergeCell ref="AQ74:AQ77"/>
    <mergeCell ref="AS61:AS63"/>
    <mergeCell ref="AS74:AS77"/>
    <mergeCell ref="AT61:AT63"/>
    <mergeCell ref="AT74:AT77"/>
    <mergeCell ref="AV61:AV63"/>
    <mergeCell ref="AV74:AV77"/>
    <mergeCell ref="AW61:AW63"/>
    <mergeCell ref="AW74:AW77"/>
    <mergeCell ref="AY61:AY63"/>
    <mergeCell ref="AY74:AY77"/>
    <mergeCell ref="AZ9:AZ10"/>
    <mergeCell ref="BA9:BA10"/>
    <mergeCell ref="BB9:BB10"/>
    <mergeCell ref="BC9:BC10"/>
    <mergeCell ref="BC61:BC63"/>
    <mergeCell ref="BD9:BD10"/>
    <mergeCell ref="BE9:BE10"/>
    <mergeCell ref="BF9:BF10"/>
    <mergeCell ref="BS9:BS10"/>
    <mergeCell ref="BS61:BS63"/>
    <mergeCell ref="BS74:BS77"/>
    <mergeCell ref="BT9:BT10"/>
    <mergeCell ref="BT61:BT63"/>
    <mergeCell ref="BT74:BT77"/>
    <mergeCell ref="BU9:BU10"/>
    <mergeCell ref="BU61:BU63"/>
    <mergeCell ref="BU74:BU77"/>
    <mergeCell ref="BV9:BV10"/>
    <mergeCell ref="BV61:BV63"/>
    <mergeCell ref="BV74:BV77"/>
    <mergeCell ref="BW9:BW10"/>
    <mergeCell ref="BX9:BX10"/>
    <mergeCell ref="BX61:BX63"/>
    <mergeCell ref="BX74:BX77"/>
    <mergeCell ref="BY9:BY10"/>
    <mergeCell ref="BY61:BY63"/>
    <mergeCell ref="BY74:BY77"/>
    <mergeCell ref="BZ9:BZ10"/>
    <mergeCell ref="CA9:CA10"/>
    <mergeCell ref="CA61:CA63"/>
    <mergeCell ref="CA74:CA77"/>
    <mergeCell ref="CB9:CB10"/>
    <mergeCell ref="CB61:CB63"/>
    <mergeCell ref="CB74:CB77"/>
    <mergeCell ref="CC9:CC10"/>
    <mergeCell ref="CD9:CD10"/>
    <mergeCell ref="CD61:CD63"/>
    <mergeCell ref="CD74:CD77"/>
    <mergeCell ref="CE61:CE63"/>
    <mergeCell ref="CE74:CE77"/>
    <mergeCell ref="CG61:CG63"/>
    <mergeCell ref="CG74:CG77"/>
    <mergeCell ref="CH61:CH63"/>
    <mergeCell ref="CH74:CH77"/>
    <mergeCell ref="CJ61:CJ63"/>
    <mergeCell ref="CJ74:CJ77"/>
    <mergeCell ref="CK61:CK63"/>
    <mergeCell ref="CK74:CK77"/>
    <mergeCell ref="CM61:CM63"/>
    <mergeCell ref="CM74:CM77"/>
    <mergeCell ref="CN61:CN63"/>
    <mergeCell ref="CN74:CN77"/>
    <mergeCell ref="CP61:CP63"/>
    <mergeCell ref="CP74:CP77"/>
    <mergeCell ref="CQ8:CQ10"/>
    <mergeCell ref="CQ26:CQ29"/>
    <mergeCell ref="CQ31:CQ35"/>
    <mergeCell ref="CQ36:CQ37"/>
    <mergeCell ref="CQ38:CQ41"/>
    <mergeCell ref="CQ43:CQ44"/>
    <mergeCell ref="CQ47:CQ50"/>
    <mergeCell ref="CQ55:CQ57"/>
    <mergeCell ref="CQ60:CQ64"/>
    <mergeCell ref="CQ78:CQ79"/>
  </mergeCells>
  <pageMargins left="0.118110236220472" right="0.118110236220472" top="0.748031496062992" bottom="0.748031496062992" header="0.31496062992126" footer="0.31496062992126"/>
  <pageSetup paperSize="9" scale="43" fitToHeight="0" orientation="landscape" horizontalDpi="600" verticalDpi="600"/>
  <headerFooter/>
  <rowBreaks count="3" manualBreakCount="3">
    <brk id="29" max="94" man="1"/>
    <brk id="45" max="94" man="1"/>
    <brk id="64" max="9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9"/>
  <sheetViews>
    <sheetView zoomScaleSheetLayoutView="60" workbookViewId="0">
      <selection activeCell="A2" sqref="A2:G2"/>
    </sheetView>
  </sheetViews>
  <sheetFormatPr defaultColWidth="9.14285714285714" defaultRowHeight="15"/>
  <cols>
    <col min="1" max="1" width="4.71428571428571" style="33" customWidth="1"/>
    <col min="2" max="2" width="28.7142857142857" style="1093" customWidth="1"/>
    <col min="3" max="3" width="17.8571428571429" style="34" customWidth="1"/>
    <col min="4" max="4" width="13.2857142857143" style="1229" customWidth="1"/>
    <col min="5" max="5" width="14" style="1230" customWidth="1"/>
    <col min="6" max="6" width="13.5714285714286" style="1230" customWidth="1"/>
    <col min="7" max="7" width="29.4285714285714" style="1231" customWidth="1"/>
    <col min="8" max="8" width="13.5714285714286" style="1230" hidden="1" customWidth="1" outlineLevel="1"/>
    <col min="9" max="9" width="12" hidden="1" customWidth="1" outlineLevel="1"/>
    <col min="10" max="10" width="9.14285714285714" collapsed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70.5" customHeight="1" spans="1:7">
      <c r="A2" s="1282" t="s">
        <v>61</v>
      </c>
      <c r="B2" s="1282"/>
      <c r="C2" s="1282"/>
      <c r="D2" s="1282"/>
      <c r="E2" s="1282"/>
      <c r="F2" s="1282"/>
      <c r="G2" s="1282"/>
    </row>
    <row r="3" spans="1:8">
      <c r="A3" s="1203" t="s">
        <v>2</v>
      </c>
      <c r="B3" s="947" t="s">
        <v>3</v>
      </c>
      <c r="C3" s="947" t="s">
        <v>4</v>
      </c>
      <c r="D3" s="947" t="s">
        <v>62</v>
      </c>
      <c r="E3" s="947"/>
      <c r="F3" s="947"/>
      <c r="G3" s="1234" t="s">
        <v>6</v>
      </c>
      <c r="H3"/>
    </row>
    <row r="4" ht="31.55" spans="1:8">
      <c r="A4" s="1203"/>
      <c r="B4" s="947"/>
      <c r="C4" s="947"/>
      <c r="D4" s="990" t="s">
        <v>7</v>
      </c>
      <c r="E4" s="990" t="s">
        <v>8</v>
      </c>
      <c r="F4" s="990" t="s">
        <v>9</v>
      </c>
      <c r="G4" s="1234"/>
      <c r="H4" s="949" t="s">
        <v>9</v>
      </c>
    </row>
    <row r="5" spans="1:8">
      <c r="A5" s="7" t="s">
        <v>10</v>
      </c>
      <c r="B5" s="7"/>
      <c r="C5" s="7"/>
      <c r="D5" s="7"/>
      <c r="E5" s="7"/>
      <c r="F5" s="7"/>
      <c r="G5" s="1235"/>
      <c r="H5"/>
    </row>
    <row r="6" ht="33.75" customHeight="1" spans="1:9">
      <c r="A6" s="1236" t="s">
        <v>11</v>
      </c>
      <c r="B6" s="1237" t="s">
        <v>12</v>
      </c>
      <c r="C6" s="611" t="s">
        <v>13</v>
      </c>
      <c r="D6" s="1238">
        <f>'[1]07'!F6:F7</f>
        <v>2486.08182</v>
      </c>
      <c r="E6" s="1238">
        <v>0</v>
      </c>
      <c r="F6" s="1238">
        <f>D6+E6</f>
        <v>2486.08182</v>
      </c>
      <c r="G6" s="1239"/>
      <c r="H6" s="1238">
        <v>2384.28182</v>
      </c>
      <c r="I6" s="1271">
        <f>F6-H6</f>
        <v>101.8</v>
      </c>
    </row>
    <row r="7" ht="111.75" customHeight="1" spans="1:8">
      <c r="A7" s="1240"/>
      <c r="B7" s="1241"/>
      <c r="C7" s="611" t="s">
        <v>15</v>
      </c>
      <c r="D7" s="1242"/>
      <c r="E7" s="1242"/>
      <c r="F7" s="1242"/>
      <c r="G7" s="1239"/>
      <c r="H7" s="1242"/>
    </row>
    <row r="8" customHeight="1" spans="1:8">
      <c r="A8" s="1243" t="s">
        <v>16</v>
      </c>
      <c r="B8" s="1113" t="s">
        <v>17</v>
      </c>
      <c r="C8" s="611" t="s">
        <v>13</v>
      </c>
      <c r="D8" s="1244">
        <f>'[1]07'!F8:F10</f>
        <v>1000</v>
      </c>
      <c r="E8" s="1244">
        <f>275.3625+184.05</f>
        <v>459.4125</v>
      </c>
      <c r="F8" s="1244">
        <f>D8+E8</f>
        <v>1459.4125</v>
      </c>
      <c r="G8" s="1239" t="s">
        <v>63</v>
      </c>
      <c r="H8" s="1244">
        <v>1000</v>
      </c>
    </row>
    <row r="9" spans="1:8">
      <c r="A9" s="1243"/>
      <c r="B9" s="1113"/>
      <c r="C9" s="611" t="s">
        <v>18</v>
      </c>
      <c r="D9" s="1246"/>
      <c r="E9" s="1246"/>
      <c r="F9" s="1246"/>
      <c r="G9" s="1239"/>
      <c r="H9" s="1246"/>
    </row>
    <row r="10" ht="75.75" customHeight="1" spans="1:8">
      <c r="A10" s="1243"/>
      <c r="B10" s="1113"/>
      <c r="C10" s="611" t="s">
        <v>19</v>
      </c>
      <c r="D10" s="1247"/>
      <c r="E10" s="1247"/>
      <c r="F10" s="1247"/>
      <c r="G10" s="1239"/>
      <c r="H10" s="1247"/>
    </row>
    <row r="11" spans="1:8">
      <c r="A11" s="1248" t="s">
        <v>20</v>
      </c>
      <c r="B11" s="1113" t="s">
        <v>21</v>
      </c>
      <c r="C11" s="611" t="s">
        <v>13</v>
      </c>
      <c r="D11" s="1238">
        <f>'[1]07'!F11:F13</f>
        <v>813.2</v>
      </c>
      <c r="E11" s="1238">
        <v>264.6</v>
      </c>
      <c r="F11" s="1238">
        <f>D11+E11</f>
        <v>1077.8</v>
      </c>
      <c r="G11" s="1239" t="s">
        <v>64</v>
      </c>
      <c r="H11" s="1238">
        <v>352.8</v>
      </c>
    </row>
    <row r="12" spans="1:8">
      <c r="A12" s="1248"/>
      <c r="B12" s="1113"/>
      <c r="C12" s="611" t="s">
        <v>22</v>
      </c>
      <c r="D12" s="1245"/>
      <c r="E12" s="1245"/>
      <c r="F12" s="1245"/>
      <c r="G12" s="1239"/>
      <c r="H12" s="1245"/>
    </row>
    <row r="13" ht="61.5" customHeight="1" spans="1:8">
      <c r="A13" s="1248"/>
      <c r="B13" s="1113"/>
      <c r="C13" s="611" t="s">
        <v>52</v>
      </c>
      <c r="D13" s="1242"/>
      <c r="E13" s="1242"/>
      <c r="F13" s="1242"/>
      <c r="G13" s="1239"/>
      <c r="H13" s="1242"/>
    </row>
    <row r="14" ht="51" spans="1:8">
      <c r="A14" s="1248" t="s">
        <v>23</v>
      </c>
      <c r="B14" s="1113" t="s">
        <v>24</v>
      </c>
      <c r="C14" s="611" t="s">
        <v>13</v>
      </c>
      <c r="D14" s="1249">
        <f>'[1]07'!D14</f>
        <v>0</v>
      </c>
      <c r="E14" s="1249">
        <v>0</v>
      </c>
      <c r="F14" s="1249">
        <v>0</v>
      </c>
      <c r="G14" s="1235"/>
      <c r="H14" s="1249">
        <v>0</v>
      </c>
    </row>
    <row r="15" spans="1:8">
      <c r="A15" s="1248" t="s">
        <v>25</v>
      </c>
      <c r="B15" s="1113" t="s">
        <v>26</v>
      </c>
      <c r="C15" s="611" t="s">
        <v>13</v>
      </c>
      <c r="D15" s="1238">
        <f>'[1]07'!D15:D17</f>
        <v>1500</v>
      </c>
      <c r="E15" s="1238">
        <v>0</v>
      </c>
      <c r="F15" s="1238">
        <v>1500</v>
      </c>
      <c r="G15" s="1250"/>
      <c r="H15" s="1238">
        <v>1500</v>
      </c>
    </row>
    <row r="16" ht="22.5" spans="1:8">
      <c r="A16" s="1248"/>
      <c r="B16" s="1113"/>
      <c r="C16" s="611" t="s">
        <v>27</v>
      </c>
      <c r="D16" s="1245"/>
      <c r="E16" s="1245"/>
      <c r="F16" s="1245"/>
      <c r="G16" s="1251"/>
      <c r="H16" s="1245"/>
    </row>
    <row r="17" ht="22.5" spans="1:8">
      <c r="A17" s="1248"/>
      <c r="B17" s="1113"/>
      <c r="C17" s="611" t="s">
        <v>28</v>
      </c>
      <c r="D17" s="1242"/>
      <c r="E17" s="1242"/>
      <c r="F17" s="1242"/>
      <c r="G17" s="1252"/>
      <c r="H17" s="1242"/>
    </row>
    <row r="18" ht="51" spans="1:9">
      <c r="A18" s="1253" t="s">
        <v>29</v>
      </c>
      <c r="B18" s="1254" t="s">
        <v>30</v>
      </c>
      <c r="C18" s="918" t="s">
        <v>13</v>
      </c>
      <c r="D18" s="1255">
        <f>D19+D24+D26</f>
        <v>61926.40279</v>
      </c>
      <c r="E18" s="1255">
        <f>E19+E24</f>
        <v>402.89389</v>
      </c>
      <c r="F18" s="1255">
        <f>D18+E18</f>
        <v>62329.29668</v>
      </c>
      <c r="G18" s="1256"/>
      <c r="H18" s="1249">
        <v>62102.80279</v>
      </c>
      <c r="I18" s="1271">
        <f>D18-H18</f>
        <v>-176.400000000001</v>
      </c>
    </row>
    <row r="19" ht="15.75" customHeight="1" spans="1:8">
      <c r="A19" s="1257"/>
      <c r="B19" s="1113" t="s">
        <v>31</v>
      </c>
      <c r="C19" s="611" t="s">
        <v>13</v>
      </c>
      <c r="D19" s="1238">
        <f>'[1]07'!F19:F23</f>
        <v>47923.69403</v>
      </c>
      <c r="E19" s="1258">
        <f>E20+E21+E22+E23</f>
        <v>48.0895200000002</v>
      </c>
      <c r="F19" s="1238">
        <f>D19+E19</f>
        <v>47971.78355</v>
      </c>
      <c r="G19" s="606"/>
      <c r="H19" s="1238">
        <v>48386.20267</v>
      </c>
    </row>
    <row r="20" ht="57.75" customHeight="1" spans="1:8">
      <c r="A20" s="1257"/>
      <c r="B20" s="1113"/>
      <c r="C20" s="611" t="s">
        <v>33</v>
      </c>
      <c r="D20" s="1245"/>
      <c r="E20" s="1283">
        <v>-990.81378</v>
      </c>
      <c r="F20" s="1245"/>
      <c r="G20" s="606" t="s">
        <v>65</v>
      </c>
      <c r="H20" s="1245"/>
    </row>
    <row r="21" ht="56.25" spans="1:8">
      <c r="A21" s="1257"/>
      <c r="B21" s="1113"/>
      <c r="C21" s="611" t="s">
        <v>34</v>
      </c>
      <c r="D21" s="1245"/>
      <c r="E21" s="1283">
        <v>-167.32253</v>
      </c>
      <c r="F21" s="1245"/>
      <c r="G21" s="606" t="s">
        <v>66</v>
      </c>
      <c r="H21" s="1245"/>
    </row>
    <row r="22" ht="133.5" customHeight="1" spans="1:12">
      <c r="A22" s="1257"/>
      <c r="B22" s="1113"/>
      <c r="C22" s="611" t="s">
        <v>35</v>
      </c>
      <c r="D22" s="1245"/>
      <c r="E22" s="1283">
        <f>622.19154+205.23437</f>
        <v>827.42591</v>
      </c>
      <c r="F22" s="1245"/>
      <c r="G22" s="606" t="s">
        <v>67</v>
      </c>
      <c r="H22" s="1245"/>
      <c r="L22" s="1271"/>
    </row>
    <row r="23" ht="132" customHeight="1" spans="1:9">
      <c r="A23" s="1257"/>
      <c r="B23" s="1113"/>
      <c r="C23" s="611" t="s">
        <v>22</v>
      </c>
      <c r="D23" s="1242"/>
      <c r="E23" s="1284">
        <f>342.25911+36.54081</f>
        <v>378.79992</v>
      </c>
      <c r="F23" s="1242"/>
      <c r="G23" s="606" t="s">
        <v>68</v>
      </c>
      <c r="H23" s="1242"/>
      <c r="I23" s="1271">
        <f>H19-F19</f>
        <v>414.419119999999</v>
      </c>
    </row>
    <row r="24" spans="1:8">
      <c r="A24" s="1257"/>
      <c r="B24" s="1113" t="s">
        <v>36</v>
      </c>
      <c r="C24" s="611" t="s">
        <v>13</v>
      </c>
      <c r="D24" s="1238">
        <f>'[1]07'!F24:F25</f>
        <v>14002.70876</v>
      </c>
      <c r="E24" s="1238">
        <f>576.71868-221.91431</f>
        <v>354.80437</v>
      </c>
      <c r="F24" s="1238">
        <f>D24+E24</f>
        <v>14357.51313</v>
      </c>
      <c r="G24" s="1260" t="s">
        <v>69</v>
      </c>
      <c r="H24" s="1238" t="s">
        <v>38</v>
      </c>
    </row>
    <row r="25" ht="87" customHeight="1" spans="1:9">
      <c r="A25" s="1257"/>
      <c r="B25" s="1113"/>
      <c r="C25" s="611" t="s">
        <v>39</v>
      </c>
      <c r="D25" s="1242"/>
      <c r="E25" s="1242"/>
      <c r="F25" s="1242"/>
      <c r="G25" s="1260"/>
      <c r="H25" s="1242"/>
      <c r="I25" s="1271">
        <f>D24+E24</f>
        <v>14357.51313</v>
      </c>
    </row>
    <row r="26" spans="1:8">
      <c r="A26" s="1257"/>
      <c r="B26" s="1113" t="s">
        <v>40</v>
      </c>
      <c r="C26" s="611" t="s">
        <v>33</v>
      </c>
      <c r="D26" s="1238">
        <v>0</v>
      </c>
      <c r="E26" s="1238"/>
      <c r="F26" s="1238">
        <v>0</v>
      </c>
      <c r="G26" s="1250"/>
      <c r="H26" s="1238">
        <v>0</v>
      </c>
    </row>
    <row r="27" ht="22.5" spans="1:8">
      <c r="A27" s="1257"/>
      <c r="B27" s="1113"/>
      <c r="C27" s="611" t="s">
        <v>34</v>
      </c>
      <c r="D27" s="1245"/>
      <c r="E27" s="1245"/>
      <c r="F27" s="1245"/>
      <c r="G27" s="1251"/>
      <c r="H27" s="1245"/>
    </row>
    <row r="28" ht="22.5" spans="1:8">
      <c r="A28" s="1257"/>
      <c r="B28" s="1113"/>
      <c r="C28" s="611" t="s">
        <v>35</v>
      </c>
      <c r="D28" s="1245"/>
      <c r="E28" s="1245"/>
      <c r="F28" s="1245"/>
      <c r="G28" s="1251"/>
      <c r="H28" s="1245"/>
    </row>
    <row r="29" spans="1:8">
      <c r="A29" s="1257"/>
      <c r="B29" s="1113"/>
      <c r="C29" s="611" t="s">
        <v>22</v>
      </c>
      <c r="D29" s="1245"/>
      <c r="E29" s="1245"/>
      <c r="F29" s="1245"/>
      <c r="G29" s="1251"/>
      <c r="H29" s="1245"/>
    </row>
    <row r="30" spans="1:8">
      <c r="A30" s="1285"/>
      <c r="B30" s="1113"/>
      <c r="C30" s="611" t="s">
        <v>39</v>
      </c>
      <c r="D30" s="1242"/>
      <c r="E30" s="1242"/>
      <c r="F30" s="1242"/>
      <c r="G30" s="1252"/>
      <c r="H30" s="1242"/>
    </row>
    <row r="31" spans="1:8">
      <c r="A31" s="1248"/>
      <c r="B31" s="1254" t="s">
        <v>41</v>
      </c>
      <c r="C31" s="1239"/>
      <c r="D31" s="1255">
        <f>D18+D15+D14+D11+D8+D6</f>
        <v>67725.68461</v>
      </c>
      <c r="E31" s="1255">
        <f>E18+E15+E14+E11+E8+E6</f>
        <v>1126.90639</v>
      </c>
      <c r="F31" s="1255">
        <f>F18+F15+F14+F11+F8+F6</f>
        <v>68852.591</v>
      </c>
      <c r="G31" s="1235"/>
      <c r="H31" s="1255">
        <v>67339.88461</v>
      </c>
    </row>
    <row r="32" spans="1:8">
      <c r="A32" s="6" t="s">
        <v>42</v>
      </c>
      <c r="B32" s="6"/>
      <c r="C32" s="6"/>
      <c r="D32" s="6"/>
      <c r="E32" s="6"/>
      <c r="F32" s="6"/>
      <c r="G32" s="1235"/>
      <c r="H32"/>
    </row>
    <row r="33" spans="1:8">
      <c r="A33" s="7" t="s">
        <v>43</v>
      </c>
      <c r="B33" s="7"/>
      <c r="C33" s="7"/>
      <c r="D33" s="7"/>
      <c r="E33" s="7"/>
      <c r="F33" s="7"/>
      <c r="G33" s="1235"/>
      <c r="H33"/>
    </row>
    <row r="34" ht="56.25" spans="1:9">
      <c r="A34" s="1248" t="s">
        <v>44</v>
      </c>
      <c r="B34" s="611" t="s">
        <v>45</v>
      </c>
      <c r="C34" s="611" t="s">
        <v>46</v>
      </c>
      <c r="D34" s="1206">
        <f>'[1]07'!F34</f>
        <v>6383.57079</v>
      </c>
      <c r="E34" s="1206">
        <f>-290.45305-329.93817</f>
        <v>-620.39122</v>
      </c>
      <c r="F34" s="1206">
        <f>D34+E34</f>
        <v>5763.17957</v>
      </c>
      <c r="G34" s="606" t="s">
        <v>70</v>
      </c>
      <c r="H34" s="6">
        <v>6398.57079</v>
      </c>
      <c r="I34" s="1">
        <f>F34-H34</f>
        <v>-635.39122</v>
      </c>
    </row>
    <row r="35" spans="1:8">
      <c r="A35" s="1248"/>
      <c r="B35" s="1254"/>
      <c r="C35" s="1261"/>
      <c r="D35" s="1207">
        <f>D34</f>
        <v>6383.57079</v>
      </c>
      <c r="E35" s="1207">
        <f>E34</f>
        <v>-620.39122</v>
      </c>
      <c r="F35" s="1207">
        <f>F34</f>
        <v>5763.17957</v>
      </c>
      <c r="G35" s="1235"/>
      <c r="H35" s="6">
        <v>6398.57079</v>
      </c>
    </row>
    <row r="36" spans="1:8">
      <c r="A36" s="1262"/>
      <c r="B36" s="1254"/>
      <c r="C36" s="1263"/>
      <c r="D36" s="1207">
        <f>D35+D31</f>
        <v>74109.2554</v>
      </c>
      <c r="E36" s="1207">
        <f>E35+E31</f>
        <v>506.51517</v>
      </c>
      <c r="F36" s="1207">
        <f>F35+F31</f>
        <v>74615.77057</v>
      </c>
      <c r="G36" s="1235"/>
      <c r="H36" s="7">
        <v>73738.4554</v>
      </c>
    </row>
    <row r="39" ht="18.75" spans="1:7">
      <c r="A39" s="1280" t="s">
        <v>56</v>
      </c>
      <c r="F39" s="1280" t="s">
        <v>60</v>
      </c>
      <c r="G39" s="1281"/>
    </row>
  </sheetData>
  <mergeCells count="55">
    <mergeCell ref="A1:G1"/>
    <mergeCell ref="A2:G2"/>
    <mergeCell ref="D3:F3"/>
    <mergeCell ref="A5:F5"/>
    <mergeCell ref="A32:F32"/>
    <mergeCell ref="A33:F33"/>
    <mergeCell ref="A3:A4"/>
    <mergeCell ref="A6:A7"/>
    <mergeCell ref="A8:A10"/>
    <mergeCell ref="A11:A13"/>
    <mergeCell ref="A15:A17"/>
    <mergeCell ref="A18:A30"/>
    <mergeCell ref="B3:B4"/>
    <mergeCell ref="B6:B7"/>
    <mergeCell ref="B8:B10"/>
    <mergeCell ref="B11:B13"/>
    <mergeCell ref="B15:B17"/>
    <mergeCell ref="B19:B23"/>
    <mergeCell ref="B24:B25"/>
    <mergeCell ref="B26:B30"/>
    <mergeCell ref="C3:C4"/>
    <mergeCell ref="D6:D7"/>
    <mergeCell ref="D8:D10"/>
    <mergeCell ref="D11:D13"/>
    <mergeCell ref="D15:D17"/>
    <mergeCell ref="D19:D23"/>
    <mergeCell ref="D24:D25"/>
    <mergeCell ref="D26:D30"/>
    <mergeCell ref="E6:E7"/>
    <mergeCell ref="E8:E10"/>
    <mergeCell ref="E11:E13"/>
    <mergeCell ref="E15:E17"/>
    <mergeCell ref="E24:E25"/>
    <mergeCell ref="E26:E30"/>
    <mergeCell ref="F6:F7"/>
    <mergeCell ref="F8:F10"/>
    <mergeCell ref="F11:F13"/>
    <mergeCell ref="F15:F17"/>
    <mergeCell ref="F19:F23"/>
    <mergeCell ref="F24:F25"/>
    <mergeCell ref="F26:F30"/>
    <mergeCell ref="G3:G4"/>
    <mergeCell ref="G6:G7"/>
    <mergeCell ref="G8:G10"/>
    <mergeCell ref="G11:G13"/>
    <mergeCell ref="G15:G17"/>
    <mergeCell ref="G24:G25"/>
    <mergeCell ref="G26:G30"/>
    <mergeCell ref="H6:H7"/>
    <mergeCell ref="H8:H10"/>
    <mergeCell ref="H11:H13"/>
    <mergeCell ref="H15:H17"/>
    <mergeCell ref="H19:H23"/>
    <mergeCell ref="H24:H25"/>
    <mergeCell ref="H26:H30"/>
  </mergeCells>
  <pageMargins left="0.7" right="0.7" top="0.75" bottom="0.75" header="0.3" footer="0.3"/>
  <pageSetup paperSize="9" scale="71" fitToHeight="0" orientation="portrait" horizontalDpi="60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Q92"/>
  <sheetViews>
    <sheetView view="pageBreakPreview" zoomScale="90" zoomScaleNormal="100" workbookViewId="0">
      <selection activeCell="A2" sqref="A2:CQ2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customWidth="1" outlineLevel="1"/>
    <col min="41" max="41" width="3.71428571428571" style="49" customWidth="1" outlineLevel="1"/>
    <col min="42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customWidth="1" outlineLevel="1"/>
    <col min="84" max="84" width="3.71428571428571" style="52" customWidth="1" outlineLevel="1"/>
    <col min="85" max="85" width="3.71428571428571" style="53" customWidth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60.75" customHeight="1" spans="1:95">
      <c r="A2" s="898" t="s">
        <v>471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  <c r="BH2" s="898"/>
      <c r="BI2" s="898"/>
      <c r="BJ2" s="898"/>
      <c r="BK2" s="898"/>
      <c r="BL2" s="898"/>
      <c r="BM2" s="898"/>
      <c r="BN2" s="898"/>
      <c r="BO2" s="898"/>
      <c r="BP2" s="898"/>
      <c r="BQ2" s="898"/>
      <c r="BR2" s="898"/>
      <c r="BS2" s="898"/>
      <c r="BT2" s="898"/>
      <c r="BU2" s="898"/>
      <c r="BV2" s="898"/>
      <c r="BW2" s="898"/>
      <c r="BX2" s="898"/>
      <c r="BY2" s="898"/>
      <c r="BZ2" s="898"/>
      <c r="CA2" s="898"/>
      <c r="CB2" s="898"/>
      <c r="CC2" s="898"/>
      <c r="CD2" s="898"/>
      <c r="CE2" s="898"/>
      <c r="CF2" s="898"/>
      <c r="CG2" s="898"/>
      <c r="CH2" s="898"/>
      <c r="CI2" s="898"/>
      <c r="CJ2" s="898"/>
      <c r="CK2" s="898"/>
      <c r="CL2" s="898"/>
      <c r="CM2" s="898"/>
      <c r="CN2" s="898"/>
      <c r="CO2" s="898"/>
      <c r="CP2" s="898"/>
      <c r="CQ2" s="898"/>
    </row>
    <row r="3" s="26" customFormat="1" ht="144" customHeight="1" spans="1:95">
      <c r="A3" s="899" t="s">
        <v>472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  <c r="AK3" s="899"/>
      <c r="AL3" s="899"/>
      <c r="AM3" s="899"/>
      <c r="AN3" s="899"/>
      <c r="AO3" s="899"/>
      <c r="AP3" s="899"/>
      <c r="AQ3" s="899"/>
      <c r="AR3" s="899"/>
      <c r="AS3" s="899"/>
      <c r="AT3" s="899"/>
      <c r="AU3" s="899"/>
      <c r="AV3" s="899"/>
      <c r="AW3" s="899"/>
      <c r="AX3" s="899"/>
      <c r="AY3" s="899"/>
      <c r="AZ3" s="899"/>
      <c r="BA3" s="899"/>
      <c r="BB3" s="899"/>
      <c r="BC3" s="899"/>
      <c r="BD3" s="899"/>
      <c r="BE3" s="899"/>
      <c r="BF3" s="899"/>
      <c r="BG3" s="899"/>
      <c r="BH3" s="899"/>
      <c r="BI3" s="899"/>
      <c r="BJ3" s="899"/>
      <c r="BK3" s="899"/>
      <c r="BL3" s="899"/>
      <c r="BM3" s="899"/>
      <c r="BN3" s="899"/>
      <c r="BO3" s="899"/>
      <c r="BP3" s="899"/>
      <c r="BQ3" s="899"/>
      <c r="BR3" s="899"/>
      <c r="BS3" s="899"/>
      <c r="BT3" s="899"/>
      <c r="BU3" s="899"/>
      <c r="BV3" s="899"/>
      <c r="BW3" s="899"/>
      <c r="BX3" s="899"/>
      <c r="BY3" s="899"/>
      <c r="BZ3" s="899"/>
      <c r="CA3" s="899"/>
      <c r="CB3" s="899"/>
      <c r="CC3" s="899"/>
      <c r="CD3" s="899"/>
      <c r="CE3" s="899"/>
      <c r="CF3" s="899"/>
      <c r="CG3" s="899"/>
      <c r="CH3" s="899"/>
      <c r="CI3" s="899"/>
      <c r="CJ3" s="899"/>
      <c r="CK3" s="899"/>
      <c r="CL3" s="899"/>
      <c r="CM3" s="899"/>
      <c r="CN3" s="899"/>
      <c r="CO3" s="899"/>
      <c r="CP3" s="899"/>
      <c r="CQ3" s="899"/>
    </row>
    <row r="4" s="27" customFormat="1" ht="40.5" customHeight="1" spans="1:95">
      <c r="A4" s="896" t="s">
        <v>473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896"/>
      <c r="BQ4" s="896"/>
      <c r="BR4" s="896"/>
      <c r="BS4" s="896"/>
      <c r="BT4" s="896"/>
      <c r="BU4" s="896"/>
      <c r="BV4" s="896"/>
      <c r="BW4" s="896"/>
      <c r="BX4" s="896"/>
      <c r="BY4" s="896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6"/>
      <c r="CK4" s="896"/>
      <c r="CL4" s="896"/>
      <c r="CM4" s="896"/>
      <c r="CN4" s="896"/>
      <c r="CO4" s="896"/>
      <c r="CP4" s="896"/>
      <c r="CQ4" s="896"/>
    </row>
    <row r="5" s="26" customFormat="1" ht="40.5" customHeight="1" spans="1:95">
      <c r="A5" s="63" t="s">
        <v>474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40.5" customHeight="1" spans="1:95">
      <c r="A6" s="63" t="s">
        <v>475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1.75" customHeight="1" spans="1:95">
      <c r="A7" s="63" t="s">
        <v>476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712" t="s">
        <v>143</v>
      </c>
      <c r="Q9" s="712"/>
      <c r="R9" s="712"/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13" t="s">
        <v>143</v>
      </c>
      <c r="AO9" s="13"/>
      <c r="AP9" s="13"/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13" t="s">
        <v>143</v>
      </c>
      <c r="BH9" s="13"/>
      <c r="BI9" s="900"/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13" t="s">
        <v>143</v>
      </c>
      <c r="CF9" s="13"/>
      <c r="CG9" s="900"/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714" t="s">
        <v>181</v>
      </c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741" t="s">
        <v>179</v>
      </c>
      <c r="AO10" s="742" t="s">
        <v>180</v>
      </c>
      <c r="AP10" s="741" t="s">
        <v>181</v>
      </c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598" t="s">
        <v>179</v>
      </c>
      <c r="BH10" s="599" t="s">
        <v>180</v>
      </c>
      <c r="BI10" s="901" t="s">
        <v>181</v>
      </c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598" t="s">
        <v>179</v>
      </c>
      <c r="CF10" s="599" t="s">
        <v>180</v>
      </c>
      <c r="CG10" s="901" t="s">
        <v>181</v>
      </c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74.2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15347.7497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'45'!R13</f>
        <v>850</v>
      </c>
      <c r="Q13" s="687">
        <f>Q14+Q15+Q16+Q17</f>
        <v>2953.11377</v>
      </c>
      <c r="R13" s="717">
        <f>P13+Q13</f>
        <v>3803.11377</v>
      </c>
      <c r="S13" s="686">
        <v>0</v>
      </c>
      <c r="T13" s="687">
        <f>T14+T15+T16+T17</f>
        <v>0</v>
      </c>
      <c r="U13" s="717">
        <f>S13+T13</f>
        <v>0</v>
      </c>
      <c r="V13" s="686">
        <v>0</v>
      </c>
      <c r="W13" s="687">
        <f>W14+W15+W16+W17</f>
        <v>0</v>
      </c>
      <c r="X13" s="717">
        <f>V13+W13</f>
        <v>0</v>
      </c>
      <c r="Y13" s="686"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11">
        <v>0</v>
      </c>
      <c r="AR13" s="609"/>
      <c r="AS13" s="11">
        <v>0</v>
      </c>
      <c r="AT13" s="11">
        <v>0</v>
      </c>
      <c r="AU13" s="609"/>
      <c r="AV13" s="11">
        <v>0</v>
      </c>
      <c r="AW13" s="11"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53">
        <v>0</v>
      </c>
      <c r="BK13" s="654"/>
      <c r="BL13" s="653">
        <v>0</v>
      </c>
      <c r="BM13" s="653">
        <v>0</v>
      </c>
      <c r="BN13" s="654"/>
      <c r="BO13" s="653">
        <v>0</v>
      </c>
      <c r="BP13" s="653">
        <v>0</v>
      </c>
      <c r="BQ13" s="654"/>
      <c r="BR13" s="780">
        <v>0</v>
      </c>
      <c r="BS13" s="674">
        <f>BT13+BU13+BX13+CA13+CD13+CG13+CJ13+CM13+CP13</f>
        <v>15347.7497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850</v>
      </c>
      <c r="CF13" s="654">
        <f>Q13+AO13</f>
        <v>2953.11377</v>
      </c>
      <c r="CG13" s="653">
        <f>CE13+CF13</f>
        <v>3803.11377</v>
      </c>
      <c r="CH13" s="653">
        <f t="shared" ref="CH13:CP13" si="0">S13+AQ13+BJ13</f>
        <v>0</v>
      </c>
      <c r="CI13" s="654">
        <f t="shared" si="0"/>
        <v>0</v>
      </c>
      <c r="CJ13" s="653">
        <f t="shared" si="0"/>
        <v>0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802" t="s">
        <v>477</v>
      </c>
    </row>
    <row r="14" ht="66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>
        <f>1470.40377-17.29</f>
        <v>1453.11377</v>
      </c>
      <c r="R14" s="717"/>
      <c r="S14" s="686"/>
      <c r="T14" s="687"/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802" t="s">
        <v>478</v>
      </c>
    </row>
    <row r="15" ht="58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>
        <v>500</v>
      </c>
      <c r="R15" s="717"/>
      <c r="S15" s="686"/>
      <c r="T15" s="687"/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 t="s">
        <v>479</v>
      </c>
    </row>
    <row r="16" ht="72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>
        <v>500</v>
      </c>
      <c r="R16" s="717"/>
      <c r="S16" s="686"/>
      <c r="T16" s="687"/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 t="s">
        <v>479</v>
      </c>
    </row>
    <row r="17" ht="60.7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>
        <v>500</v>
      </c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 t="s">
        <v>479</v>
      </c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73.9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520068.39338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50609.68281</v>
      </c>
      <c r="Q30" s="687">
        <f t="shared" ref="Q30:AA30" si="3">Q31+Q36</f>
        <v>25199.19052</v>
      </c>
      <c r="R30" s="717">
        <f t="shared" si="3"/>
        <v>74700.98828</v>
      </c>
      <c r="S30" s="686">
        <f t="shared" si="3"/>
        <v>52620.42863</v>
      </c>
      <c r="T30" s="687">
        <f t="shared" si="3"/>
        <v>0</v>
      </c>
      <c r="U30" s="717">
        <f t="shared" si="3"/>
        <v>52620.42863</v>
      </c>
      <c r="V30" s="686">
        <f t="shared" si="3"/>
        <v>52883.58652</v>
      </c>
      <c r="W30" s="687">
        <f t="shared" si="3"/>
        <v>0</v>
      </c>
      <c r="X30" s="717">
        <f t="shared" si="3"/>
        <v>52883.58652</v>
      </c>
      <c r="Y30" s="686">
        <f t="shared" si="3"/>
        <v>52883.58652</v>
      </c>
      <c r="Z30" s="687">
        <f t="shared" si="3"/>
        <v>0</v>
      </c>
      <c r="AA30" s="717">
        <f t="shared" si="3"/>
        <v>52883.58652</v>
      </c>
      <c r="AB30" s="608">
        <f>AC30+AD30+AG30+AJ30+AM30+AP30+AS30+AV30+AY30</f>
        <v>11759.74753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0</v>
      </c>
      <c r="AO30" s="609">
        <f t="shared" si="4"/>
        <v>0</v>
      </c>
      <c r="AP30" s="11">
        <f t="shared" si="4"/>
        <v>0</v>
      </c>
      <c r="AQ30" s="11">
        <f t="shared" si="4"/>
        <v>0</v>
      </c>
      <c r="AR30" s="609">
        <f t="shared" si="4"/>
        <v>0</v>
      </c>
      <c r="AS30" s="11">
        <f t="shared" si="4"/>
        <v>0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531828.14091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49501.79776</v>
      </c>
      <c r="CF30" s="609">
        <f t="shared" si="6"/>
        <v>25199.19052</v>
      </c>
      <c r="CG30" s="11">
        <f t="shared" si="6"/>
        <v>74700.98828</v>
      </c>
      <c r="CH30" s="11">
        <f t="shared" si="6"/>
        <v>52620.42863</v>
      </c>
      <c r="CI30" s="609">
        <f t="shared" si="6"/>
        <v>0</v>
      </c>
      <c r="CJ30" s="11">
        <f t="shared" si="6"/>
        <v>52620.42863</v>
      </c>
      <c r="CK30" s="11">
        <f t="shared" si="6"/>
        <v>52883.58652</v>
      </c>
      <c r="CL30" s="609">
        <f t="shared" si="6"/>
        <v>0</v>
      </c>
      <c r="CM30" s="11">
        <f t="shared" si="6"/>
        <v>52883.58652</v>
      </c>
      <c r="CN30" s="11">
        <f t="shared" si="6"/>
        <v>52883.58652</v>
      </c>
      <c r="CO30" s="609">
        <f t="shared" si="6"/>
        <v>0</v>
      </c>
      <c r="CP30" s="11">
        <f t="shared" si="6"/>
        <v>52883.58652</v>
      </c>
      <c r="CQ30" s="808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356906.7625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'45'!R31</f>
        <v>34019.46457</v>
      </c>
      <c r="Q31" s="687">
        <f>Q32+Q34</f>
        <v>17412.01994</v>
      </c>
      <c r="R31" s="717">
        <f>P31+Q31</f>
        <v>51431.48451</v>
      </c>
      <c r="S31" s="686">
        <f>'45'!U31</f>
        <v>34521.57036</v>
      </c>
      <c r="T31" s="687">
        <f>T32+T34</f>
        <v>0</v>
      </c>
      <c r="U31" s="717">
        <f>S31+T31</f>
        <v>34521.57036</v>
      </c>
      <c r="V31" s="686">
        <f>'45'!X31</f>
        <v>34521.57036</v>
      </c>
      <c r="W31" s="687">
        <f>W32+W34</f>
        <v>0</v>
      </c>
      <c r="X31" s="717">
        <f>V31+W31</f>
        <v>34521.57036</v>
      </c>
      <c r="Y31" s="686">
        <f>'45'!AA31</f>
        <v>34521.57036</v>
      </c>
      <c r="Z31" s="687">
        <f>Z32+Z34</f>
        <v>0</v>
      </c>
      <c r="AA31" s="717">
        <f>Y31+Z31</f>
        <v>34521.57036</v>
      </c>
      <c r="AB31" s="608">
        <f>AC31+AD31+AG31+AJ31+AM31+AP31+AS31+AV31+AY31</f>
        <v>7603.8597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v>0</v>
      </c>
      <c r="AO31" s="609"/>
      <c r="AP31" s="11">
        <f>AN31+AO31</f>
        <v>0</v>
      </c>
      <c r="AQ31" s="11">
        <v>0</v>
      </c>
      <c r="AR31" s="609"/>
      <c r="AS31" s="11">
        <f>AQ31+AR31</f>
        <v>0</v>
      </c>
      <c r="AT31" s="11">
        <v>0</v>
      </c>
      <c r="AU31" s="609"/>
      <c r="AV31" s="11">
        <f>AT31+AU31</f>
        <v>0</v>
      </c>
      <c r="AW31" s="11">
        <v>0</v>
      </c>
      <c r="AX31" s="609"/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617">
        <v>0</v>
      </c>
      <c r="BK31" s="609">
        <f>BK32+BK33+BK34</f>
        <v>0</v>
      </c>
      <c r="BL31" s="769">
        <f>BJ31+BK31</f>
        <v>0</v>
      </c>
      <c r="BM31" s="617">
        <v>0</v>
      </c>
      <c r="BN31" s="609">
        <f>BN32+BN33+BN34</f>
        <v>0</v>
      </c>
      <c r="BO31" s="769">
        <f>BM31+BN31</f>
        <v>0</v>
      </c>
      <c r="BP31" s="617"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364510.6222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34019.46457</v>
      </c>
      <c r="CF31" s="609">
        <f>Q31+AO31</f>
        <v>17412.01994</v>
      </c>
      <c r="CG31" s="11">
        <f>CE31+CF31</f>
        <v>51431.48451</v>
      </c>
      <c r="CH31" s="11">
        <f>S31+AQ31</f>
        <v>34521.57036</v>
      </c>
      <c r="CI31" s="609">
        <f>T31+AR31</f>
        <v>0</v>
      </c>
      <c r="CJ31" s="11">
        <f>CH31+CI31</f>
        <v>34521.57036</v>
      </c>
      <c r="CK31" s="11">
        <f>V31+AT31</f>
        <v>34521.57036</v>
      </c>
      <c r="CL31" s="609">
        <f>W31+AU31</f>
        <v>0</v>
      </c>
      <c r="CM31" s="11">
        <f>CK31+CL31</f>
        <v>34521.57036</v>
      </c>
      <c r="CN31" s="11">
        <f>Y31+AW31</f>
        <v>34521.57036</v>
      </c>
      <c r="CO31" s="609">
        <f>Z31+AX31</f>
        <v>0</v>
      </c>
      <c r="CP31" s="11">
        <f>CN31+CO31</f>
        <v>34521.57036</v>
      </c>
      <c r="CQ31" s="902" t="s">
        <v>480</v>
      </c>
    </row>
    <row r="32" ht="75.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>
        <v>8321.05147</v>
      </c>
      <c r="R32" s="690"/>
      <c r="S32" s="686"/>
      <c r="T32" s="687"/>
      <c r="U32" s="690"/>
      <c r="V32" s="686"/>
      <c r="W32" s="687"/>
      <c r="X32" s="690"/>
      <c r="Y32" s="686"/>
      <c r="Z32" s="687"/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76"/>
      <c r="AP32" s="616"/>
      <c r="AQ32" s="616"/>
      <c r="AR32" s="676"/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750"/>
      <c r="CQ32" s="903"/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750"/>
      <c r="CQ33" s="903"/>
    </row>
    <row r="34" ht="70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>
        <v>9090.96847</v>
      </c>
      <c r="R34" s="718"/>
      <c r="S34" s="686"/>
      <c r="T34" s="687"/>
      <c r="U34" s="718"/>
      <c r="V34" s="686"/>
      <c r="W34" s="687"/>
      <c r="X34" s="718"/>
      <c r="Y34" s="686"/>
      <c r="Z34" s="692"/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54"/>
      <c r="AP34" s="616"/>
      <c r="AQ34" s="616"/>
      <c r="AR34" s="676"/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752"/>
      <c r="CQ34" s="903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756"/>
      <c r="CQ35" s="904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163161.63088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'45'!R36</f>
        <v>15482.33319</v>
      </c>
      <c r="Q36" s="687">
        <f>Q37</f>
        <v>7787.17058</v>
      </c>
      <c r="R36" s="717">
        <f>P36+Q36</f>
        <v>23269.50377</v>
      </c>
      <c r="S36" s="686">
        <f>'45'!U36</f>
        <v>18098.85827</v>
      </c>
      <c r="T36" s="687">
        <f>T37</f>
        <v>0</v>
      </c>
      <c r="U36" s="717">
        <f>S36+T36</f>
        <v>18098.85827</v>
      </c>
      <c r="V36" s="686">
        <f>'45'!X36</f>
        <v>18362.01616</v>
      </c>
      <c r="W36" s="687">
        <f>W37</f>
        <v>0</v>
      </c>
      <c r="X36" s="717">
        <f>V36+W36</f>
        <v>18362.01616</v>
      </c>
      <c r="Y36" s="686">
        <f>'45'!AA36</f>
        <v>18362.01616</v>
      </c>
      <c r="Z36" s="687">
        <f>Z37</f>
        <v>0</v>
      </c>
      <c r="AA36" s="717">
        <f>Y36+Z36</f>
        <v>18362.01616</v>
      </c>
      <c r="AB36" s="608">
        <f>AC36+AD36+AG36+AJ36+AM36+AP36+AS36+AV36+AY36</f>
        <v>4155.88783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v>0</v>
      </c>
      <c r="AO36" s="609"/>
      <c r="AP36" s="11">
        <f>AN36+AO36</f>
        <v>0</v>
      </c>
      <c r="AQ36" s="11">
        <v>0</v>
      </c>
      <c r="AR36" s="609"/>
      <c r="AS36" s="11">
        <f>AQ36+AR36</f>
        <v>0</v>
      </c>
      <c r="AT36" s="11">
        <v>0</v>
      </c>
      <c r="AU36" s="609"/>
      <c r="AV36" s="11">
        <f>AT36+AU36</f>
        <v>0</v>
      </c>
      <c r="AW36" s="11">
        <v>0</v>
      </c>
      <c r="AX36" s="609"/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/>
      <c r="BI36" s="11">
        <f>BG36+BH36</f>
        <v>0</v>
      </c>
      <c r="BJ36" s="11">
        <v>0</v>
      </c>
      <c r="BK36" s="609"/>
      <c r="BL36" s="11">
        <f>BJ36+BK36</f>
        <v>0</v>
      </c>
      <c r="BM36" s="11">
        <v>0</v>
      </c>
      <c r="BN36" s="609"/>
      <c r="BO36" s="11">
        <f>BM36+BN36</f>
        <v>0</v>
      </c>
      <c r="BP36" s="11">
        <v>0</v>
      </c>
      <c r="BQ36" s="609"/>
      <c r="BR36" s="11">
        <f>BP36+BQ36</f>
        <v>0</v>
      </c>
      <c r="BS36" s="608">
        <f>BT36+BU36+BX36+CA36+CD36+CG36+CJ36+CM36+CP36</f>
        <v>167317.51871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15482.33319</v>
      </c>
      <c r="CF36" s="609">
        <f>Q36+AO36</f>
        <v>7787.17058</v>
      </c>
      <c r="CG36" s="11">
        <f>CE36+CF36</f>
        <v>23269.50377</v>
      </c>
      <c r="CH36" s="11">
        <f>S36+AQ36</f>
        <v>18098.85827</v>
      </c>
      <c r="CI36" s="609">
        <f>T36+AR36</f>
        <v>0</v>
      </c>
      <c r="CJ36" s="11">
        <f>CH36+CI36</f>
        <v>18098.85827</v>
      </c>
      <c r="CK36" s="11">
        <f>V36+AT36</f>
        <v>18362.01616</v>
      </c>
      <c r="CL36" s="609">
        <f>W36+AU36</f>
        <v>0</v>
      </c>
      <c r="CM36" s="11">
        <f>CK36+CL36</f>
        <v>18362.01616</v>
      </c>
      <c r="CN36" s="11">
        <f>Y36+AW36</f>
        <v>18362.01616</v>
      </c>
      <c r="CO36" s="609">
        <f>Z36+AX36</f>
        <v>0</v>
      </c>
      <c r="CP36" s="11">
        <f>CN36+CO36</f>
        <v>18362.01616</v>
      </c>
      <c r="CQ36" s="224" t="s">
        <v>481</v>
      </c>
    </row>
    <row r="37" ht="85.5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>
        <f>7156.21682+630.95376</f>
        <v>7787.17058</v>
      </c>
      <c r="R37" s="717"/>
      <c r="S37" s="686"/>
      <c r="T37" s="687"/>
      <c r="U37" s="717"/>
      <c r="V37" s="686"/>
      <c r="W37" s="687"/>
      <c r="X37" s="717"/>
      <c r="Y37" s="686"/>
      <c r="Z37" s="687"/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09"/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4452.48523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'45'!R38</f>
        <v>1107.88505</v>
      </c>
      <c r="Q38" s="687">
        <f>Q39+Q40+Q41</f>
        <v>1345.39148</v>
      </c>
      <c r="R38" s="717">
        <f>P38+Q38</f>
        <v>2453.27653</v>
      </c>
      <c r="S38" s="686">
        <f>'45'!U38</f>
        <v>0</v>
      </c>
      <c r="T38" s="687">
        <f>T39</f>
        <v>0</v>
      </c>
      <c r="U38" s="717">
        <f>S38+T38</f>
        <v>0</v>
      </c>
      <c r="V38" s="686">
        <f>'45'!X38</f>
        <v>0</v>
      </c>
      <c r="W38" s="687">
        <f>W39</f>
        <v>0</v>
      </c>
      <c r="X38" s="717">
        <f>V38+W38</f>
        <v>0</v>
      </c>
      <c r="Y38" s="686">
        <f>'45'!AA38</f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11">
        <v>0</v>
      </c>
      <c r="AR38" s="609">
        <f t="shared" si="7"/>
        <v>0</v>
      </c>
      <c r="AS38" s="11">
        <f>AQ38+AR38</f>
        <v>0</v>
      </c>
      <c r="AT38" s="11">
        <v>0</v>
      </c>
      <c r="AU38" s="609">
        <f>AU39</f>
        <v>0</v>
      </c>
      <c r="AV38" s="11">
        <f>AT38+AU38</f>
        <v>0</v>
      </c>
      <c r="AW38" s="11"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11">
        <v>0</v>
      </c>
      <c r="BK38" s="609"/>
      <c r="BL38" s="686">
        <f>BJ38+BK38</f>
        <v>0</v>
      </c>
      <c r="BM38" s="11">
        <v>0</v>
      </c>
      <c r="BN38" s="609"/>
      <c r="BO38" s="686">
        <f>BM38+BN38</f>
        <v>0</v>
      </c>
      <c r="BP38" s="11">
        <v>0</v>
      </c>
      <c r="BQ38" s="609"/>
      <c r="BR38" s="686">
        <f>BP38+BQ38</f>
        <v>0</v>
      </c>
      <c r="BS38" s="608">
        <f>BT38+BU38+BX38+CA38+CD38+CG38+CJ38+CM38+CP38</f>
        <v>9183.65465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1107.88505</v>
      </c>
      <c r="CF38" s="609">
        <f>Q38+AO38</f>
        <v>1345.39148</v>
      </c>
      <c r="CG38" s="11">
        <f>CE38+CF38</f>
        <v>2453.27653</v>
      </c>
      <c r="CH38" s="11">
        <f>S38+AQ38</f>
        <v>0</v>
      </c>
      <c r="CI38" s="609">
        <f>T38+AR38</f>
        <v>0</v>
      </c>
      <c r="CJ38" s="11">
        <f>CH38+CI38</f>
        <v>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 t="s">
        <v>482</v>
      </c>
    </row>
    <row r="39" ht="66.7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>
        <v>377.1786</v>
      </c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 t="s">
        <v>483</v>
      </c>
    </row>
    <row r="40" ht="93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>
        <v>609.12766</v>
      </c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 t="s">
        <v>484</v>
      </c>
    </row>
    <row r="41" ht="71.2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>
        <v>359.08522</v>
      </c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 t="s">
        <v>485</v>
      </c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74746.89461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'45'!R43</f>
        <v>9807.44346</v>
      </c>
      <c r="Q43" s="687">
        <f>Q44</f>
        <v>6733.26065</v>
      </c>
      <c r="R43" s="717">
        <f>P43+Q43</f>
        <v>16540.70411</v>
      </c>
      <c r="S43" s="686">
        <f>'45'!U43</f>
        <v>10322.06244</v>
      </c>
      <c r="T43" s="687">
        <f>T44</f>
        <v>0</v>
      </c>
      <c r="U43" s="717">
        <f>S43+T43</f>
        <v>10322.06244</v>
      </c>
      <c r="V43" s="686">
        <f>'45'!X43</f>
        <v>10322.06244</v>
      </c>
      <c r="W43" s="687">
        <f>W44</f>
        <v>0</v>
      </c>
      <c r="X43" s="717">
        <f>V43+W43</f>
        <v>10322.06244</v>
      </c>
      <c r="Y43" s="686">
        <f>'45'!AA43</f>
        <v>10322.06244</v>
      </c>
      <c r="Z43" s="687">
        <f>Z44</f>
        <v>0</v>
      </c>
      <c r="AA43" s="717">
        <f>Y43+Z43</f>
        <v>10322.06244</v>
      </c>
      <c r="AB43" s="608">
        <f>AC43+AD43+AG43+AJ43+AM43+AP43+AS43+AV43+AY43</f>
        <v>5435.46214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'45'!AP43</f>
        <v>0</v>
      </c>
      <c r="AO43" s="609">
        <f>AO44</f>
        <v>0</v>
      </c>
      <c r="AP43" s="11">
        <f>AN43+AO43</f>
        <v>0</v>
      </c>
      <c r="AQ43" s="11">
        <f>'45'!AS43</f>
        <v>2000</v>
      </c>
      <c r="AR43" s="609">
        <f>AR44</f>
        <v>0</v>
      </c>
      <c r="AS43" s="11">
        <f>AQ43+AR43</f>
        <v>2000</v>
      </c>
      <c r="AT43" s="11">
        <f>'45'!AV43</f>
        <v>0</v>
      </c>
      <c r="AU43" s="609">
        <f>AU44</f>
        <v>0</v>
      </c>
      <c r="AV43" s="11">
        <f>AT43+AU43</f>
        <v>0</v>
      </c>
      <c r="AW43" s="11">
        <f>'45'!AY43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v>0</v>
      </c>
      <c r="BK43" s="609">
        <f>BK44</f>
        <v>0</v>
      </c>
      <c r="BL43" s="686">
        <f>BJ43+BK43</f>
        <v>0</v>
      </c>
      <c r="BM43" s="11">
        <v>0</v>
      </c>
      <c r="BN43" s="609">
        <f>BN44</f>
        <v>0</v>
      </c>
      <c r="BO43" s="686">
        <f>BM43+BN43</f>
        <v>0</v>
      </c>
      <c r="BP43" s="11"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80182.35675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9807.44346</v>
      </c>
      <c r="CF43" s="609">
        <f>Q43+AO43</f>
        <v>6733.26065</v>
      </c>
      <c r="CG43" s="11">
        <f>CE43+CF43</f>
        <v>16540.70411</v>
      </c>
      <c r="CH43" s="11">
        <f>S43+AQ43+BJ43</f>
        <v>12322.06244</v>
      </c>
      <c r="CI43" s="609">
        <f>T43+AR43+BK43</f>
        <v>0</v>
      </c>
      <c r="CJ43" s="11">
        <f>CH43+CI43</f>
        <v>12322.06244</v>
      </c>
      <c r="CK43" s="11">
        <f>V43+AT43+BM43</f>
        <v>10322.06244</v>
      </c>
      <c r="CL43" s="609">
        <f>W43+AU43+BN43</f>
        <v>0</v>
      </c>
      <c r="CM43" s="11">
        <f>CK43+CL43</f>
        <v>10322.06244</v>
      </c>
      <c r="CN43" s="11">
        <f>Y43+AW43+BP43</f>
        <v>10322.06244</v>
      </c>
      <c r="CO43" s="609">
        <f>Z43+AX43+BQ43</f>
        <v>0</v>
      </c>
      <c r="CP43" s="11">
        <f>CN43+CO43</f>
        <v>10322.06244</v>
      </c>
      <c r="CQ43" s="224" t="s">
        <v>486</v>
      </c>
    </row>
    <row r="44" ht="74.2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>
        <f>6427.36933+158.90375+150.78748-2.26669-1.53322</f>
        <v>6733.26065</v>
      </c>
      <c r="R44" s="722"/>
      <c r="S44" s="699"/>
      <c r="T44" s="700"/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/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626528.98542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62375.01132</v>
      </c>
      <c r="Q45" s="646">
        <f t="shared" si="9"/>
        <v>36230.95642</v>
      </c>
      <c r="R45" s="646">
        <f t="shared" si="9"/>
        <v>97498.08269</v>
      </c>
      <c r="S45" s="646">
        <f t="shared" si="9"/>
        <v>62942.49107</v>
      </c>
      <c r="T45" s="646">
        <f t="shared" si="9"/>
        <v>0</v>
      </c>
      <c r="U45" s="646">
        <f t="shared" si="9"/>
        <v>62942.49107</v>
      </c>
      <c r="V45" s="646">
        <f t="shared" si="9"/>
        <v>63205.64896</v>
      </c>
      <c r="W45" s="646">
        <f t="shared" si="9"/>
        <v>0</v>
      </c>
      <c r="X45" s="646">
        <f t="shared" si="9"/>
        <v>63205.64896</v>
      </c>
      <c r="Y45" s="646">
        <f t="shared" si="9"/>
        <v>63205.64896</v>
      </c>
      <c r="Z45" s="646">
        <f t="shared" si="9"/>
        <v>0</v>
      </c>
      <c r="AA45" s="646">
        <f t="shared" si="9"/>
        <v>63205.64896</v>
      </c>
      <c r="AB45" s="608">
        <f>AC45+AD45+AG45+AJ45+AM45+AP45+AS45+AV45+AY45</f>
        <v>21926.37909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0</v>
      </c>
      <c r="AO45" s="646">
        <f t="shared" si="9"/>
        <v>0</v>
      </c>
      <c r="AP45" s="646">
        <f t="shared" si="9"/>
        <v>0</v>
      </c>
      <c r="AQ45" s="646">
        <f t="shared" si="9"/>
        <v>2000</v>
      </c>
      <c r="AR45" s="646">
        <f t="shared" si="9"/>
        <v>0</v>
      </c>
      <c r="AS45" s="646">
        <f t="shared" si="9"/>
        <v>2000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648455.36451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61267.12627</v>
      </c>
      <c r="CF45" s="646">
        <f t="shared" si="10"/>
        <v>36230.95642</v>
      </c>
      <c r="CG45" s="646">
        <f t="shared" si="10"/>
        <v>97498.08269</v>
      </c>
      <c r="CH45" s="646">
        <f t="shared" si="10"/>
        <v>64942.49107</v>
      </c>
      <c r="CI45" s="646">
        <f t="shared" si="10"/>
        <v>0</v>
      </c>
      <c r="CJ45" s="646">
        <f t="shared" si="10"/>
        <v>64942.49107</v>
      </c>
      <c r="CK45" s="646">
        <f t="shared" si="10"/>
        <v>63205.64896</v>
      </c>
      <c r="CL45" s="646">
        <f t="shared" si="10"/>
        <v>0</v>
      </c>
      <c r="CM45" s="646">
        <f t="shared" si="10"/>
        <v>63205.64896</v>
      </c>
      <c r="CN45" s="646">
        <f t="shared" si="10"/>
        <v>63205.64896</v>
      </c>
      <c r="CO45" s="646">
        <f t="shared" si="10"/>
        <v>0</v>
      </c>
      <c r="CP45" s="646">
        <f t="shared" si="10"/>
        <v>63205.64896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911" t="s">
        <v>13</v>
      </c>
      <c r="D47" s="674">
        <f>E47+F47+I47+L47+O47+R47+U47+X47+AA47</f>
        <v>157.89516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'45'!R47</f>
        <v>26.31579</v>
      </c>
      <c r="Q47" s="654">
        <f>Q48+Q49+Q50</f>
        <v>0</v>
      </c>
      <c r="R47" s="723">
        <f>P47+Q47</f>
        <v>26.31579</v>
      </c>
      <c r="S47" s="701">
        <f>'45'!U47</f>
        <v>26.31579</v>
      </c>
      <c r="T47" s="654">
        <f>T48+T49+T50</f>
        <v>0</v>
      </c>
      <c r="U47" s="723">
        <f>S47+T47</f>
        <v>26.31579</v>
      </c>
      <c r="V47" s="701">
        <f>'45'!X47</f>
        <v>26.31579</v>
      </c>
      <c r="W47" s="654">
        <f>W48+W49+W50</f>
        <v>0</v>
      </c>
      <c r="X47" s="723">
        <f>V47+W47</f>
        <v>26.31579</v>
      </c>
      <c r="Y47" s="701">
        <f>'45'!AA47</f>
        <v>0</v>
      </c>
      <c r="Z47" s="654">
        <f>Z48+Z49+Z50</f>
        <v>0</v>
      </c>
      <c r="AA47" s="723">
        <f>Y47+Z47</f>
        <v>0</v>
      </c>
      <c r="AB47" s="674">
        <f>AC47+AD47+AG47+AJ47+AM47+AP47+AS47+AV47+AY47</f>
        <v>540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'45'!AP47</f>
        <v>90</v>
      </c>
      <c r="AO47" s="654">
        <f>AO48+AO49+AO50</f>
        <v>0</v>
      </c>
      <c r="AP47" s="653">
        <f>AN47+AO47</f>
        <v>90</v>
      </c>
      <c r="AQ47" s="653">
        <f>'45'!AS47</f>
        <v>90</v>
      </c>
      <c r="AR47" s="654">
        <f>AR48+AR49+AR50</f>
        <v>0</v>
      </c>
      <c r="AS47" s="653">
        <f>AQ47+AR47</f>
        <v>90</v>
      </c>
      <c r="AT47" s="653">
        <f>'45'!AV47</f>
        <v>90</v>
      </c>
      <c r="AU47" s="654">
        <f>AU48+AU49+AU50</f>
        <v>0</v>
      </c>
      <c r="AV47" s="653">
        <f>AT47+AU47</f>
        <v>90</v>
      </c>
      <c r="AW47" s="653">
        <f>'45'!AY47</f>
        <v>0</v>
      </c>
      <c r="AX47" s="654">
        <f>AX48+AX49+AX50</f>
        <v>0</v>
      </c>
      <c r="AY47" s="653">
        <f>AW47+AX47</f>
        <v>0</v>
      </c>
      <c r="AZ47" s="747">
        <f>BC47+BF47+BI47+BL47+BO47+BR47</f>
        <v>2460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'45'!BI47</f>
        <v>410</v>
      </c>
      <c r="BH47" s="654">
        <f>BH48+BH49+BH50</f>
        <v>0</v>
      </c>
      <c r="BI47" s="653">
        <f>BG47+BH47</f>
        <v>410</v>
      </c>
      <c r="BJ47" s="653">
        <f>'45'!BL47</f>
        <v>410</v>
      </c>
      <c r="BK47" s="654">
        <f>BK48+BK49+BK50</f>
        <v>0</v>
      </c>
      <c r="BL47" s="653">
        <f>BJ47+BK47</f>
        <v>410</v>
      </c>
      <c r="BM47" s="653">
        <f>'45'!BO47</f>
        <v>410</v>
      </c>
      <c r="BN47" s="654">
        <f>BN48+BN49+BN50</f>
        <v>0</v>
      </c>
      <c r="BO47" s="653">
        <f>BM47+BN47</f>
        <v>410</v>
      </c>
      <c r="BP47" s="653">
        <f>'45'!BR47</f>
        <v>0</v>
      </c>
      <c r="BQ47" s="654">
        <f>BQ48+BQ49+BQ50</f>
        <v>0</v>
      </c>
      <c r="BR47" s="786">
        <f>BP47+BQ47</f>
        <v>0</v>
      </c>
      <c r="BS47" s="608">
        <f>BT47+BU47+BX47+CA47+CD47+CG47+CJ47+CM47+CP47</f>
        <v>3157.89516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526.31579</v>
      </c>
      <c r="CI47" s="654">
        <f>T47+AR47+BK47</f>
        <v>0</v>
      </c>
      <c r="CJ47" s="653">
        <f>CH47+CI47</f>
        <v>526.31579</v>
      </c>
      <c r="CK47" s="653">
        <f>V47+AT47+BM47</f>
        <v>526.31579</v>
      </c>
      <c r="CL47" s="654">
        <f>W47+AU47+BN47</f>
        <v>0</v>
      </c>
      <c r="CM47" s="653">
        <f>CK47+CL47</f>
        <v>526.31579</v>
      </c>
      <c r="CN47" s="653">
        <f>Y47+AW47+BP47</f>
        <v>0</v>
      </c>
      <c r="CO47" s="654">
        <f>Z47+AX47+BQ47</f>
        <v>0</v>
      </c>
      <c r="CP47" s="653">
        <f>CN47+CO47</f>
        <v>0</v>
      </c>
      <c r="CQ47" s="920"/>
    </row>
    <row r="48" s="27" customFormat="1" ht="60" customHeight="1" spans="1:95">
      <c r="A48" s="655"/>
      <c r="B48" s="606"/>
      <c r="C48" s="607" t="s">
        <v>330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/>
      <c r="U48" s="717"/>
      <c r="V48" s="686"/>
      <c r="W48" s="609"/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/>
      <c r="AS48" s="11"/>
      <c r="AT48" s="11"/>
      <c r="AU48" s="609"/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/>
      <c r="BL48" s="11"/>
      <c r="BM48" s="11"/>
      <c r="BN48" s="609"/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921"/>
    </row>
    <row r="49" s="27" customFormat="1" ht="18.75" customHeight="1" spans="1:95">
      <c r="A49" s="65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921"/>
    </row>
    <row r="50" s="27" customFormat="1" ht="26.25" customHeight="1" spans="1:95">
      <c r="A50" s="65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922"/>
    </row>
    <row r="51" s="27" customFormat="1" ht="146.25" customHeight="1" spans="1:95">
      <c r="A51" s="658" t="s">
        <v>289</v>
      </c>
      <c r="B51" s="638" t="s">
        <v>290</v>
      </c>
      <c r="C51" s="639" t="s">
        <v>13</v>
      </c>
      <c r="D51" s="640">
        <f>E51+F51+I51+L51+O51+R51+U51+X51+AA51</f>
        <v>142.522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'45'!R51</f>
        <v>0</v>
      </c>
      <c r="Q51" s="642">
        <v>0</v>
      </c>
      <c r="R51" s="722">
        <f>P51+Q51</f>
        <v>0</v>
      </c>
      <c r="S51" s="699">
        <f>'45'!U51</f>
        <v>142.522</v>
      </c>
      <c r="T51" s="642">
        <v>0</v>
      </c>
      <c r="U51" s="722">
        <f>S51+T51</f>
        <v>142.522</v>
      </c>
      <c r="V51" s="699">
        <f>'45'!X51</f>
        <v>0</v>
      </c>
      <c r="W51" s="642">
        <v>0</v>
      </c>
      <c r="X51" s="722">
        <f>V51+W51</f>
        <v>0</v>
      </c>
      <c r="Y51" s="699">
        <f>'45'!AA51</f>
        <v>0</v>
      </c>
      <c r="Z51" s="642">
        <v>0</v>
      </c>
      <c r="AA51" s="722">
        <f>Y51+Z51</f>
        <v>0</v>
      </c>
      <c r="AB51" s="640">
        <f>AC51+AD51+AG51+AJ51+AM51+AP51+AS51+AV51+AY51</f>
        <v>2707.9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'45'!AP51</f>
        <v>0</v>
      </c>
      <c r="AO51" s="642">
        <v>0</v>
      </c>
      <c r="AP51" s="641">
        <f>AN51+AO51</f>
        <v>0</v>
      </c>
      <c r="AQ51" s="641">
        <f>'45'!AS51</f>
        <v>2707.9</v>
      </c>
      <c r="AR51" s="642">
        <v>0</v>
      </c>
      <c r="AS51" s="641">
        <f>AQ51+AR51</f>
        <v>2707.9</v>
      </c>
      <c r="AT51" s="641">
        <f>'45'!AV51</f>
        <v>0</v>
      </c>
      <c r="AU51" s="642">
        <v>0</v>
      </c>
      <c r="AV51" s="641">
        <f>AT51+AU51</f>
        <v>0</v>
      </c>
      <c r="AW51" s="641">
        <f>'45'!AY51</f>
        <v>0</v>
      </c>
      <c r="AX51" s="642">
        <v>0</v>
      </c>
      <c r="AY51" s="641">
        <f>AW51+AX51</f>
        <v>0</v>
      </c>
      <c r="AZ51" s="747">
        <f>BC51+BF51+BI51+BL51+BO51+BR51</f>
        <v>0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653">
        <f>'45'!BI51</f>
        <v>0</v>
      </c>
      <c r="BH51" s="642">
        <v>0</v>
      </c>
      <c r="BI51" s="641">
        <f>BG51+BH51</f>
        <v>0</v>
      </c>
      <c r="BJ51" s="653">
        <f>'45'!BL51</f>
        <v>0</v>
      </c>
      <c r="BK51" s="642">
        <v>0</v>
      </c>
      <c r="BL51" s="641">
        <f>BJ51+BK51</f>
        <v>0</v>
      </c>
      <c r="BM51" s="653">
        <f>'45'!BO51</f>
        <v>0</v>
      </c>
      <c r="BN51" s="642">
        <v>0</v>
      </c>
      <c r="BO51" s="641">
        <f>BM51+BN51</f>
        <v>0</v>
      </c>
      <c r="BP51" s="653">
        <f>'45'!BR51</f>
        <v>0</v>
      </c>
      <c r="BQ51" s="642">
        <v>0</v>
      </c>
      <c r="BR51" s="788">
        <f>BP51+BQ51</f>
        <v>0</v>
      </c>
      <c r="BS51" s="608">
        <f>BT51+BU51+BX51+CA51+CD51+CG51+CJ51+CM51+CP51</f>
        <v>2850.422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2850.422</v>
      </c>
      <c r="CI51" s="642">
        <f>T51+AR51+BK51</f>
        <v>0</v>
      </c>
      <c r="CJ51" s="641">
        <f>CH51+CI51</f>
        <v>2850.422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0</v>
      </c>
      <c r="CO51" s="642">
        <f>Z51+AX51+BQ51</f>
        <v>0</v>
      </c>
      <c r="CP51" s="641">
        <f>CN51+CO51</f>
        <v>0</v>
      </c>
      <c r="CQ51" s="378"/>
    </row>
    <row r="52" s="27" customFormat="1" ht="63.75" customHeight="1" spans="1:95">
      <c r="A52" s="643"/>
      <c r="B52" s="644" t="s">
        <v>189</v>
      </c>
      <c r="C52" s="645"/>
      <c r="D52" s="673">
        <f>E52+F52+I52+L52+O52+R52+U52+X52+AA52</f>
        <v>300.41716</v>
      </c>
      <c r="E52" s="646">
        <f t="shared" ref="E52:AA52" si="11">E51+E47</f>
        <v>0</v>
      </c>
      <c r="F52" s="646">
        <f t="shared" si="11"/>
        <v>0</v>
      </c>
      <c r="G52" s="646">
        <f t="shared" si="11"/>
        <v>0</v>
      </c>
      <c r="H52" s="848">
        <f t="shared" si="11"/>
        <v>0</v>
      </c>
      <c r="I52" s="646">
        <f t="shared" si="11"/>
        <v>0</v>
      </c>
      <c r="J52" s="912">
        <f t="shared" si="11"/>
        <v>52.632</v>
      </c>
      <c r="K52" s="855">
        <f t="shared" si="11"/>
        <v>0</v>
      </c>
      <c r="L52" s="912">
        <f t="shared" si="11"/>
        <v>52.632</v>
      </c>
      <c r="M52" s="912">
        <f t="shared" si="11"/>
        <v>26.31579</v>
      </c>
      <c r="N52" s="855">
        <f t="shared" si="11"/>
        <v>0</v>
      </c>
      <c r="O52" s="912">
        <f t="shared" si="11"/>
        <v>26.31579</v>
      </c>
      <c r="P52" s="912">
        <f t="shared" si="11"/>
        <v>26.31579</v>
      </c>
      <c r="Q52" s="855">
        <f t="shared" si="11"/>
        <v>0</v>
      </c>
      <c r="R52" s="913">
        <f t="shared" si="11"/>
        <v>26.31579</v>
      </c>
      <c r="S52" s="912">
        <f t="shared" si="11"/>
        <v>168.83779</v>
      </c>
      <c r="T52" s="855">
        <f t="shared" si="11"/>
        <v>0</v>
      </c>
      <c r="U52" s="913">
        <f t="shared" si="11"/>
        <v>168.83779</v>
      </c>
      <c r="V52" s="912">
        <f t="shared" si="11"/>
        <v>26.31579</v>
      </c>
      <c r="W52" s="855">
        <f t="shared" si="11"/>
        <v>0</v>
      </c>
      <c r="X52" s="913">
        <f t="shared" si="11"/>
        <v>26.31579</v>
      </c>
      <c r="Y52" s="912">
        <f t="shared" si="11"/>
        <v>0</v>
      </c>
      <c r="Z52" s="855">
        <f t="shared" si="11"/>
        <v>0</v>
      </c>
      <c r="AA52" s="913">
        <f t="shared" si="11"/>
        <v>0</v>
      </c>
      <c r="AB52" s="673">
        <f>AC52+AD52+AG52+AJ52+AM52+AP52+AS52+AV52+AY52</f>
        <v>3247.9</v>
      </c>
      <c r="AC52" s="646">
        <f t="shared" ref="AC52:BH52" si="12">AC51+AC47</f>
        <v>0</v>
      </c>
      <c r="AD52" s="646">
        <f t="shared" si="12"/>
        <v>0</v>
      </c>
      <c r="AE52" s="646">
        <f t="shared" si="12"/>
        <v>0</v>
      </c>
      <c r="AF52" s="848">
        <f t="shared" si="12"/>
        <v>0</v>
      </c>
      <c r="AG52" s="397">
        <f t="shared" si="12"/>
        <v>0</v>
      </c>
      <c r="AH52" s="646">
        <f t="shared" si="12"/>
        <v>180</v>
      </c>
      <c r="AI52" s="855">
        <f t="shared" si="12"/>
        <v>0</v>
      </c>
      <c r="AJ52" s="646">
        <f t="shared" si="12"/>
        <v>180</v>
      </c>
      <c r="AK52" s="646">
        <f t="shared" si="12"/>
        <v>90</v>
      </c>
      <c r="AL52" s="855">
        <f t="shared" si="12"/>
        <v>0</v>
      </c>
      <c r="AM52" s="646">
        <f t="shared" si="12"/>
        <v>90</v>
      </c>
      <c r="AN52" s="646">
        <f t="shared" si="12"/>
        <v>90</v>
      </c>
      <c r="AO52" s="855">
        <f t="shared" si="12"/>
        <v>0</v>
      </c>
      <c r="AP52" s="646">
        <f t="shared" si="12"/>
        <v>90</v>
      </c>
      <c r="AQ52" s="912">
        <f t="shared" si="12"/>
        <v>2797.9</v>
      </c>
      <c r="AR52" s="855">
        <f t="shared" si="12"/>
        <v>0</v>
      </c>
      <c r="AS52" s="913">
        <f t="shared" si="12"/>
        <v>2797.9</v>
      </c>
      <c r="AT52" s="912">
        <f t="shared" si="12"/>
        <v>90</v>
      </c>
      <c r="AU52" s="855">
        <f t="shared" si="12"/>
        <v>0</v>
      </c>
      <c r="AV52" s="913">
        <f t="shared" si="12"/>
        <v>90</v>
      </c>
      <c r="AW52" s="912">
        <f t="shared" si="12"/>
        <v>0</v>
      </c>
      <c r="AX52" s="855">
        <f t="shared" si="12"/>
        <v>0</v>
      </c>
      <c r="AY52" s="913">
        <f t="shared" si="12"/>
        <v>0</v>
      </c>
      <c r="AZ52" s="747">
        <f>BC52+BF52+BI52+BL52+BO52+BR52</f>
        <v>2460</v>
      </c>
      <c r="BA52" s="673">
        <f t="shared" si="12"/>
        <v>820</v>
      </c>
      <c r="BB52" s="855">
        <f t="shared" si="12"/>
        <v>0</v>
      </c>
      <c r="BC52" s="646">
        <f t="shared" si="12"/>
        <v>820</v>
      </c>
      <c r="BD52" s="646">
        <f t="shared" si="12"/>
        <v>410</v>
      </c>
      <c r="BE52" s="855">
        <f t="shared" si="12"/>
        <v>0</v>
      </c>
      <c r="BF52" s="761">
        <f>BD52+BE52</f>
        <v>410</v>
      </c>
      <c r="BG52" s="646">
        <f t="shared" si="12"/>
        <v>410</v>
      </c>
      <c r="BH52" s="855">
        <f t="shared" si="12"/>
        <v>0</v>
      </c>
      <c r="BI52" s="761">
        <f>BG52+BH52</f>
        <v>410</v>
      </c>
      <c r="BJ52" s="912">
        <f t="shared" ref="BJ52:BR52" si="13">BJ51+BJ47</f>
        <v>410</v>
      </c>
      <c r="BK52" s="855">
        <f t="shared" si="13"/>
        <v>0</v>
      </c>
      <c r="BL52" s="913">
        <f t="shared" si="13"/>
        <v>410</v>
      </c>
      <c r="BM52" s="912">
        <f t="shared" si="13"/>
        <v>410</v>
      </c>
      <c r="BN52" s="855">
        <f t="shared" si="13"/>
        <v>0</v>
      </c>
      <c r="BO52" s="913">
        <f t="shared" si="13"/>
        <v>410</v>
      </c>
      <c r="BP52" s="912">
        <f t="shared" si="13"/>
        <v>0</v>
      </c>
      <c r="BQ52" s="855">
        <f t="shared" si="13"/>
        <v>0</v>
      </c>
      <c r="BR52" s="913">
        <f t="shared" si="13"/>
        <v>0</v>
      </c>
      <c r="BS52" s="608">
        <f>BT52+BU52+BX52+CA52+CD52+CG52+CJ52+CM52+CP52</f>
        <v>6008.31716</v>
      </c>
      <c r="BT52" s="761">
        <f>BT51+BT47</f>
        <v>0</v>
      </c>
      <c r="BU52" s="761">
        <f>BU51+BU47</f>
        <v>0</v>
      </c>
      <c r="BV52" s="761">
        <f>BV51+BV47</f>
        <v>0</v>
      </c>
      <c r="BW52" s="855">
        <f>BW51+BW47</f>
        <v>0</v>
      </c>
      <c r="BX52" s="761">
        <f>BX51+BX47</f>
        <v>0</v>
      </c>
      <c r="BY52" s="761">
        <f>J52+AH52+BA52</f>
        <v>1052.632</v>
      </c>
      <c r="BZ52" s="855">
        <f>K52+AI52+BB52</f>
        <v>0</v>
      </c>
      <c r="CA52" s="761">
        <f t="shared" ref="CA52:CP52" si="14">CA51+CA47</f>
        <v>1052.632</v>
      </c>
      <c r="CB52" s="761">
        <f t="shared" si="14"/>
        <v>526.31579</v>
      </c>
      <c r="CC52" s="848">
        <f t="shared" si="14"/>
        <v>0</v>
      </c>
      <c r="CD52" s="761">
        <f t="shared" si="14"/>
        <v>526.31579</v>
      </c>
      <c r="CE52" s="761">
        <f t="shared" si="14"/>
        <v>526.31579</v>
      </c>
      <c r="CF52" s="855">
        <f t="shared" si="14"/>
        <v>0</v>
      </c>
      <c r="CG52" s="890">
        <f t="shared" si="14"/>
        <v>526.31579</v>
      </c>
      <c r="CH52" s="761">
        <f t="shared" si="14"/>
        <v>3376.73779</v>
      </c>
      <c r="CI52" s="855">
        <f t="shared" si="14"/>
        <v>0</v>
      </c>
      <c r="CJ52" s="890">
        <f t="shared" si="14"/>
        <v>3376.73779</v>
      </c>
      <c r="CK52" s="761">
        <f t="shared" si="14"/>
        <v>526.31579</v>
      </c>
      <c r="CL52" s="855">
        <f t="shared" si="14"/>
        <v>0</v>
      </c>
      <c r="CM52" s="890">
        <f t="shared" si="14"/>
        <v>526.31579</v>
      </c>
      <c r="CN52" s="761">
        <f t="shared" si="14"/>
        <v>0</v>
      </c>
      <c r="CO52" s="855">
        <f t="shared" si="14"/>
        <v>0</v>
      </c>
      <c r="CP52" s="890">
        <f t="shared" si="14"/>
        <v>0</v>
      </c>
      <c r="CQ52" s="237"/>
    </row>
    <row r="53" s="27" customFormat="1" customHeight="1" spans="1:95">
      <c r="A53" s="667" t="s">
        <v>302</v>
      </c>
      <c r="B53" s="668"/>
      <c r="C53" s="668"/>
      <c r="D53" s="668"/>
      <c r="E53" s="668"/>
      <c r="F53" s="668"/>
      <c r="G53" s="668"/>
      <c r="H53" s="668"/>
      <c r="I53" s="668"/>
      <c r="J53" s="668"/>
      <c r="K53" s="668"/>
      <c r="L53" s="668"/>
      <c r="M53" s="668"/>
      <c r="N53" s="668"/>
      <c r="O53" s="668"/>
      <c r="P53" s="668"/>
      <c r="Q53" s="668"/>
      <c r="R53" s="668"/>
      <c r="S53" s="668"/>
      <c r="T53" s="668"/>
      <c r="U53" s="668"/>
      <c r="V53" s="668"/>
      <c r="W53" s="668"/>
      <c r="X53" s="668"/>
      <c r="Y53" s="668"/>
      <c r="Z53" s="668"/>
      <c r="AA53" s="668"/>
      <c r="AB53" s="668"/>
      <c r="AC53" s="668"/>
      <c r="AD53" s="668"/>
      <c r="AE53" s="668"/>
      <c r="AF53" s="668"/>
      <c r="AG53" s="668"/>
      <c r="AH53" s="668"/>
      <c r="AI53" s="668"/>
      <c r="AJ53" s="668"/>
      <c r="AK53" s="668"/>
      <c r="AL53" s="668"/>
      <c r="AM53" s="668"/>
      <c r="AN53" s="668"/>
      <c r="AO53" s="668"/>
      <c r="AP53" s="668"/>
      <c r="AQ53" s="668"/>
      <c r="AR53" s="668"/>
      <c r="AS53" s="668"/>
      <c r="AT53" s="668"/>
      <c r="AU53" s="668"/>
      <c r="AV53" s="668"/>
      <c r="AW53" s="668"/>
      <c r="AX53" s="668"/>
      <c r="AY53" s="668"/>
      <c r="AZ53" s="668"/>
      <c r="BA53" s="668"/>
      <c r="BB53" s="668"/>
      <c r="BC53" s="668"/>
      <c r="BD53" s="668"/>
      <c r="BE53" s="668"/>
      <c r="BF53" s="668"/>
      <c r="BG53" s="668"/>
      <c r="BH53" s="668"/>
      <c r="BI53" s="668"/>
      <c r="BJ53" s="668"/>
      <c r="BK53" s="668"/>
      <c r="BL53" s="668"/>
      <c r="BM53" s="668"/>
      <c r="BN53" s="668"/>
      <c r="BO53" s="668"/>
      <c r="BP53" s="668"/>
      <c r="BQ53" s="668"/>
      <c r="BR53" s="668"/>
      <c r="BS53" s="668"/>
      <c r="BT53" s="668"/>
      <c r="BU53" s="668"/>
      <c r="BV53" s="668"/>
      <c r="BW53" s="668"/>
      <c r="BX53" s="668"/>
      <c r="BY53" s="668"/>
      <c r="BZ53" s="668"/>
      <c r="CA53" s="668"/>
      <c r="CB53" s="668"/>
      <c r="CC53" s="668"/>
      <c r="CD53" s="668"/>
      <c r="CE53" s="668"/>
      <c r="CF53" s="668"/>
      <c r="CG53" s="668"/>
      <c r="CH53" s="668"/>
      <c r="CI53" s="668"/>
      <c r="CJ53" s="668"/>
      <c r="CK53" s="668"/>
      <c r="CL53" s="668"/>
      <c r="CM53" s="668"/>
      <c r="CN53" s="668"/>
      <c r="CO53" s="668"/>
      <c r="CP53" s="822"/>
      <c r="CQ53" s="814"/>
    </row>
    <row r="54" s="27" customFormat="1" ht="15.75" customHeight="1" spans="1:95">
      <c r="A54" s="604" t="s">
        <v>303</v>
      </c>
      <c r="B54" s="605"/>
      <c r="C54" s="605"/>
      <c r="D54" s="605"/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5"/>
      <c r="R54" s="605"/>
      <c r="S54" s="605"/>
      <c r="T54" s="605"/>
      <c r="U54" s="605"/>
      <c r="V54" s="605"/>
      <c r="W54" s="605"/>
      <c r="X54" s="605"/>
      <c r="Y54" s="605"/>
      <c r="Z54" s="605"/>
      <c r="AA54" s="605"/>
      <c r="AB54" s="605"/>
      <c r="AC54" s="605"/>
      <c r="AD54" s="605"/>
      <c r="AE54" s="605"/>
      <c r="AF54" s="605"/>
      <c r="AG54" s="605"/>
      <c r="AH54" s="605"/>
      <c r="AI54" s="605"/>
      <c r="AJ54" s="605"/>
      <c r="AK54" s="605"/>
      <c r="AL54" s="605"/>
      <c r="AM54" s="605"/>
      <c r="AN54" s="605"/>
      <c r="AO54" s="605"/>
      <c r="AP54" s="605"/>
      <c r="AQ54" s="605"/>
      <c r="AR54" s="605"/>
      <c r="AS54" s="605"/>
      <c r="AT54" s="605"/>
      <c r="AU54" s="605"/>
      <c r="AV54" s="605"/>
      <c r="AW54" s="605"/>
      <c r="AX54" s="605"/>
      <c r="AY54" s="605"/>
      <c r="AZ54" s="605"/>
      <c r="BA54" s="605"/>
      <c r="BB54" s="605"/>
      <c r="BC54" s="605"/>
      <c r="BD54" s="605"/>
      <c r="BE54" s="605"/>
      <c r="BF54" s="605"/>
      <c r="BG54" s="605"/>
      <c r="BH54" s="605"/>
      <c r="BI54" s="605"/>
      <c r="BJ54" s="605"/>
      <c r="BK54" s="605"/>
      <c r="BL54" s="605"/>
      <c r="BM54" s="605"/>
      <c r="BN54" s="605"/>
      <c r="BO54" s="605"/>
      <c r="BP54" s="605"/>
      <c r="BQ54" s="605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801"/>
      <c r="CQ54" s="814"/>
    </row>
    <row r="55" s="27" customFormat="1" ht="150" customHeight="1" spans="1:95">
      <c r="A55" s="15" t="s">
        <v>118</v>
      </c>
      <c r="B55" s="606" t="s">
        <v>354</v>
      </c>
      <c r="C55" s="607" t="s">
        <v>13</v>
      </c>
      <c r="D55" s="10">
        <f>E55+F55+I55+L55+O55+R55+U55+X55+AA55</f>
        <v>58309.78262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'43'!O55</f>
        <v>6123.96909</v>
      </c>
      <c r="N55" s="609">
        <v>0</v>
      </c>
      <c r="O55" s="686">
        <f>M55+N55</f>
        <v>6123.96909</v>
      </c>
      <c r="P55" s="686">
        <f>'45'!R55</f>
        <v>6452.48895</v>
      </c>
      <c r="Q55" s="609">
        <f>2180.85396+376.91162+70.35686</f>
        <v>2628.12244</v>
      </c>
      <c r="R55" s="717">
        <f>P55+Q55</f>
        <v>9080.61139</v>
      </c>
      <c r="S55" s="686">
        <f>'45'!U55</f>
        <v>6555.54991</v>
      </c>
      <c r="T55" s="609">
        <v>0</v>
      </c>
      <c r="U55" s="717">
        <f>S55+T55</f>
        <v>6555.54991</v>
      </c>
      <c r="V55" s="686">
        <f>'45'!X55</f>
        <v>6729.17191</v>
      </c>
      <c r="W55" s="609">
        <v>0</v>
      </c>
      <c r="X55" s="717">
        <f>V55+W55</f>
        <v>6729.17191</v>
      </c>
      <c r="Y55" s="686">
        <f>'45'!AA55</f>
        <v>6729.17191</v>
      </c>
      <c r="Z55" s="609">
        <v>0</v>
      </c>
      <c r="AA55" s="717">
        <f>Y55+Z55</f>
        <v>6729.17191</v>
      </c>
      <c r="AB55" s="608">
        <f>AC55+AD55+AG55+AJ55+AM55+AP55+AS55+AV55+AY55</f>
        <v>499.74194</v>
      </c>
      <c r="AC55" s="11">
        <v>0</v>
      </c>
      <c r="AD55" s="11">
        <v>0</v>
      </c>
      <c r="AE55" s="11">
        <f>'27'!X48</f>
        <v>95.44194</v>
      </c>
      <c r="AF55" s="609"/>
      <c r="AG55" s="358">
        <f>AE55+AF55</f>
        <v>95.44194</v>
      </c>
      <c r="AH55" s="11">
        <v>0</v>
      </c>
      <c r="AI55" s="609">
        <v>0</v>
      </c>
      <c r="AJ55" s="11">
        <v>0</v>
      </c>
      <c r="AK55" s="11">
        <f t="shared" ref="AK55:AY55" si="15">AK56</f>
        <v>97.5</v>
      </c>
      <c r="AL55" s="609">
        <f t="shared" si="15"/>
        <v>0</v>
      </c>
      <c r="AM55" s="11">
        <f t="shared" si="15"/>
        <v>97.5</v>
      </c>
      <c r="AN55" s="641">
        <f>'45'!AP55</f>
        <v>90.4</v>
      </c>
      <c r="AO55" s="609">
        <f t="shared" si="15"/>
        <v>0</v>
      </c>
      <c r="AP55" s="11">
        <f t="shared" si="15"/>
        <v>90.4</v>
      </c>
      <c r="AQ55" s="641">
        <f>'45'!AS55</f>
        <v>95.6</v>
      </c>
      <c r="AR55" s="609">
        <f t="shared" si="15"/>
        <v>0</v>
      </c>
      <c r="AS55" s="11">
        <f t="shared" si="15"/>
        <v>95.6</v>
      </c>
      <c r="AT55" s="641">
        <f>'45'!AV55</f>
        <v>120.8</v>
      </c>
      <c r="AU55" s="609">
        <f t="shared" si="15"/>
        <v>0</v>
      </c>
      <c r="AV55" s="11">
        <f t="shared" si="15"/>
        <v>120.8</v>
      </c>
      <c r="AW55" s="641">
        <f>'45'!AY55</f>
        <v>0</v>
      </c>
      <c r="AX55" s="609">
        <f t="shared" si="15"/>
        <v>0</v>
      </c>
      <c r="AY55" s="11">
        <f t="shared" si="15"/>
        <v>0</v>
      </c>
      <c r="AZ55" s="747">
        <f>BC55+BF55+BI55+BL55+BO55+BR55</f>
        <v>0</v>
      </c>
      <c r="BA55" s="653">
        <v>0</v>
      </c>
      <c r="BB55" s="654">
        <v>0</v>
      </c>
      <c r="BC55" s="653">
        <f>BA55+BB55</f>
        <v>0</v>
      </c>
      <c r="BD55" s="653">
        <v>0</v>
      </c>
      <c r="BE55" s="654">
        <v>0</v>
      </c>
      <c r="BF55" s="653">
        <f>BD55+BE55</f>
        <v>0</v>
      </c>
      <c r="BG55" s="653">
        <v>0</v>
      </c>
      <c r="BH55" s="654">
        <v>0</v>
      </c>
      <c r="BI55" s="653">
        <f>BG55+BH55</f>
        <v>0</v>
      </c>
      <c r="BJ55" s="653">
        <v>0</v>
      </c>
      <c r="BK55" s="654">
        <v>0</v>
      </c>
      <c r="BL55" s="653">
        <f>BJ55+BK55</f>
        <v>0</v>
      </c>
      <c r="BM55" s="653">
        <v>0</v>
      </c>
      <c r="BN55" s="654">
        <v>0</v>
      </c>
      <c r="BO55" s="653">
        <f>BM55+BN55</f>
        <v>0</v>
      </c>
      <c r="BP55" s="653">
        <v>0</v>
      </c>
      <c r="BQ55" s="654">
        <v>0</v>
      </c>
      <c r="BR55" s="653">
        <f>BP55+BQ55</f>
        <v>0</v>
      </c>
      <c r="BS55" s="608">
        <f>BT55+BU55+BX55+CA55+CD55+CG55+CJ55+CM55+CP55</f>
        <v>58809.52456</v>
      </c>
      <c r="BT55" s="11">
        <f t="shared" ref="BT55:BW56" si="16">E55+AC55</f>
        <v>4728.52027</v>
      </c>
      <c r="BU55" s="11">
        <f t="shared" si="16"/>
        <v>5368.03887</v>
      </c>
      <c r="BV55" s="11">
        <f t="shared" si="16"/>
        <v>6691.42368</v>
      </c>
      <c r="BW55" s="609">
        <f t="shared" si="16"/>
        <v>0</v>
      </c>
      <c r="BX55" s="11">
        <f>BV55+BW55</f>
        <v>6691.42368</v>
      </c>
      <c r="BY55" s="11">
        <f>J55+AH55+BA55</f>
        <v>6398.76753</v>
      </c>
      <c r="BZ55" s="609">
        <f>K55+AI55+BB55</f>
        <v>0</v>
      </c>
      <c r="CA55" s="11">
        <f>BY55+BZ55</f>
        <v>6398.76753</v>
      </c>
      <c r="CB55" s="11">
        <f>M55+AK55</f>
        <v>6221.46909</v>
      </c>
      <c r="CC55" s="642">
        <f>N55+AL55</f>
        <v>0</v>
      </c>
      <c r="CD55" s="11">
        <f>CB55+CC55</f>
        <v>6221.46909</v>
      </c>
      <c r="CE55" s="11">
        <f>P55+AN55+BG55</f>
        <v>6542.88895</v>
      </c>
      <c r="CF55" s="642">
        <f>Q55+AO55+BH55</f>
        <v>2628.12244</v>
      </c>
      <c r="CG55" s="641">
        <f>CE55+CF55</f>
        <v>9171.01139</v>
      </c>
      <c r="CH55" s="11">
        <f>S55+AQ55+BJ55</f>
        <v>6651.14991</v>
      </c>
      <c r="CI55" s="642">
        <f>T55+AR55+BK55</f>
        <v>0</v>
      </c>
      <c r="CJ55" s="641">
        <f>CH55+CI55</f>
        <v>6651.14991</v>
      </c>
      <c r="CK55" s="11">
        <f>V55+AT55+BM55</f>
        <v>6849.97191</v>
      </c>
      <c r="CL55" s="642">
        <f>W55+AU55+BN55</f>
        <v>0</v>
      </c>
      <c r="CM55" s="641">
        <f>CK55+CL55</f>
        <v>6849.97191</v>
      </c>
      <c r="CN55" s="11">
        <f>Y55+AW55+BP55</f>
        <v>6729.17191</v>
      </c>
      <c r="CO55" s="642">
        <f>Z55+AX55+BQ55</f>
        <v>0</v>
      </c>
      <c r="CP55" s="787">
        <f>CN55+CO55+AY55</f>
        <v>6729.17191</v>
      </c>
      <c r="CQ55" s="802" t="s">
        <v>487</v>
      </c>
    </row>
    <row r="56" s="27" customFormat="1" ht="105.75" customHeight="1" spans="1:95">
      <c r="A56" s="825" t="s">
        <v>356</v>
      </c>
      <c r="B56" s="638" t="s">
        <v>329</v>
      </c>
      <c r="C56" s="639" t="s">
        <v>46</v>
      </c>
      <c r="D56" s="734">
        <f>E56+F56+I56+L56+O56+R56+U56+X56+AA56</f>
        <v>0</v>
      </c>
      <c r="E56" s="641">
        <v>0</v>
      </c>
      <c r="F56" s="641">
        <v>0</v>
      </c>
      <c r="G56" s="641"/>
      <c r="H56" s="642"/>
      <c r="I56" s="641">
        <v>0</v>
      </c>
      <c r="J56" s="699">
        <v>0</v>
      </c>
      <c r="K56" s="642">
        <v>0</v>
      </c>
      <c r="L56" s="699">
        <v>0</v>
      </c>
      <c r="M56" s="699">
        <v>0</v>
      </c>
      <c r="N56" s="642">
        <v>0</v>
      </c>
      <c r="O56" s="699">
        <v>0</v>
      </c>
      <c r="P56" s="699">
        <v>0</v>
      </c>
      <c r="Q56" s="642">
        <v>0</v>
      </c>
      <c r="R56" s="722">
        <f>P56+Q56</f>
        <v>0</v>
      </c>
      <c r="S56" s="699">
        <v>0</v>
      </c>
      <c r="T56" s="642">
        <v>0</v>
      </c>
      <c r="U56" s="722">
        <f>S56+T56</f>
        <v>0</v>
      </c>
      <c r="V56" s="699">
        <v>0</v>
      </c>
      <c r="W56" s="642">
        <v>0</v>
      </c>
      <c r="X56" s="722">
        <f>V56+W56</f>
        <v>0</v>
      </c>
      <c r="Y56" s="699">
        <v>0</v>
      </c>
      <c r="Z56" s="642">
        <v>0</v>
      </c>
      <c r="AA56" s="722">
        <f>Y56+Z56</f>
        <v>0</v>
      </c>
      <c r="AB56" s="734">
        <f>AC56+AD56+AG56+AJ56+AM56+AP56+AS56+AV56+AY56</f>
        <v>404.3</v>
      </c>
      <c r="AC56" s="641">
        <v>0</v>
      </c>
      <c r="AD56" s="641">
        <v>0</v>
      </c>
      <c r="AE56" s="641"/>
      <c r="AF56" s="642"/>
      <c r="AG56" s="392">
        <v>0</v>
      </c>
      <c r="AH56" s="641">
        <v>0</v>
      </c>
      <c r="AI56" s="642">
        <v>0</v>
      </c>
      <c r="AJ56" s="641">
        <v>0</v>
      </c>
      <c r="AK56" s="641">
        <f>'43'!AD56</f>
        <v>97.5</v>
      </c>
      <c r="AL56" s="642">
        <v>0</v>
      </c>
      <c r="AM56" s="641">
        <f>AK56+AL56</f>
        <v>97.5</v>
      </c>
      <c r="AN56" s="641">
        <f>'45'!AP56</f>
        <v>90.4</v>
      </c>
      <c r="AO56" s="642">
        <v>0</v>
      </c>
      <c r="AP56" s="641">
        <f>AN56+AO56</f>
        <v>90.4</v>
      </c>
      <c r="AQ56" s="641">
        <f>'45'!AS56</f>
        <v>95.6</v>
      </c>
      <c r="AR56" s="642">
        <v>0</v>
      </c>
      <c r="AS56" s="641">
        <f>AQ56+AR56</f>
        <v>95.6</v>
      </c>
      <c r="AT56" s="641">
        <f>'45'!AV56</f>
        <v>120.8</v>
      </c>
      <c r="AU56" s="642">
        <v>0</v>
      </c>
      <c r="AV56" s="641">
        <f>AT56+AU56</f>
        <v>120.8</v>
      </c>
      <c r="AW56" s="641">
        <f>'45'!AY56</f>
        <v>0</v>
      </c>
      <c r="AX56" s="642">
        <v>0</v>
      </c>
      <c r="AY56" s="641">
        <f>AW56+AX56</f>
        <v>0</v>
      </c>
      <c r="AZ56" s="747">
        <f>BC56+BF56+BI56+BL56+BO56+BR56</f>
        <v>0</v>
      </c>
      <c r="BA56" s="641">
        <v>0</v>
      </c>
      <c r="BB56" s="642">
        <v>0</v>
      </c>
      <c r="BC56" s="641">
        <v>0</v>
      </c>
      <c r="BD56" s="641">
        <v>0</v>
      </c>
      <c r="BE56" s="642">
        <v>0</v>
      </c>
      <c r="BF56" s="641">
        <v>0</v>
      </c>
      <c r="BG56" s="641">
        <v>0</v>
      </c>
      <c r="BH56" s="642">
        <v>0</v>
      </c>
      <c r="BI56" s="641">
        <v>0</v>
      </c>
      <c r="BJ56" s="641">
        <v>0</v>
      </c>
      <c r="BK56" s="642">
        <v>0</v>
      </c>
      <c r="BL56" s="641">
        <v>0</v>
      </c>
      <c r="BM56" s="641">
        <v>0</v>
      </c>
      <c r="BN56" s="642">
        <v>0</v>
      </c>
      <c r="BO56" s="641">
        <v>0</v>
      </c>
      <c r="BP56" s="641">
        <v>0</v>
      </c>
      <c r="BQ56" s="642">
        <v>0</v>
      </c>
      <c r="BR56" s="641">
        <v>0</v>
      </c>
      <c r="BS56" s="608">
        <f>BT56+BU56+BX56+CA56+CD56+CG56+CJ56+CM56+CP56</f>
        <v>404.3</v>
      </c>
      <c r="BT56" s="641">
        <f t="shared" si="16"/>
        <v>0</v>
      </c>
      <c r="BU56" s="641">
        <f t="shared" si="16"/>
        <v>0</v>
      </c>
      <c r="BV56" s="641">
        <f t="shared" si="16"/>
        <v>0</v>
      </c>
      <c r="BW56" s="642">
        <f t="shared" si="16"/>
        <v>0</v>
      </c>
      <c r="BX56" s="641">
        <f>BV56+BW56</f>
        <v>0</v>
      </c>
      <c r="BY56" s="641">
        <f>J56+AH56+BA56</f>
        <v>0</v>
      </c>
      <c r="BZ56" s="642">
        <f>K56+AI56+BB56</f>
        <v>0</v>
      </c>
      <c r="CA56" s="641">
        <f>BY56+BZ56</f>
        <v>0</v>
      </c>
      <c r="CB56" s="641">
        <f>M56+AK56</f>
        <v>97.5</v>
      </c>
      <c r="CC56" s="642">
        <f>N56+AL56</f>
        <v>0</v>
      </c>
      <c r="CD56" s="641">
        <f>CB56+CC56</f>
        <v>97.5</v>
      </c>
      <c r="CE56" s="11">
        <f>P56+AN56+BG56</f>
        <v>90.4</v>
      </c>
      <c r="CF56" s="642">
        <f>Q56+AO56+BH56</f>
        <v>0</v>
      </c>
      <c r="CG56" s="641">
        <f>CE56+CF56</f>
        <v>90.4</v>
      </c>
      <c r="CH56" s="11">
        <f>S56+AQ56+BJ56</f>
        <v>95.6</v>
      </c>
      <c r="CI56" s="642">
        <f>T56+AR56+BK56</f>
        <v>0</v>
      </c>
      <c r="CJ56" s="641">
        <f>CH56+CI56</f>
        <v>95.6</v>
      </c>
      <c r="CK56" s="11">
        <f>V56+AT56+BM56</f>
        <v>120.8</v>
      </c>
      <c r="CL56" s="642">
        <f>W56+AU56+BN56</f>
        <v>0</v>
      </c>
      <c r="CM56" s="641">
        <f>CK56+CL56</f>
        <v>120.8</v>
      </c>
      <c r="CN56" s="11">
        <f>Y56+AW56+BP56</f>
        <v>0</v>
      </c>
      <c r="CO56" s="642">
        <f>Z56+AX56+BQ56</f>
        <v>0</v>
      </c>
      <c r="CP56" s="787">
        <f>CN56+CO56+AY56</f>
        <v>0</v>
      </c>
      <c r="CQ56" s="824"/>
    </row>
    <row r="57" s="27" customFormat="1" ht="81.75" customHeight="1" spans="1:95">
      <c r="A57" s="643"/>
      <c r="B57" s="644" t="s">
        <v>159</v>
      </c>
      <c r="C57" s="672"/>
      <c r="D57" s="673">
        <f>E57+F57+I57+L57+O57+R57+U57+X57+AA57</f>
        <v>58309.78262</v>
      </c>
      <c r="E57" s="646">
        <f>E55+E56</f>
        <v>4728.52027</v>
      </c>
      <c r="F57" s="646">
        <f t="shared" ref="F57:AA57" si="17">F55+F56</f>
        <v>5368.03887</v>
      </c>
      <c r="G57" s="646">
        <f t="shared" si="17"/>
        <v>6595.98174</v>
      </c>
      <c r="H57" s="646">
        <f t="shared" si="17"/>
        <v>0</v>
      </c>
      <c r="I57" s="646">
        <f t="shared" si="17"/>
        <v>6595.98174</v>
      </c>
      <c r="J57" s="646">
        <f t="shared" si="17"/>
        <v>6398.76753</v>
      </c>
      <c r="K57" s="646">
        <f t="shared" si="17"/>
        <v>0</v>
      </c>
      <c r="L57" s="646">
        <f t="shared" si="17"/>
        <v>6398.76753</v>
      </c>
      <c r="M57" s="646">
        <f t="shared" si="17"/>
        <v>6123.96909</v>
      </c>
      <c r="N57" s="646">
        <f t="shared" si="17"/>
        <v>0</v>
      </c>
      <c r="O57" s="646">
        <f t="shared" si="17"/>
        <v>6123.96909</v>
      </c>
      <c r="P57" s="646">
        <f t="shared" si="17"/>
        <v>6452.48895</v>
      </c>
      <c r="Q57" s="646">
        <f t="shared" si="17"/>
        <v>2628.12244</v>
      </c>
      <c r="R57" s="646">
        <f t="shared" si="17"/>
        <v>9080.61139</v>
      </c>
      <c r="S57" s="646">
        <f t="shared" si="17"/>
        <v>6555.54991</v>
      </c>
      <c r="T57" s="646">
        <f t="shared" si="17"/>
        <v>0</v>
      </c>
      <c r="U57" s="646">
        <f t="shared" si="17"/>
        <v>6555.54991</v>
      </c>
      <c r="V57" s="646">
        <f t="shared" si="17"/>
        <v>6729.17191</v>
      </c>
      <c r="W57" s="646">
        <f t="shared" si="17"/>
        <v>0</v>
      </c>
      <c r="X57" s="646">
        <f t="shared" si="17"/>
        <v>6729.17191</v>
      </c>
      <c r="Y57" s="646">
        <f t="shared" si="17"/>
        <v>6729.17191</v>
      </c>
      <c r="Z57" s="646">
        <f t="shared" si="17"/>
        <v>0</v>
      </c>
      <c r="AA57" s="646">
        <f t="shared" si="17"/>
        <v>6729.17191</v>
      </c>
      <c r="AB57" s="673">
        <f>AC57+AD57+AG57+AJ57+AM57+AP57+AS57+AV57+AY57</f>
        <v>499.74194</v>
      </c>
      <c r="AC57" s="646">
        <f t="shared" ref="AC57:BR57" si="18">AC55</f>
        <v>0</v>
      </c>
      <c r="AD57" s="646">
        <f t="shared" si="18"/>
        <v>0</v>
      </c>
      <c r="AE57" s="646">
        <f t="shared" si="18"/>
        <v>95.44194</v>
      </c>
      <c r="AF57" s="646">
        <f t="shared" si="18"/>
        <v>0</v>
      </c>
      <c r="AG57" s="646">
        <f t="shared" si="18"/>
        <v>95.44194</v>
      </c>
      <c r="AH57" s="646">
        <f t="shared" si="18"/>
        <v>0</v>
      </c>
      <c r="AI57" s="646">
        <f t="shared" si="18"/>
        <v>0</v>
      </c>
      <c r="AJ57" s="646">
        <f t="shared" si="18"/>
        <v>0</v>
      </c>
      <c r="AK57" s="646">
        <f t="shared" si="18"/>
        <v>97.5</v>
      </c>
      <c r="AL57" s="646">
        <f t="shared" si="18"/>
        <v>0</v>
      </c>
      <c r="AM57" s="646">
        <f t="shared" si="18"/>
        <v>97.5</v>
      </c>
      <c r="AN57" s="646">
        <f t="shared" si="18"/>
        <v>90.4</v>
      </c>
      <c r="AO57" s="646">
        <f t="shared" si="18"/>
        <v>0</v>
      </c>
      <c r="AP57" s="646">
        <f t="shared" si="18"/>
        <v>90.4</v>
      </c>
      <c r="AQ57" s="646">
        <f t="shared" si="18"/>
        <v>95.6</v>
      </c>
      <c r="AR57" s="646">
        <f t="shared" si="18"/>
        <v>0</v>
      </c>
      <c r="AS57" s="646">
        <f t="shared" si="18"/>
        <v>95.6</v>
      </c>
      <c r="AT57" s="646">
        <f t="shared" si="18"/>
        <v>120.8</v>
      </c>
      <c r="AU57" s="646">
        <f t="shared" si="18"/>
        <v>0</v>
      </c>
      <c r="AV57" s="646">
        <f t="shared" si="18"/>
        <v>120.8</v>
      </c>
      <c r="AW57" s="646">
        <f t="shared" si="18"/>
        <v>0</v>
      </c>
      <c r="AX57" s="646">
        <f t="shared" si="18"/>
        <v>0</v>
      </c>
      <c r="AY57" s="646">
        <f t="shared" si="18"/>
        <v>0</v>
      </c>
      <c r="AZ57" s="747">
        <f>BC57+BF57+BI57+BL57+BO57+BR57</f>
        <v>0</v>
      </c>
      <c r="BA57" s="646">
        <f t="shared" si="18"/>
        <v>0</v>
      </c>
      <c r="BB57" s="646">
        <f t="shared" si="18"/>
        <v>0</v>
      </c>
      <c r="BC57" s="646">
        <f t="shared" si="18"/>
        <v>0</v>
      </c>
      <c r="BD57" s="646">
        <f t="shared" si="18"/>
        <v>0</v>
      </c>
      <c r="BE57" s="646">
        <f t="shared" si="18"/>
        <v>0</v>
      </c>
      <c r="BF57" s="646">
        <f t="shared" si="18"/>
        <v>0</v>
      </c>
      <c r="BG57" s="646">
        <f t="shared" si="18"/>
        <v>0</v>
      </c>
      <c r="BH57" s="646">
        <f t="shared" si="18"/>
        <v>0</v>
      </c>
      <c r="BI57" s="646">
        <f t="shared" si="18"/>
        <v>0</v>
      </c>
      <c r="BJ57" s="646">
        <f t="shared" si="18"/>
        <v>0</v>
      </c>
      <c r="BK57" s="646">
        <f t="shared" si="18"/>
        <v>0</v>
      </c>
      <c r="BL57" s="646">
        <f t="shared" si="18"/>
        <v>0</v>
      </c>
      <c r="BM57" s="646">
        <f t="shared" si="18"/>
        <v>0</v>
      </c>
      <c r="BN57" s="646">
        <f t="shared" si="18"/>
        <v>0</v>
      </c>
      <c r="BO57" s="646">
        <f t="shared" si="18"/>
        <v>0</v>
      </c>
      <c r="BP57" s="646">
        <f t="shared" si="18"/>
        <v>0</v>
      </c>
      <c r="BQ57" s="646">
        <f t="shared" si="18"/>
        <v>0</v>
      </c>
      <c r="BR57" s="646">
        <f t="shared" si="18"/>
        <v>0</v>
      </c>
      <c r="BS57" s="608">
        <f>BT57+BU57+BX57+CA57+CD57+CG57+CJ57+CM57+CP57</f>
        <v>58809.52456</v>
      </c>
      <c r="BT57" s="646">
        <f t="shared" ref="BT57:CP57" si="19">BT55</f>
        <v>4728.52027</v>
      </c>
      <c r="BU57" s="646">
        <f t="shared" si="19"/>
        <v>5368.03887</v>
      </c>
      <c r="BV57" s="646">
        <f t="shared" si="19"/>
        <v>6691.42368</v>
      </c>
      <c r="BW57" s="646">
        <f t="shared" si="19"/>
        <v>0</v>
      </c>
      <c r="BX57" s="646">
        <f t="shared" si="19"/>
        <v>6691.42368</v>
      </c>
      <c r="BY57" s="646">
        <f t="shared" si="19"/>
        <v>6398.76753</v>
      </c>
      <c r="BZ57" s="646">
        <f t="shared" si="19"/>
        <v>0</v>
      </c>
      <c r="CA57" s="646">
        <f t="shared" si="19"/>
        <v>6398.76753</v>
      </c>
      <c r="CB57" s="646">
        <f t="shared" si="19"/>
        <v>6221.46909</v>
      </c>
      <c r="CC57" s="646">
        <f t="shared" si="19"/>
        <v>0</v>
      </c>
      <c r="CD57" s="646">
        <f t="shared" si="19"/>
        <v>6221.46909</v>
      </c>
      <c r="CE57" s="646">
        <f t="shared" si="19"/>
        <v>6542.88895</v>
      </c>
      <c r="CF57" s="646">
        <f t="shared" si="19"/>
        <v>2628.12244</v>
      </c>
      <c r="CG57" s="795">
        <f t="shared" si="19"/>
        <v>9171.01139</v>
      </c>
      <c r="CH57" s="795">
        <f t="shared" si="19"/>
        <v>6651.14991</v>
      </c>
      <c r="CI57" s="795">
        <f t="shared" si="19"/>
        <v>0</v>
      </c>
      <c r="CJ57" s="795">
        <f t="shared" si="19"/>
        <v>6651.14991</v>
      </c>
      <c r="CK57" s="795">
        <f t="shared" si="19"/>
        <v>6849.97191</v>
      </c>
      <c r="CL57" s="795">
        <f t="shared" si="19"/>
        <v>0</v>
      </c>
      <c r="CM57" s="795">
        <f t="shared" si="19"/>
        <v>6849.97191</v>
      </c>
      <c r="CN57" s="795">
        <f t="shared" si="19"/>
        <v>6729.17191</v>
      </c>
      <c r="CO57" s="795">
        <f t="shared" si="19"/>
        <v>0</v>
      </c>
      <c r="CP57" s="823">
        <f t="shared" si="19"/>
        <v>6729.17191</v>
      </c>
      <c r="CQ57" s="824"/>
    </row>
    <row r="58" s="27" customFormat="1" ht="21" customHeight="1" spans="1:95">
      <c r="A58" s="667" t="s">
        <v>304</v>
      </c>
      <c r="B58" s="668"/>
      <c r="C58" s="668"/>
      <c r="D58" s="668"/>
      <c r="E58" s="668"/>
      <c r="F58" s="668"/>
      <c r="G58" s="668"/>
      <c r="H58" s="668"/>
      <c r="I58" s="668"/>
      <c r="J58" s="668"/>
      <c r="K58" s="668"/>
      <c r="L58" s="668"/>
      <c r="M58" s="668"/>
      <c r="N58" s="668"/>
      <c r="O58" s="668"/>
      <c r="P58" s="668"/>
      <c r="Q58" s="668"/>
      <c r="R58" s="668"/>
      <c r="S58" s="668"/>
      <c r="T58" s="668"/>
      <c r="U58" s="668"/>
      <c r="V58" s="668"/>
      <c r="W58" s="668"/>
      <c r="X58" s="668"/>
      <c r="Y58" s="668"/>
      <c r="Z58" s="668"/>
      <c r="AA58" s="668"/>
      <c r="AB58" s="668"/>
      <c r="AC58" s="668"/>
      <c r="AD58" s="668"/>
      <c r="AE58" s="668"/>
      <c r="AF58" s="668"/>
      <c r="AG58" s="668"/>
      <c r="AH58" s="668"/>
      <c r="AI58" s="668"/>
      <c r="AJ58" s="668"/>
      <c r="AK58" s="668"/>
      <c r="AL58" s="668"/>
      <c r="AM58" s="668"/>
      <c r="AN58" s="668"/>
      <c r="AO58" s="668"/>
      <c r="AP58" s="668"/>
      <c r="AQ58" s="668"/>
      <c r="AR58" s="668"/>
      <c r="AS58" s="668"/>
      <c r="AT58" s="668"/>
      <c r="AU58" s="668"/>
      <c r="AV58" s="668"/>
      <c r="AW58" s="668"/>
      <c r="AX58" s="668"/>
      <c r="AY58" s="668"/>
      <c r="AZ58" s="668"/>
      <c r="BA58" s="668"/>
      <c r="BB58" s="668"/>
      <c r="BC58" s="668"/>
      <c r="BD58" s="668"/>
      <c r="BE58" s="668"/>
      <c r="BF58" s="668"/>
      <c r="BG58" s="668"/>
      <c r="BH58" s="668"/>
      <c r="BI58" s="668"/>
      <c r="BJ58" s="668"/>
      <c r="BK58" s="668"/>
      <c r="BL58" s="668"/>
      <c r="BM58" s="668"/>
      <c r="BN58" s="668"/>
      <c r="BO58" s="668"/>
      <c r="BP58" s="668"/>
      <c r="BQ58" s="668"/>
      <c r="BR58" s="668"/>
      <c r="BS58" s="668"/>
      <c r="BT58" s="668"/>
      <c r="BU58" s="668"/>
      <c r="BV58" s="668"/>
      <c r="BW58" s="668"/>
      <c r="BX58" s="668"/>
      <c r="BY58" s="668"/>
      <c r="BZ58" s="668"/>
      <c r="CA58" s="668"/>
      <c r="CB58" s="668"/>
      <c r="CC58" s="668"/>
      <c r="CD58" s="668"/>
      <c r="CE58" s="668"/>
      <c r="CF58" s="668"/>
      <c r="CG58" s="668"/>
      <c r="CH58" s="668"/>
      <c r="CI58" s="668"/>
      <c r="CJ58" s="668"/>
      <c r="CK58" s="668"/>
      <c r="CL58" s="668"/>
      <c r="CM58" s="668"/>
      <c r="CN58" s="668"/>
      <c r="CO58" s="668"/>
      <c r="CP58" s="822"/>
      <c r="CQ58" s="814"/>
    </row>
    <row r="59" s="27" customFormat="1" ht="22.5" customHeight="1" spans="1:95">
      <c r="A59" s="604" t="s">
        <v>305</v>
      </c>
      <c r="B59" s="605"/>
      <c r="C59" s="605"/>
      <c r="D59" s="605"/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  <c r="R59" s="605"/>
      <c r="S59" s="605"/>
      <c r="T59" s="605"/>
      <c r="U59" s="605"/>
      <c r="V59" s="605"/>
      <c r="W59" s="605"/>
      <c r="X59" s="605"/>
      <c r="Y59" s="605"/>
      <c r="Z59" s="605"/>
      <c r="AA59" s="605"/>
      <c r="AB59" s="605"/>
      <c r="AC59" s="605"/>
      <c r="AD59" s="605"/>
      <c r="AE59" s="605"/>
      <c r="AF59" s="605"/>
      <c r="AG59" s="605"/>
      <c r="AH59" s="605"/>
      <c r="AI59" s="605"/>
      <c r="AJ59" s="605"/>
      <c r="AK59" s="605"/>
      <c r="AL59" s="605"/>
      <c r="AM59" s="605"/>
      <c r="AN59" s="605"/>
      <c r="AO59" s="605"/>
      <c r="AP59" s="605"/>
      <c r="AQ59" s="605"/>
      <c r="AR59" s="605"/>
      <c r="AS59" s="605"/>
      <c r="AT59" s="605"/>
      <c r="AU59" s="605"/>
      <c r="AV59" s="605"/>
      <c r="AW59" s="605"/>
      <c r="AX59" s="605"/>
      <c r="AY59" s="605"/>
      <c r="AZ59" s="605"/>
      <c r="BA59" s="605"/>
      <c r="BB59" s="605"/>
      <c r="BC59" s="605"/>
      <c r="BD59" s="605"/>
      <c r="BE59" s="605"/>
      <c r="BF59" s="605"/>
      <c r="BG59" s="605"/>
      <c r="BH59" s="605"/>
      <c r="BI59" s="605"/>
      <c r="BJ59" s="605"/>
      <c r="BK59" s="605"/>
      <c r="BL59" s="605"/>
      <c r="BM59" s="605"/>
      <c r="BN59" s="605"/>
      <c r="BO59" s="605"/>
      <c r="BP59" s="605"/>
      <c r="BQ59" s="605"/>
      <c r="BR59" s="605"/>
      <c r="BS59" s="605"/>
      <c r="BT59" s="605"/>
      <c r="BU59" s="605"/>
      <c r="BV59" s="605"/>
      <c r="BW59" s="605"/>
      <c r="BX59" s="605"/>
      <c r="BY59" s="605"/>
      <c r="BZ59" s="605"/>
      <c r="CA59" s="605"/>
      <c r="CB59" s="605"/>
      <c r="CC59" s="605"/>
      <c r="CD59" s="605"/>
      <c r="CE59" s="605"/>
      <c r="CF59" s="605"/>
      <c r="CG59" s="605"/>
      <c r="CH59" s="605"/>
      <c r="CI59" s="605"/>
      <c r="CJ59" s="605"/>
      <c r="CK59" s="605"/>
      <c r="CL59" s="605"/>
      <c r="CM59" s="605"/>
      <c r="CN59" s="605"/>
      <c r="CO59" s="605"/>
      <c r="CP59" s="801"/>
      <c r="CQ59" s="814"/>
    </row>
    <row r="60" ht="75" customHeight="1" spans="1:95">
      <c r="A60" s="15" t="s">
        <v>122</v>
      </c>
      <c r="B60" s="606" t="s">
        <v>160</v>
      </c>
      <c r="C60" s="607" t="s">
        <v>13</v>
      </c>
      <c r="D60" s="674">
        <f>E60+F60+I60+L60+O60+R60+U60+X60+AA60</f>
        <v>1723.07936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>
        <v>0</v>
      </c>
      <c r="O60" s="686">
        <v>0</v>
      </c>
      <c r="P60" s="699">
        <v>0</v>
      </c>
      <c r="Q60" s="687">
        <f>Q61+Q62+Q63</f>
        <v>234.72919</v>
      </c>
      <c r="R60" s="717">
        <f>P60+Q60</f>
        <v>234.72919</v>
      </c>
      <c r="S60" s="699">
        <v>0</v>
      </c>
      <c r="T60" s="687">
        <f>T61</f>
        <v>0</v>
      </c>
      <c r="U60" s="717">
        <f>S60+T60</f>
        <v>0</v>
      </c>
      <c r="V60" s="699">
        <v>0</v>
      </c>
      <c r="W60" s="687">
        <f>W61</f>
        <v>0</v>
      </c>
      <c r="X60" s="717">
        <f>V60+W60</f>
        <v>0</v>
      </c>
      <c r="Y60" s="699">
        <v>0</v>
      </c>
      <c r="Z60" s="687">
        <f>Z61</f>
        <v>0</v>
      </c>
      <c r="AA60" s="717">
        <f>Y60+Z60</f>
        <v>0</v>
      </c>
      <c r="AB60" s="674">
        <f>AC60+AD60+AG60+AJ60+AM60+AP60+AS60+AV60+AY60</f>
        <v>0</v>
      </c>
      <c r="AC60" s="653">
        <v>0</v>
      </c>
      <c r="AD60" s="653">
        <v>0</v>
      </c>
      <c r="AE60" s="653">
        <v>0</v>
      </c>
      <c r="AF60" s="654"/>
      <c r="AG60" s="404">
        <v>0</v>
      </c>
      <c r="AH60" s="653">
        <f>'35'!AA58</f>
        <v>0</v>
      </c>
      <c r="AI60" s="737"/>
      <c r="AJ60" s="653">
        <v>0</v>
      </c>
      <c r="AK60" s="653">
        <f>'43'!AD60</f>
        <v>0</v>
      </c>
      <c r="AL60" s="737"/>
      <c r="AM60" s="653">
        <v>0</v>
      </c>
      <c r="AN60" s="653">
        <f>'44'!AG60</f>
        <v>0</v>
      </c>
      <c r="AO60" s="737"/>
      <c r="AP60" s="653">
        <v>0</v>
      </c>
      <c r="AQ60" s="653">
        <v>0</v>
      </c>
      <c r="AR60" s="737"/>
      <c r="AS60" s="653">
        <v>0</v>
      </c>
      <c r="AT60" s="653">
        <v>0</v>
      </c>
      <c r="AU60" s="737"/>
      <c r="AV60" s="653">
        <v>0</v>
      </c>
      <c r="AW60" s="653">
        <v>0</v>
      </c>
      <c r="AX60" s="737"/>
      <c r="AY60" s="653">
        <v>0</v>
      </c>
      <c r="AZ60" s="747">
        <f>BC60+BF60+BI60+BL60+BO60+BR60</f>
        <v>0</v>
      </c>
      <c r="BA60" s="653">
        <v>0</v>
      </c>
      <c r="BB60" s="654"/>
      <c r="BC60" s="653">
        <f>BA60+BB60</f>
        <v>0</v>
      </c>
      <c r="BD60" s="653">
        <v>0</v>
      </c>
      <c r="BE60" s="654"/>
      <c r="BF60" s="653">
        <f>BD60+BE60</f>
        <v>0</v>
      </c>
      <c r="BG60" s="653">
        <v>0</v>
      </c>
      <c r="BH60" s="654"/>
      <c r="BI60" s="653">
        <f>BG60+BH60</f>
        <v>0</v>
      </c>
      <c r="BJ60" s="653">
        <v>0</v>
      </c>
      <c r="BK60" s="654"/>
      <c r="BL60" s="653">
        <f>BJ60+BK60</f>
        <v>0</v>
      </c>
      <c r="BM60" s="653">
        <v>0</v>
      </c>
      <c r="BN60" s="654"/>
      <c r="BO60" s="653">
        <f>BM60+BN60</f>
        <v>0</v>
      </c>
      <c r="BP60" s="653">
        <v>0</v>
      </c>
      <c r="BQ60" s="654"/>
      <c r="BR60" s="653">
        <f>BP60+BQ60</f>
        <v>0</v>
      </c>
      <c r="BS60" s="608">
        <f>BT60+BU60+BX60+CA60+CD60+CG60+CJ60+CM60+CP60</f>
        <v>1723.07936</v>
      </c>
      <c r="BT60" s="11">
        <f>E60+AC60</f>
        <v>0</v>
      </c>
      <c r="BU60" s="11">
        <f>F60+AD60</f>
        <v>0</v>
      </c>
      <c r="BV60" s="11">
        <f>G60+AE60</f>
        <v>1488.35017</v>
      </c>
      <c r="BW60" s="609">
        <f>H60+AF60</f>
        <v>0</v>
      </c>
      <c r="BX60" s="11">
        <f>BV60+BW60</f>
        <v>1488.35017</v>
      </c>
      <c r="BY60" s="11">
        <f>J60+AH60+BA60</f>
        <v>0</v>
      </c>
      <c r="BZ60" s="642">
        <f>K60+AI60+BB60</f>
        <v>0</v>
      </c>
      <c r="CA60" s="11">
        <f>BY60+BZ60</f>
        <v>0</v>
      </c>
      <c r="CB60" s="11">
        <f>M60+AK60</f>
        <v>0</v>
      </c>
      <c r="CC60" s="642">
        <f>N60+AL60</f>
        <v>0</v>
      </c>
      <c r="CD60" s="11">
        <f>CB60+CC60</f>
        <v>0</v>
      </c>
      <c r="CE60" s="11">
        <f>P60+AN60+BG60</f>
        <v>0</v>
      </c>
      <c r="CF60" s="609">
        <f>Q60+AO60+BH60</f>
        <v>234.72919</v>
      </c>
      <c r="CG60" s="11">
        <f>CE60+CF60</f>
        <v>234.72919</v>
      </c>
      <c r="CH60" s="11">
        <f>S60+AQ60+BJ60</f>
        <v>0</v>
      </c>
      <c r="CI60" s="609">
        <f>T60+AR60+BK60</f>
        <v>0</v>
      </c>
      <c r="CJ60" s="11">
        <f>CH60+CI60</f>
        <v>0</v>
      </c>
      <c r="CK60" s="11">
        <f>V60+AT60+BM60</f>
        <v>0</v>
      </c>
      <c r="CL60" s="609">
        <f>W60+AU60+BN60</f>
        <v>0</v>
      </c>
      <c r="CM60" s="11">
        <f>CK60+CL60</f>
        <v>0</v>
      </c>
      <c r="CN60" s="11">
        <f>Y60+AW60+BP60</f>
        <v>0</v>
      </c>
      <c r="CO60" s="609">
        <f>Z60+AX60+BQ60</f>
        <v>0</v>
      </c>
      <c r="CP60" s="787">
        <f>CN60+CO60</f>
        <v>0</v>
      </c>
      <c r="CQ60" s="824"/>
    </row>
    <row r="61" spans="1:95">
      <c r="A61" s="15"/>
      <c r="B61" s="606"/>
      <c r="C61" s="607" t="s">
        <v>91</v>
      </c>
      <c r="D61" s="675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5"/>
      <c r="R61" s="704"/>
      <c r="S61" s="708"/>
      <c r="T61" s="726"/>
      <c r="U61" s="704"/>
      <c r="V61" s="708"/>
      <c r="W61" s="726"/>
      <c r="X61" s="704"/>
      <c r="Y61" s="708"/>
      <c r="Z61" s="726"/>
      <c r="AA61" s="704"/>
      <c r="AB61" s="675"/>
      <c r="AC61" s="10"/>
      <c r="AD61" s="10"/>
      <c r="AE61" s="10"/>
      <c r="AF61" s="676"/>
      <c r="AG61" s="361"/>
      <c r="AH61" s="738"/>
      <c r="AI61" s="739"/>
      <c r="AJ61" s="657"/>
      <c r="AK61" s="738"/>
      <c r="AL61" s="739"/>
      <c r="AM61" s="657"/>
      <c r="AN61" s="738"/>
      <c r="AO61" s="739"/>
      <c r="AP61" s="657"/>
      <c r="AQ61" s="738"/>
      <c r="AR61" s="739"/>
      <c r="AS61" s="657"/>
      <c r="AT61" s="738"/>
      <c r="AU61" s="739"/>
      <c r="AV61" s="657"/>
      <c r="AW61" s="738"/>
      <c r="AX61" s="739"/>
      <c r="AY61" s="765"/>
      <c r="AZ61" s="640"/>
      <c r="BA61" s="760"/>
      <c r="BB61" s="642"/>
      <c r="BC61" s="765"/>
      <c r="BD61" s="760"/>
      <c r="BE61" s="642"/>
      <c r="BF61" s="760"/>
      <c r="BG61" s="760"/>
      <c r="BH61" s="642"/>
      <c r="BI61" s="760"/>
      <c r="BJ61" s="760"/>
      <c r="BK61" s="642"/>
      <c r="BL61" s="760"/>
      <c r="BM61" s="760"/>
      <c r="BN61" s="642"/>
      <c r="BO61" s="760"/>
      <c r="BP61" s="760"/>
      <c r="BQ61" s="642"/>
      <c r="BR61" s="783"/>
      <c r="BS61" s="657"/>
      <c r="BT61" s="10"/>
      <c r="BU61" s="10"/>
      <c r="BV61" s="10"/>
      <c r="BW61" s="676"/>
      <c r="BX61" s="10"/>
      <c r="BY61" s="738"/>
      <c r="BZ61" s="739"/>
      <c r="CA61" s="657"/>
      <c r="CB61" s="738"/>
      <c r="CC61" s="739"/>
      <c r="CD61" s="657"/>
      <c r="CE61" s="10"/>
      <c r="CF61" s="642"/>
      <c r="CG61" s="10"/>
      <c r="CH61" s="10"/>
      <c r="CI61" s="642"/>
      <c r="CJ61" s="10"/>
      <c r="CK61" s="10"/>
      <c r="CL61" s="642"/>
      <c r="CM61" s="10"/>
      <c r="CN61" s="10"/>
      <c r="CO61" s="642"/>
      <c r="CP61" s="765"/>
      <c r="CQ61" s="824"/>
    </row>
    <row r="62" ht="22.5" spans="1:95">
      <c r="A62" s="15"/>
      <c r="B62" s="606"/>
      <c r="C62" s="607" t="s">
        <v>404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5"/>
      <c r="R62" s="704"/>
      <c r="S62" s="710"/>
      <c r="T62" s="727"/>
      <c r="U62" s="704"/>
      <c r="V62" s="710"/>
      <c r="W62" s="727"/>
      <c r="X62" s="704"/>
      <c r="Y62" s="710"/>
      <c r="Z62" s="727"/>
      <c r="AA62" s="704"/>
      <c r="AB62" s="608"/>
      <c r="AC62" s="10"/>
      <c r="AD62" s="10"/>
      <c r="AE62" s="10"/>
      <c r="AF62" s="676"/>
      <c r="AG62" s="361"/>
      <c r="AH62" s="738"/>
      <c r="AI62" s="740"/>
      <c r="AJ62" s="657"/>
      <c r="AK62" s="738"/>
      <c r="AL62" s="740"/>
      <c r="AM62" s="657"/>
      <c r="AN62" s="738"/>
      <c r="AO62" s="740"/>
      <c r="AP62" s="657"/>
      <c r="AQ62" s="738"/>
      <c r="AR62" s="740"/>
      <c r="AS62" s="657"/>
      <c r="AT62" s="738"/>
      <c r="AU62" s="740"/>
      <c r="AV62" s="657"/>
      <c r="AW62" s="738"/>
      <c r="AX62" s="740"/>
      <c r="AY62" s="765"/>
      <c r="AZ62" s="766"/>
      <c r="BA62" s="767"/>
      <c r="BB62" s="768"/>
      <c r="BC62" s="765"/>
      <c r="BD62" s="767"/>
      <c r="BE62" s="768"/>
      <c r="BF62" s="767"/>
      <c r="BG62" s="767"/>
      <c r="BH62" s="768"/>
      <c r="BI62" s="767"/>
      <c r="BJ62" s="767"/>
      <c r="BK62" s="768"/>
      <c r="BL62" s="767"/>
      <c r="BM62" s="767"/>
      <c r="BN62" s="768"/>
      <c r="BO62" s="767"/>
      <c r="BP62" s="767"/>
      <c r="BQ62" s="768"/>
      <c r="BR62" s="789"/>
      <c r="BS62" s="657"/>
      <c r="BT62" s="10"/>
      <c r="BU62" s="10"/>
      <c r="BV62" s="10"/>
      <c r="BW62" s="676"/>
      <c r="BX62" s="10"/>
      <c r="BY62" s="738"/>
      <c r="BZ62" s="740"/>
      <c r="CA62" s="657"/>
      <c r="CB62" s="738"/>
      <c r="CC62" s="740"/>
      <c r="CD62" s="657"/>
      <c r="CE62" s="10"/>
      <c r="CF62" s="768"/>
      <c r="CG62" s="10"/>
      <c r="CH62" s="10"/>
      <c r="CI62" s="768"/>
      <c r="CJ62" s="10"/>
      <c r="CK62" s="10"/>
      <c r="CL62" s="768"/>
      <c r="CM62" s="10"/>
      <c r="CN62" s="10"/>
      <c r="CO62" s="768"/>
      <c r="CP62" s="765"/>
      <c r="CQ62" s="824"/>
    </row>
    <row r="63" ht="68.25" customHeight="1" spans="1:95">
      <c r="A63" s="825"/>
      <c r="B63" s="638"/>
      <c r="C63" s="639" t="s">
        <v>39</v>
      </c>
      <c r="D63" s="640"/>
      <c r="E63" s="760"/>
      <c r="F63" s="760"/>
      <c r="G63" s="760"/>
      <c r="H63" s="739"/>
      <c r="I63" s="760"/>
      <c r="J63" s="849"/>
      <c r="K63" s="709"/>
      <c r="L63" s="850"/>
      <c r="M63" s="849"/>
      <c r="N63" s="709"/>
      <c r="O63" s="851"/>
      <c r="P63" s="710"/>
      <c r="Q63" s="687">
        <v>234.72919</v>
      </c>
      <c r="R63" s="849"/>
      <c r="S63" s="710"/>
      <c r="T63" s="727"/>
      <c r="U63" s="849"/>
      <c r="V63" s="710"/>
      <c r="W63" s="727"/>
      <c r="X63" s="849"/>
      <c r="Y63" s="710"/>
      <c r="Z63" s="727"/>
      <c r="AA63" s="849"/>
      <c r="AB63" s="640"/>
      <c r="AC63" s="760"/>
      <c r="AD63" s="760"/>
      <c r="AE63" s="760"/>
      <c r="AF63" s="739"/>
      <c r="AG63" s="435"/>
      <c r="AH63" s="866"/>
      <c r="AI63" s="740"/>
      <c r="AJ63" s="660"/>
      <c r="AK63" s="866"/>
      <c r="AL63" s="740"/>
      <c r="AM63" s="660"/>
      <c r="AN63" s="866"/>
      <c r="AO63" s="740"/>
      <c r="AP63" s="660"/>
      <c r="AQ63" s="866"/>
      <c r="AR63" s="740"/>
      <c r="AS63" s="660"/>
      <c r="AT63" s="866"/>
      <c r="AU63" s="740"/>
      <c r="AV63" s="660"/>
      <c r="AW63" s="866"/>
      <c r="AX63" s="740"/>
      <c r="AY63" s="869"/>
      <c r="AZ63" s="766"/>
      <c r="BA63" s="767"/>
      <c r="BB63" s="768"/>
      <c r="BC63" s="869"/>
      <c r="BD63" s="767"/>
      <c r="BE63" s="768"/>
      <c r="BF63" s="767"/>
      <c r="BG63" s="767"/>
      <c r="BH63" s="768"/>
      <c r="BI63" s="767"/>
      <c r="BJ63" s="767"/>
      <c r="BK63" s="768"/>
      <c r="BL63" s="767"/>
      <c r="BM63" s="767"/>
      <c r="BN63" s="768"/>
      <c r="BO63" s="767"/>
      <c r="BP63" s="767"/>
      <c r="BQ63" s="768"/>
      <c r="BR63" s="789"/>
      <c r="BS63" s="660"/>
      <c r="BT63" s="760"/>
      <c r="BU63" s="760"/>
      <c r="BV63" s="760"/>
      <c r="BW63" s="739"/>
      <c r="BX63" s="760"/>
      <c r="BY63" s="866"/>
      <c r="BZ63" s="740"/>
      <c r="CA63" s="660"/>
      <c r="CB63" s="866"/>
      <c r="CC63" s="740"/>
      <c r="CD63" s="660"/>
      <c r="CE63" s="760"/>
      <c r="CF63" s="768"/>
      <c r="CG63" s="760"/>
      <c r="CH63" s="760"/>
      <c r="CI63" s="768"/>
      <c r="CJ63" s="760"/>
      <c r="CK63" s="760"/>
      <c r="CL63" s="768"/>
      <c r="CM63" s="760"/>
      <c r="CN63" s="760"/>
      <c r="CO63" s="768"/>
      <c r="CP63" s="869"/>
      <c r="CQ63" s="824" t="s">
        <v>488</v>
      </c>
    </row>
    <row r="64" s="30" customFormat="1" ht="69.6" customHeight="1" spans="1:95">
      <c r="A64" s="643"/>
      <c r="B64" s="644" t="s">
        <v>159</v>
      </c>
      <c r="C64" s="672"/>
      <c r="D64" s="424">
        <f>E64+F64+I64+L64+O64+R64+U64+X64+AA64</f>
        <v>1723.07936</v>
      </c>
      <c r="E64" s="397">
        <f>E60</f>
        <v>0</v>
      </c>
      <c r="F64" s="397">
        <f t="shared" ref="F64:BR64" si="20">F60</f>
        <v>0</v>
      </c>
      <c r="G64" s="397">
        <f t="shared" si="20"/>
        <v>1488.35017</v>
      </c>
      <c r="H64" s="517">
        <f t="shared" si="20"/>
        <v>0</v>
      </c>
      <c r="I64" s="397">
        <f t="shared" si="20"/>
        <v>1488.35017</v>
      </c>
      <c r="J64" s="397">
        <f t="shared" si="20"/>
        <v>0</v>
      </c>
      <c r="K64" s="397">
        <f t="shared" si="20"/>
        <v>0</v>
      </c>
      <c r="L64" s="397">
        <f t="shared" si="20"/>
        <v>0</v>
      </c>
      <c r="M64" s="397">
        <f t="shared" si="20"/>
        <v>0</v>
      </c>
      <c r="N64" s="397">
        <f t="shared" si="20"/>
        <v>0</v>
      </c>
      <c r="O64" s="397">
        <f t="shared" si="20"/>
        <v>0</v>
      </c>
      <c r="P64" s="397">
        <f t="shared" si="20"/>
        <v>0</v>
      </c>
      <c r="Q64" s="416">
        <f t="shared" si="20"/>
        <v>234.72919</v>
      </c>
      <c r="R64" s="515">
        <f t="shared" si="20"/>
        <v>234.72919</v>
      </c>
      <c r="S64" s="515">
        <f t="shared" si="20"/>
        <v>0</v>
      </c>
      <c r="T64" s="515">
        <f t="shared" si="20"/>
        <v>0</v>
      </c>
      <c r="U64" s="515">
        <f t="shared" si="20"/>
        <v>0</v>
      </c>
      <c r="V64" s="515">
        <f t="shared" si="20"/>
        <v>0</v>
      </c>
      <c r="W64" s="515">
        <f t="shared" si="20"/>
        <v>0</v>
      </c>
      <c r="X64" s="515">
        <f t="shared" si="20"/>
        <v>0</v>
      </c>
      <c r="Y64" s="515">
        <f t="shared" si="20"/>
        <v>0</v>
      </c>
      <c r="Z64" s="515">
        <f t="shared" si="20"/>
        <v>0</v>
      </c>
      <c r="AA64" s="515">
        <f t="shared" si="20"/>
        <v>0</v>
      </c>
      <c r="AB64" s="673">
        <f>AC64+AD64+AG64+AJ64+AM64+AP64+AS64+AV64+AY64</f>
        <v>0</v>
      </c>
      <c r="AC64" s="646">
        <f t="shared" si="20"/>
        <v>0</v>
      </c>
      <c r="AD64" s="646">
        <f t="shared" si="20"/>
        <v>0</v>
      </c>
      <c r="AE64" s="646">
        <f t="shared" si="20"/>
        <v>0</v>
      </c>
      <c r="AF64" s="848">
        <f t="shared" si="20"/>
        <v>0</v>
      </c>
      <c r="AG64" s="397">
        <f t="shared" si="20"/>
        <v>0</v>
      </c>
      <c r="AH64" s="646">
        <f t="shared" si="20"/>
        <v>0</v>
      </c>
      <c r="AI64" s="646">
        <f t="shared" si="20"/>
        <v>0</v>
      </c>
      <c r="AJ64" s="646">
        <f t="shared" si="20"/>
        <v>0</v>
      </c>
      <c r="AK64" s="646">
        <f t="shared" si="20"/>
        <v>0</v>
      </c>
      <c r="AL64" s="646">
        <f t="shared" si="20"/>
        <v>0</v>
      </c>
      <c r="AM64" s="646">
        <f t="shared" si="20"/>
        <v>0</v>
      </c>
      <c r="AN64" s="646">
        <f t="shared" si="20"/>
        <v>0</v>
      </c>
      <c r="AO64" s="646">
        <f t="shared" si="20"/>
        <v>0</v>
      </c>
      <c r="AP64" s="646">
        <f t="shared" si="20"/>
        <v>0</v>
      </c>
      <c r="AQ64" s="646">
        <f t="shared" si="20"/>
        <v>0</v>
      </c>
      <c r="AR64" s="646">
        <f t="shared" si="20"/>
        <v>0</v>
      </c>
      <c r="AS64" s="646">
        <f t="shared" si="20"/>
        <v>0</v>
      </c>
      <c r="AT64" s="646">
        <f t="shared" si="20"/>
        <v>0</v>
      </c>
      <c r="AU64" s="646">
        <f t="shared" si="20"/>
        <v>0</v>
      </c>
      <c r="AV64" s="646">
        <f t="shared" si="20"/>
        <v>0</v>
      </c>
      <c r="AW64" s="646">
        <f t="shared" si="20"/>
        <v>0</v>
      </c>
      <c r="AX64" s="646">
        <f t="shared" si="20"/>
        <v>0</v>
      </c>
      <c r="AY64" s="646">
        <f t="shared" si="20"/>
        <v>0</v>
      </c>
      <c r="AZ64" s="870">
        <f>BC64+BF64+BI64+BL64+BO64+BR64</f>
        <v>0</v>
      </c>
      <c r="BA64" s="870">
        <f t="shared" si="20"/>
        <v>0</v>
      </c>
      <c r="BB64" s="823">
        <f t="shared" si="20"/>
        <v>0</v>
      </c>
      <c r="BC64" s="795">
        <f t="shared" si="20"/>
        <v>0</v>
      </c>
      <c r="BD64" s="795">
        <f t="shared" si="20"/>
        <v>0</v>
      </c>
      <c r="BE64" s="795">
        <f t="shared" si="20"/>
        <v>0</v>
      </c>
      <c r="BF64" s="795">
        <f t="shared" si="20"/>
        <v>0</v>
      </c>
      <c r="BG64" s="795">
        <f t="shared" si="20"/>
        <v>0</v>
      </c>
      <c r="BH64" s="795">
        <f t="shared" si="20"/>
        <v>0</v>
      </c>
      <c r="BI64" s="795">
        <f t="shared" si="20"/>
        <v>0</v>
      </c>
      <c r="BJ64" s="795">
        <f t="shared" si="20"/>
        <v>0</v>
      </c>
      <c r="BK64" s="795">
        <f t="shared" si="20"/>
        <v>0</v>
      </c>
      <c r="BL64" s="795">
        <f t="shared" si="20"/>
        <v>0</v>
      </c>
      <c r="BM64" s="795">
        <f t="shared" si="20"/>
        <v>0</v>
      </c>
      <c r="BN64" s="795">
        <f t="shared" si="20"/>
        <v>0</v>
      </c>
      <c r="BO64" s="795">
        <f t="shared" si="20"/>
        <v>0</v>
      </c>
      <c r="BP64" s="795">
        <f t="shared" si="20"/>
        <v>0</v>
      </c>
      <c r="BQ64" s="795">
        <f t="shared" si="20"/>
        <v>0</v>
      </c>
      <c r="BR64" s="795">
        <f t="shared" si="20"/>
        <v>0</v>
      </c>
      <c r="BS64" s="673">
        <f>BT64+BU64+BX64+CA64+CD64+CG64+CJ64+CM64+CP64</f>
        <v>1723.07936</v>
      </c>
      <c r="BT64" s="646">
        <f>BT60</f>
        <v>0</v>
      </c>
      <c r="BU64" s="646">
        <f t="shared" ref="BU64:CP64" si="21">BU60</f>
        <v>0</v>
      </c>
      <c r="BV64" s="646">
        <f t="shared" si="21"/>
        <v>1488.35017</v>
      </c>
      <c r="BW64" s="646">
        <f t="shared" si="21"/>
        <v>0</v>
      </c>
      <c r="BX64" s="646">
        <f t="shared" si="21"/>
        <v>1488.35017</v>
      </c>
      <c r="BY64" s="646">
        <f t="shared" si="21"/>
        <v>0</v>
      </c>
      <c r="BZ64" s="646">
        <f t="shared" si="21"/>
        <v>0</v>
      </c>
      <c r="CA64" s="646">
        <f t="shared" si="21"/>
        <v>0</v>
      </c>
      <c r="CB64" s="646">
        <f t="shared" si="21"/>
        <v>0</v>
      </c>
      <c r="CC64" s="646">
        <f t="shared" si="21"/>
        <v>0</v>
      </c>
      <c r="CD64" s="646">
        <f t="shared" si="21"/>
        <v>0</v>
      </c>
      <c r="CE64" s="646">
        <f t="shared" si="21"/>
        <v>0</v>
      </c>
      <c r="CF64" s="646">
        <f t="shared" si="21"/>
        <v>234.72919</v>
      </c>
      <c r="CG64" s="646">
        <f t="shared" si="21"/>
        <v>234.72919</v>
      </c>
      <c r="CH64" s="646">
        <f t="shared" si="21"/>
        <v>0</v>
      </c>
      <c r="CI64" s="646">
        <f t="shared" si="21"/>
        <v>0</v>
      </c>
      <c r="CJ64" s="646">
        <f t="shared" si="21"/>
        <v>0</v>
      </c>
      <c r="CK64" s="646">
        <f t="shared" si="21"/>
        <v>0</v>
      </c>
      <c r="CL64" s="646">
        <f t="shared" si="21"/>
        <v>0</v>
      </c>
      <c r="CM64" s="646">
        <f t="shared" si="21"/>
        <v>0</v>
      </c>
      <c r="CN64" s="646">
        <f t="shared" si="21"/>
        <v>0</v>
      </c>
      <c r="CO64" s="646">
        <f t="shared" si="21"/>
        <v>0</v>
      </c>
      <c r="CP64" s="823">
        <f t="shared" si="21"/>
        <v>0</v>
      </c>
      <c r="CQ64" s="824"/>
    </row>
    <row r="65" customHeight="1" spans="1:95">
      <c r="A65" s="667" t="s">
        <v>306</v>
      </c>
      <c r="B65" s="668"/>
      <c r="C65" s="668"/>
      <c r="D65" s="668"/>
      <c r="E65" s="668"/>
      <c r="F65" s="668"/>
      <c r="G65" s="668"/>
      <c r="H65" s="668"/>
      <c r="I65" s="668"/>
      <c r="J65" s="668"/>
      <c r="K65" s="668"/>
      <c r="L65" s="668"/>
      <c r="M65" s="668"/>
      <c r="N65" s="668"/>
      <c r="O65" s="668"/>
      <c r="P65" s="668"/>
      <c r="Q65" s="668"/>
      <c r="R65" s="668"/>
      <c r="S65" s="668"/>
      <c r="T65" s="668"/>
      <c r="U65" s="668"/>
      <c r="V65" s="668"/>
      <c r="W65" s="668"/>
      <c r="X65" s="668"/>
      <c r="Y65" s="668"/>
      <c r="Z65" s="668"/>
      <c r="AA65" s="668"/>
      <c r="AB65" s="668"/>
      <c r="AC65" s="668"/>
      <c r="AD65" s="668"/>
      <c r="AE65" s="668"/>
      <c r="AF65" s="668"/>
      <c r="AG65" s="668"/>
      <c r="AH65" s="668"/>
      <c r="AI65" s="668"/>
      <c r="AJ65" s="668"/>
      <c r="AK65" s="668"/>
      <c r="AL65" s="668"/>
      <c r="AM65" s="668"/>
      <c r="AN65" s="668"/>
      <c r="AO65" s="668"/>
      <c r="AP65" s="668"/>
      <c r="AQ65" s="668"/>
      <c r="AR65" s="668"/>
      <c r="AS65" s="668"/>
      <c r="AT65" s="668"/>
      <c r="AU65" s="668"/>
      <c r="AV65" s="668"/>
      <c r="AW65" s="668"/>
      <c r="AX65" s="668"/>
      <c r="AY65" s="668"/>
      <c r="AZ65" s="668"/>
      <c r="BA65" s="668"/>
      <c r="BB65" s="668"/>
      <c r="BC65" s="668"/>
      <c r="BD65" s="668"/>
      <c r="BE65" s="668"/>
      <c r="BF65" s="668"/>
      <c r="BG65" s="668"/>
      <c r="BH65" s="668"/>
      <c r="BI65" s="668"/>
      <c r="BJ65" s="668"/>
      <c r="BK65" s="668"/>
      <c r="BL65" s="668"/>
      <c r="BM65" s="668"/>
      <c r="BN65" s="668"/>
      <c r="BO65" s="668"/>
      <c r="BP65" s="668"/>
      <c r="BQ65" s="668"/>
      <c r="BR65" s="668"/>
      <c r="BS65" s="668"/>
      <c r="BT65" s="668"/>
      <c r="BU65" s="668"/>
      <c r="BV65" s="668"/>
      <c r="BW65" s="668"/>
      <c r="BX65" s="668"/>
      <c r="BY65" s="668"/>
      <c r="BZ65" s="668"/>
      <c r="CA65" s="668"/>
      <c r="CB65" s="668"/>
      <c r="CC65" s="668"/>
      <c r="CD65" s="668"/>
      <c r="CE65" s="668"/>
      <c r="CF65" s="668"/>
      <c r="CG65" s="668"/>
      <c r="CH65" s="668"/>
      <c r="CI65" s="668"/>
      <c r="CJ65" s="668"/>
      <c r="CK65" s="668"/>
      <c r="CL65" s="668"/>
      <c r="CM65" s="668"/>
      <c r="CN65" s="668"/>
      <c r="CO65" s="668"/>
      <c r="CP65" s="822"/>
      <c r="CQ65" s="803"/>
    </row>
    <row r="66" ht="19.5" customHeight="1" spans="1:95">
      <c r="A66" s="604" t="s">
        <v>307</v>
      </c>
      <c r="B66" s="605"/>
      <c r="C66" s="605"/>
      <c r="D66" s="605"/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5"/>
      <c r="R66" s="605"/>
      <c r="S66" s="605"/>
      <c r="T66" s="605"/>
      <c r="U66" s="605"/>
      <c r="V66" s="605"/>
      <c r="W66" s="605"/>
      <c r="X66" s="605"/>
      <c r="Y66" s="605"/>
      <c r="Z66" s="605"/>
      <c r="AA66" s="605"/>
      <c r="AB66" s="605"/>
      <c r="AC66" s="605"/>
      <c r="AD66" s="605"/>
      <c r="AE66" s="605"/>
      <c r="AF66" s="605"/>
      <c r="AG66" s="605"/>
      <c r="AH66" s="605"/>
      <c r="AI66" s="605"/>
      <c r="AJ66" s="605"/>
      <c r="AK66" s="605"/>
      <c r="AL66" s="605"/>
      <c r="AM66" s="605"/>
      <c r="AN66" s="605"/>
      <c r="AO66" s="605"/>
      <c r="AP66" s="605"/>
      <c r="AQ66" s="605"/>
      <c r="AR66" s="605"/>
      <c r="AS66" s="605"/>
      <c r="AT66" s="605"/>
      <c r="AU66" s="605"/>
      <c r="AV66" s="605"/>
      <c r="AW66" s="605"/>
      <c r="AX66" s="605"/>
      <c r="AY66" s="605"/>
      <c r="AZ66" s="605"/>
      <c r="BA66" s="605"/>
      <c r="BB66" s="605"/>
      <c r="BC66" s="605"/>
      <c r="BD66" s="605"/>
      <c r="BE66" s="605"/>
      <c r="BF66" s="605"/>
      <c r="BG66" s="605"/>
      <c r="BH66" s="605"/>
      <c r="BI66" s="605"/>
      <c r="BJ66" s="605"/>
      <c r="BK66" s="605"/>
      <c r="BL66" s="605"/>
      <c r="BM66" s="605"/>
      <c r="BN66" s="605"/>
      <c r="BO66" s="605"/>
      <c r="BP66" s="605"/>
      <c r="BQ66" s="605"/>
      <c r="BR66" s="605"/>
      <c r="BS66" s="605"/>
      <c r="BT66" s="605"/>
      <c r="BU66" s="605"/>
      <c r="BV66" s="605"/>
      <c r="BW66" s="605"/>
      <c r="BX66" s="605"/>
      <c r="BY66" s="605"/>
      <c r="BZ66" s="605"/>
      <c r="CA66" s="605"/>
      <c r="CB66" s="605"/>
      <c r="CC66" s="605"/>
      <c r="CD66" s="605"/>
      <c r="CE66" s="605"/>
      <c r="CF66" s="605"/>
      <c r="CG66" s="605"/>
      <c r="CH66" s="605"/>
      <c r="CI66" s="605"/>
      <c r="CJ66" s="605"/>
      <c r="CK66" s="605"/>
      <c r="CL66" s="605"/>
      <c r="CM66" s="605"/>
      <c r="CN66" s="605"/>
      <c r="CO66" s="605"/>
      <c r="CP66" s="801"/>
      <c r="CQ66" s="803"/>
    </row>
    <row r="67" ht="153" customHeight="1" spans="1:95">
      <c r="A67" s="15" t="s">
        <v>295</v>
      </c>
      <c r="B67" s="611" t="s">
        <v>412</v>
      </c>
      <c r="C67" s="923" t="s">
        <v>13</v>
      </c>
      <c r="D67" s="424">
        <f>E67+F67+I67+L67+O67+R67+U67+X67+AA67</f>
        <v>263.1579</v>
      </c>
      <c r="E67" s="761">
        <v>0</v>
      </c>
      <c r="F67" s="761">
        <v>0</v>
      </c>
      <c r="G67" s="761">
        <v>0</v>
      </c>
      <c r="H67" s="855"/>
      <c r="I67" s="761">
        <v>0</v>
      </c>
      <c r="J67" s="924">
        <v>0</v>
      </c>
      <c r="K67" s="925"/>
      <c r="L67" s="924">
        <v>0</v>
      </c>
      <c r="M67" s="924">
        <f>'43'!O67</f>
        <v>0</v>
      </c>
      <c r="N67" s="925">
        <v>0</v>
      </c>
      <c r="O67" s="924">
        <f>M67+N67</f>
        <v>0</v>
      </c>
      <c r="P67" s="924">
        <f>'45'!R67</f>
        <v>52.63158</v>
      </c>
      <c r="Q67" s="925">
        <v>0</v>
      </c>
      <c r="R67" s="926">
        <f>P67+Q67</f>
        <v>52.63158</v>
      </c>
      <c r="S67" s="924">
        <f>'45'!U67</f>
        <v>52.63158</v>
      </c>
      <c r="T67" s="925">
        <v>0</v>
      </c>
      <c r="U67" s="926">
        <f>S67+T67</f>
        <v>52.63158</v>
      </c>
      <c r="V67" s="924">
        <f>'45'!X67</f>
        <v>157.89474</v>
      </c>
      <c r="W67" s="925">
        <v>0</v>
      </c>
      <c r="X67" s="926">
        <f>V67+W67</f>
        <v>157.89474</v>
      </c>
      <c r="Y67" s="924">
        <f>'45'!AA67</f>
        <v>0</v>
      </c>
      <c r="Z67" s="925">
        <v>0</v>
      </c>
      <c r="AA67" s="926">
        <f>Y67+Z67</f>
        <v>0</v>
      </c>
      <c r="AB67" s="673">
        <f>AC67+AD67+AG67+AJ67+AM67+AP67+AS67+AV67+AY67</f>
        <v>5000</v>
      </c>
      <c r="AC67" s="761">
        <v>0</v>
      </c>
      <c r="AD67" s="761">
        <v>0</v>
      </c>
      <c r="AE67" s="761">
        <v>0</v>
      </c>
      <c r="AF67" s="855"/>
      <c r="AG67" s="476">
        <v>0</v>
      </c>
      <c r="AH67" s="761">
        <v>0</v>
      </c>
      <c r="AI67" s="925">
        <f>AI68+AI69+AI70+AI71</f>
        <v>0</v>
      </c>
      <c r="AJ67" s="761">
        <v>0</v>
      </c>
      <c r="AK67" s="761">
        <f>'43'!AD67</f>
        <v>0</v>
      </c>
      <c r="AL67" s="855">
        <f>AL68+AL69+AL70+AL71</f>
        <v>0</v>
      </c>
      <c r="AM67" s="761">
        <f>AK67+AL67</f>
        <v>0</v>
      </c>
      <c r="AN67" s="761">
        <f>'45'!AP67</f>
        <v>1000</v>
      </c>
      <c r="AO67" s="925">
        <v>0</v>
      </c>
      <c r="AP67" s="761">
        <f>AN67+AO67</f>
        <v>1000</v>
      </c>
      <c r="AQ67" s="761">
        <f>'45'!AS67</f>
        <v>1000</v>
      </c>
      <c r="AR67" s="925">
        <v>0</v>
      </c>
      <c r="AS67" s="761">
        <f>AQ67+AR67</f>
        <v>1000</v>
      </c>
      <c r="AT67" s="761">
        <f>'45'!AV67</f>
        <v>3000</v>
      </c>
      <c r="AU67" s="925">
        <v>0</v>
      </c>
      <c r="AV67" s="761">
        <f>AT67+AU67</f>
        <v>3000</v>
      </c>
      <c r="AW67" s="761">
        <f>'45'!AY67</f>
        <v>0</v>
      </c>
      <c r="AX67" s="925">
        <v>0</v>
      </c>
      <c r="AY67" s="761">
        <f>AW67+AX67</f>
        <v>0</v>
      </c>
      <c r="AZ67" s="870">
        <f>BC67+BF67+BI67+BL67+BO67+BR67</f>
        <v>0</v>
      </c>
      <c r="BA67" s="927">
        <v>0</v>
      </c>
      <c r="BB67" s="925">
        <f>BB68+BB69+BB70+BB71</f>
        <v>0</v>
      </c>
      <c r="BC67" s="653">
        <f>BA67+BB67</f>
        <v>0</v>
      </c>
      <c r="BD67" s="653">
        <v>0</v>
      </c>
      <c r="BE67" s="928">
        <f>BE68+BE69+BE70+BE71</f>
        <v>0</v>
      </c>
      <c r="BF67" s="653">
        <f>BD67+BE67</f>
        <v>0</v>
      </c>
      <c r="BG67" s="653">
        <v>0</v>
      </c>
      <c r="BH67" s="928">
        <v>0</v>
      </c>
      <c r="BI67" s="653">
        <f>BG67+BH67</f>
        <v>0</v>
      </c>
      <c r="BJ67" s="653">
        <v>0</v>
      </c>
      <c r="BK67" s="928">
        <v>0</v>
      </c>
      <c r="BL67" s="653">
        <f>BJ67+BK67</f>
        <v>0</v>
      </c>
      <c r="BM67" s="653">
        <v>0</v>
      </c>
      <c r="BN67" s="928">
        <v>0</v>
      </c>
      <c r="BO67" s="653">
        <f>BM67+BN67</f>
        <v>0</v>
      </c>
      <c r="BP67" s="653">
        <v>0</v>
      </c>
      <c r="BQ67" s="928">
        <v>0</v>
      </c>
      <c r="BR67" s="653">
        <f>BP67+BQ67</f>
        <v>0</v>
      </c>
      <c r="BS67" s="673">
        <f>BT67+BU67+BX67+CA67+CD67+CG67+CJ67+CM67+CP67</f>
        <v>5263.1579</v>
      </c>
      <c r="BT67" s="761">
        <f t="shared" ref="BT67:BW68" si="22">E67+AC67</f>
        <v>0</v>
      </c>
      <c r="BU67" s="761">
        <f t="shared" si="22"/>
        <v>0</v>
      </c>
      <c r="BV67" s="761">
        <f t="shared" si="22"/>
        <v>0</v>
      </c>
      <c r="BW67" s="855">
        <f t="shared" si="22"/>
        <v>0</v>
      </c>
      <c r="BX67" s="761">
        <f>BV67+BW67</f>
        <v>0</v>
      </c>
      <c r="BY67" s="761">
        <f>J67+AH67+BA67</f>
        <v>0</v>
      </c>
      <c r="BZ67" s="855">
        <f>K67+AI67+BB67</f>
        <v>0</v>
      </c>
      <c r="CA67" s="761">
        <f>BY67+BZ67</f>
        <v>0</v>
      </c>
      <c r="CB67" s="761">
        <f>M67+AK67</f>
        <v>0</v>
      </c>
      <c r="CC67" s="855">
        <f>N67+AL67</f>
        <v>0</v>
      </c>
      <c r="CD67" s="761">
        <f>CB67+CC67</f>
        <v>0</v>
      </c>
      <c r="CE67" s="653">
        <f>P67+AN67+BG67</f>
        <v>1052.63158</v>
      </c>
      <c r="CF67" s="654">
        <f>Q67+AO67+BH67</f>
        <v>0</v>
      </c>
      <c r="CG67" s="653">
        <f>CE67+CF67</f>
        <v>1052.63158</v>
      </c>
      <c r="CH67" s="653">
        <f>S67+AQ67+BJ67</f>
        <v>1052.63158</v>
      </c>
      <c r="CI67" s="654">
        <f>T67+AR67+BK67</f>
        <v>0</v>
      </c>
      <c r="CJ67" s="653">
        <f>CH67+CI67</f>
        <v>1052.63158</v>
      </c>
      <c r="CK67" s="653">
        <f>V67+AT67+BM67</f>
        <v>3157.89474</v>
      </c>
      <c r="CL67" s="654">
        <f>W67+AU67+BN67</f>
        <v>0</v>
      </c>
      <c r="CM67" s="653">
        <f>CK67+CL67</f>
        <v>3157.89474</v>
      </c>
      <c r="CN67" s="653">
        <f>Y67+AW67+BP67</f>
        <v>0</v>
      </c>
      <c r="CO67" s="654">
        <f>Z67+AX67+BQ67</f>
        <v>0</v>
      </c>
      <c r="CP67" s="653">
        <f>CN67+CO67</f>
        <v>0</v>
      </c>
      <c r="CQ67" s="378"/>
    </row>
    <row r="68" ht="75.6" customHeight="1" spans="1:95">
      <c r="A68" s="15" t="s">
        <v>331</v>
      </c>
      <c r="B68" s="611" t="s">
        <v>123</v>
      </c>
      <c r="C68" s="923" t="s">
        <v>13</v>
      </c>
      <c r="D68" s="425">
        <f>E68+F68+I68+L68+O68+R68+U68+X68+AA68</f>
        <v>2474.04105</v>
      </c>
      <c r="E68" s="622">
        <v>0</v>
      </c>
      <c r="F68" s="622">
        <v>0</v>
      </c>
      <c r="G68" s="622">
        <v>0</v>
      </c>
      <c r="H68" s="743"/>
      <c r="I68" s="622">
        <v>0</v>
      </c>
      <c r="J68" s="691">
        <v>0</v>
      </c>
      <c r="K68" s="692"/>
      <c r="L68" s="691">
        <v>0</v>
      </c>
      <c r="M68" s="691">
        <f>'43'!O68</f>
        <v>180.025</v>
      </c>
      <c r="N68" s="692">
        <f>N69+N70+N71+N72</f>
        <v>0</v>
      </c>
      <c r="O68" s="691">
        <f>M68+N68</f>
        <v>180.025</v>
      </c>
      <c r="P68" s="691">
        <f>'45'!R68</f>
        <v>1604.78421</v>
      </c>
      <c r="Q68" s="692">
        <f>Q69+Q70+Q71+Q72</f>
        <v>289.71079</v>
      </c>
      <c r="R68" s="858">
        <f>P68+Q68</f>
        <v>1894.495</v>
      </c>
      <c r="S68" s="691">
        <f>'45'!U68</f>
        <v>399.52105</v>
      </c>
      <c r="T68" s="692">
        <f>T69+T70+T71+T72</f>
        <v>0</v>
      </c>
      <c r="U68" s="858">
        <f>S68+T68</f>
        <v>399.52105</v>
      </c>
      <c r="V68" s="691">
        <f>'45'!X68</f>
        <v>0</v>
      </c>
      <c r="W68" s="692">
        <f>W69+W70+W71+W72</f>
        <v>0</v>
      </c>
      <c r="X68" s="858">
        <f>V68+W68</f>
        <v>0</v>
      </c>
      <c r="Y68" s="691">
        <f>'45'!AA68</f>
        <v>0</v>
      </c>
      <c r="Z68" s="692">
        <f>Z69+Z70+Z71+Z72</f>
        <v>0</v>
      </c>
      <c r="AA68" s="858">
        <f>Y68+Z68</f>
        <v>0</v>
      </c>
      <c r="AB68" s="674">
        <f>AC68+AD68+AG68+AJ68+AM68+AP68+AS68+AV68+AY68</f>
        <v>31181.8</v>
      </c>
      <c r="AC68" s="622">
        <v>0</v>
      </c>
      <c r="AD68" s="622">
        <v>0</v>
      </c>
      <c r="AE68" s="622">
        <v>0</v>
      </c>
      <c r="AF68" s="743"/>
      <c r="AG68" s="373">
        <v>0</v>
      </c>
      <c r="AH68" s="622">
        <v>0</v>
      </c>
      <c r="AI68" s="692">
        <f>AI69+AI70+AI71+AI72</f>
        <v>0</v>
      </c>
      <c r="AJ68" s="622">
        <v>0</v>
      </c>
      <c r="AK68" s="622">
        <f>'43'!AD68</f>
        <v>0</v>
      </c>
      <c r="AL68" s="743">
        <f>AL69+AL70+AL71+AL72</f>
        <v>0</v>
      </c>
      <c r="AM68" s="622">
        <f>AK68+AL68</f>
        <v>0</v>
      </c>
      <c r="AN68" s="761">
        <f>'45'!AP68</f>
        <v>24790.9</v>
      </c>
      <c r="AO68" s="692">
        <f>AO69+AO70+AO71+AO72</f>
        <v>-5200</v>
      </c>
      <c r="AP68" s="622">
        <f>AN68+AO68</f>
        <v>19590.9</v>
      </c>
      <c r="AQ68" s="761">
        <f>'45'!AS68</f>
        <v>11590.9</v>
      </c>
      <c r="AR68" s="692">
        <f>AR69+AR70+AR71+AR72</f>
        <v>0</v>
      </c>
      <c r="AS68" s="622">
        <f>AQ68+AR68</f>
        <v>11590.9</v>
      </c>
      <c r="AT68" s="761">
        <f>'45'!AV68</f>
        <v>0</v>
      </c>
      <c r="AU68" s="692">
        <f>AU69+AU70+AU71+AU72</f>
        <v>0</v>
      </c>
      <c r="AV68" s="622">
        <f>AT68+AU68</f>
        <v>0</v>
      </c>
      <c r="AW68" s="761">
        <f>'45'!AY68</f>
        <v>0</v>
      </c>
      <c r="AX68" s="692">
        <f>AX69+AX70+AX71+AX72</f>
        <v>0</v>
      </c>
      <c r="AY68" s="622">
        <f>AW68+AX68</f>
        <v>0</v>
      </c>
      <c r="AZ68" s="883">
        <f>BC68+BF68+BI68+BL68+BO68+BR68</f>
        <v>0</v>
      </c>
      <c r="BA68" s="874">
        <v>0</v>
      </c>
      <c r="BB68" s="692">
        <f>BB69+BB70+BB71+BB72</f>
        <v>0</v>
      </c>
      <c r="BC68" s="11">
        <f>BA68+BB68</f>
        <v>0</v>
      </c>
      <c r="BD68" s="11">
        <v>0</v>
      </c>
      <c r="BE68" s="687">
        <f>BE69+BE70+BE71+BE72</f>
        <v>0</v>
      </c>
      <c r="BF68" s="11">
        <f>BD68+BE68</f>
        <v>0</v>
      </c>
      <c r="BG68" s="11">
        <v>0</v>
      </c>
      <c r="BH68" s="687">
        <f>BH69+BH70+BH71+BH72</f>
        <v>0</v>
      </c>
      <c r="BI68" s="11">
        <f>BG68+BH68</f>
        <v>0</v>
      </c>
      <c r="BJ68" s="11">
        <v>0</v>
      </c>
      <c r="BK68" s="687">
        <f>BK69+BK70+BK71+BK72</f>
        <v>0</v>
      </c>
      <c r="BL68" s="11">
        <f>BJ68+BK68</f>
        <v>0</v>
      </c>
      <c r="BM68" s="11">
        <v>0</v>
      </c>
      <c r="BN68" s="687">
        <f>BN69+BN70+BN71+BN72</f>
        <v>0</v>
      </c>
      <c r="BO68" s="11">
        <f>BM68+BN68</f>
        <v>0</v>
      </c>
      <c r="BP68" s="11">
        <v>0</v>
      </c>
      <c r="BQ68" s="687">
        <f>BQ69+BQ70+BQ71+BQ72</f>
        <v>0</v>
      </c>
      <c r="BR68" s="11">
        <f>BP68+BQ68</f>
        <v>0</v>
      </c>
      <c r="BS68" s="674">
        <f>BT68+BU68+BX68+CA68+CD68+CG68+CJ68+CM68+CP68</f>
        <v>33655.84105</v>
      </c>
      <c r="BT68" s="622">
        <f t="shared" si="22"/>
        <v>0</v>
      </c>
      <c r="BU68" s="622">
        <f t="shared" si="22"/>
        <v>0</v>
      </c>
      <c r="BV68" s="622">
        <f t="shared" si="22"/>
        <v>0</v>
      </c>
      <c r="BW68" s="743">
        <f t="shared" si="22"/>
        <v>0</v>
      </c>
      <c r="BX68" s="622">
        <f>BV68+BW68</f>
        <v>0</v>
      </c>
      <c r="BY68" s="622">
        <f>J68+AH68+BA68</f>
        <v>0</v>
      </c>
      <c r="BZ68" s="743">
        <f>K68+AI68+BB68</f>
        <v>0</v>
      </c>
      <c r="CA68" s="622">
        <f>BY68+BZ68</f>
        <v>0</v>
      </c>
      <c r="CB68" s="622">
        <f>M68+AK68</f>
        <v>180.025</v>
      </c>
      <c r="CC68" s="743">
        <f>N68+AL68</f>
        <v>0</v>
      </c>
      <c r="CD68" s="622">
        <f>CB68+CC68</f>
        <v>180.025</v>
      </c>
      <c r="CE68" s="653">
        <f>P68+AN68+BG68</f>
        <v>26395.68421</v>
      </c>
      <c r="CF68" s="654">
        <f>Q68+AO68+BH68</f>
        <v>-4910.28921</v>
      </c>
      <c r="CG68" s="653">
        <f>CE68+CF68</f>
        <v>21485.395</v>
      </c>
      <c r="CH68" s="653">
        <f>S68+AQ68+BJ68</f>
        <v>11990.42105</v>
      </c>
      <c r="CI68" s="654">
        <f>T68+AR68+BK68</f>
        <v>0</v>
      </c>
      <c r="CJ68" s="653">
        <f>CH68+CI68</f>
        <v>11990.42105</v>
      </c>
      <c r="CK68" s="653">
        <f>V68+AT68+BM68</f>
        <v>0</v>
      </c>
      <c r="CL68" s="654">
        <f>W68+AU68+BN68</f>
        <v>0</v>
      </c>
      <c r="CM68" s="653">
        <f>CK68+CL68</f>
        <v>0</v>
      </c>
      <c r="CN68" s="653">
        <f>Y68+AW68+BP68</f>
        <v>0</v>
      </c>
      <c r="CO68" s="654">
        <f>Z68+AX68+BQ68</f>
        <v>0</v>
      </c>
      <c r="CP68" s="653">
        <f>CN68+CO68</f>
        <v>0</v>
      </c>
      <c r="CQ68" s="905"/>
    </row>
    <row r="69" ht="66" customHeight="1" spans="1:95">
      <c r="A69" s="15"/>
      <c r="B69" s="918"/>
      <c r="C69" s="607" t="s">
        <v>330</v>
      </c>
      <c r="D69" s="864"/>
      <c r="E69" s="617"/>
      <c r="F69" s="617"/>
      <c r="G69" s="617"/>
      <c r="H69" s="617"/>
      <c r="I69" s="617"/>
      <c r="J69" s="617"/>
      <c r="K69" s="687"/>
      <c r="L69" s="718"/>
      <c r="M69" s="718"/>
      <c r="N69" s="687"/>
      <c r="O69" s="718"/>
      <c r="P69" s="718"/>
      <c r="Q69" s="687">
        <v>-273.68421</v>
      </c>
      <c r="R69" s="859"/>
      <c r="S69" s="718"/>
      <c r="T69" s="687"/>
      <c r="U69" s="859"/>
      <c r="V69" s="718"/>
      <c r="W69" s="687"/>
      <c r="X69" s="859"/>
      <c r="Y69" s="718"/>
      <c r="Z69" s="687"/>
      <c r="AA69" s="859"/>
      <c r="AB69" s="864"/>
      <c r="AC69" s="617"/>
      <c r="AD69" s="617"/>
      <c r="AE69" s="617"/>
      <c r="AF69" s="609"/>
      <c r="AG69" s="369"/>
      <c r="AH69" s="617"/>
      <c r="AI69" s="609"/>
      <c r="AJ69" s="617"/>
      <c r="AK69" s="617"/>
      <c r="AL69" s="609"/>
      <c r="AM69" s="617"/>
      <c r="AN69" s="617"/>
      <c r="AO69" s="609">
        <v>-5200</v>
      </c>
      <c r="AP69" s="617"/>
      <c r="AQ69" s="617"/>
      <c r="AR69" s="609"/>
      <c r="AS69" s="617"/>
      <c r="AT69" s="617"/>
      <c r="AU69" s="609"/>
      <c r="AV69" s="617"/>
      <c r="AW69" s="617"/>
      <c r="AX69" s="609"/>
      <c r="AY69" s="617"/>
      <c r="AZ69" s="875"/>
      <c r="BA69" s="876"/>
      <c r="BB69" s="609"/>
      <c r="BC69" s="11"/>
      <c r="BD69" s="617"/>
      <c r="BE69" s="609"/>
      <c r="BF69" s="617"/>
      <c r="BG69" s="617"/>
      <c r="BH69" s="609"/>
      <c r="BI69" s="617"/>
      <c r="BJ69" s="617"/>
      <c r="BK69" s="609"/>
      <c r="BL69" s="617"/>
      <c r="BM69" s="617"/>
      <c r="BN69" s="609"/>
      <c r="BO69" s="617"/>
      <c r="BP69" s="617"/>
      <c r="BQ69" s="609"/>
      <c r="BR69" s="889"/>
      <c r="BS69" s="864"/>
      <c r="BT69" s="617"/>
      <c r="BU69" s="617"/>
      <c r="BV69" s="617"/>
      <c r="BW69" s="609"/>
      <c r="BX69" s="617"/>
      <c r="BY69" s="617"/>
      <c r="BZ69" s="609"/>
      <c r="CA69" s="617"/>
      <c r="CB69" s="617"/>
      <c r="CC69" s="609"/>
      <c r="CD69" s="617"/>
      <c r="CE69" s="617"/>
      <c r="CF69" s="609"/>
      <c r="CG69" s="617"/>
      <c r="CH69" s="617"/>
      <c r="CI69" s="609"/>
      <c r="CJ69" s="617"/>
      <c r="CK69" s="617"/>
      <c r="CL69" s="609"/>
      <c r="CM69" s="617"/>
      <c r="CN69" s="617"/>
      <c r="CO69" s="609"/>
      <c r="CP69" s="889"/>
      <c r="CQ69" s="378" t="s">
        <v>489</v>
      </c>
    </row>
    <row r="70" ht="31.5" customHeight="1" spans="1:95">
      <c r="A70" s="15"/>
      <c r="B70" s="918"/>
      <c r="C70" s="607" t="s">
        <v>404</v>
      </c>
      <c r="D70" s="865"/>
      <c r="E70" s="617"/>
      <c r="F70" s="617"/>
      <c r="G70" s="617"/>
      <c r="H70" s="617"/>
      <c r="I70" s="617"/>
      <c r="J70" s="617"/>
      <c r="K70" s="687"/>
      <c r="L70" s="718"/>
      <c r="M70" s="718"/>
      <c r="N70" s="687"/>
      <c r="O70" s="718"/>
      <c r="P70" s="718"/>
      <c r="Q70" s="687"/>
      <c r="R70" s="859"/>
      <c r="S70" s="718"/>
      <c r="T70" s="687"/>
      <c r="U70" s="859"/>
      <c r="V70" s="718"/>
      <c r="W70" s="687"/>
      <c r="X70" s="859"/>
      <c r="Y70" s="718"/>
      <c r="Z70" s="687"/>
      <c r="AA70" s="859"/>
      <c r="AB70" s="865"/>
      <c r="AC70" s="617"/>
      <c r="AD70" s="617"/>
      <c r="AE70" s="617"/>
      <c r="AF70" s="609"/>
      <c r="AG70" s="369"/>
      <c r="AH70" s="617"/>
      <c r="AI70" s="609"/>
      <c r="AJ70" s="617"/>
      <c r="AK70" s="617"/>
      <c r="AL70" s="609"/>
      <c r="AM70" s="617"/>
      <c r="AN70" s="617"/>
      <c r="AO70" s="609"/>
      <c r="AP70" s="617"/>
      <c r="AQ70" s="617"/>
      <c r="AR70" s="609"/>
      <c r="AS70" s="617"/>
      <c r="AT70" s="617"/>
      <c r="AU70" s="609"/>
      <c r="AV70" s="617"/>
      <c r="AW70" s="617"/>
      <c r="AX70" s="609"/>
      <c r="AY70" s="617"/>
      <c r="AZ70" s="877"/>
      <c r="BA70" s="876"/>
      <c r="BB70" s="609"/>
      <c r="BC70" s="11"/>
      <c r="BD70" s="617"/>
      <c r="BE70" s="609"/>
      <c r="BF70" s="617"/>
      <c r="BG70" s="617"/>
      <c r="BH70" s="609"/>
      <c r="BI70" s="617"/>
      <c r="BJ70" s="617"/>
      <c r="BK70" s="609"/>
      <c r="BL70" s="617"/>
      <c r="BM70" s="617"/>
      <c r="BN70" s="609"/>
      <c r="BO70" s="617"/>
      <c r="BP70" s="617"/>
      <c r="BQ70" s="609"/>
      <c r="BR70" s="889"/>
      <c r="BS70" s="865"/>
      <c r="BT70" s="617"/>
      <c r="BU70" s="617"/>
      <c r="BV70" s="617"/>
      <c r="BW70" s="609"/>
      <c r="BX70" s="617"/>
      <c r="BY70" s="617"/>
      <c r="BZ70" s="609"/>
      <c r="CA70" s="617"/>
      <c r="CB70" s="617"/>
      <c r="CC70" s="609"/>
      <c r="CD70" s="617"/>
      <c r="CE70" s="617"/>
      <c r="CF70" s="609"/>
      <c r="CG70" s="617"/>
      <c r="CH70" s="617"/>
      <c r="CI70" s="609"/>
      <c r="CJ70" s="617"/>
      <c r="CK70" s="617"/>
      <c r="CL70" s="609"/>
      <c r="CM70" s="617"/>
      <c r="CN70" s="617"/>
      <c r="CO70" s="609"/>
      <c r="CP70" s="891"/>
      <c r="CQ70" s="824"/>
    </row>
    <row r="71" ht="20.25" hidden="1" customHeight="1" spans="1:95">
      <c r="A71" s="15"/>
      <c r="B71" s="918"/>
      <c r="C71" s="607"/>
      <c r="D71" s="865"/>
      <c r="E71" s="617"/>
      <c r="F71" s="617"/>
      <c r="G71" s="617"/>
      <c r="H71" s="617"/>
      <c r="I71" s="617"/>
      <c r="J71" s="617"/>
      <c r="K71" s="687"/>
      <c r="L71" s="718"/>
      <c r="M71" s="718"/>
      <c r="N71" s="687"/>
      <c r="O71" s="718"/>
      <c r="P71" s="718"/>
      <c r="Q71" s="687"/>
      <c r="R71" s="859"/>
      <c r="S71" s="718"/>
      <c r="T71" s="687"/>
      <c r="U71" s="859"/>
      <c r="V71" s="718"/>
      <c r="W71" s="687"/>
      <c r="X71" s="859"/>
      <c r="Y71" s="718"/>
      <c r="Z71" s="687"/>
      <c r="AA71" s="859"/>
      <c r="AB71" s="865"/>
      <c r="AC71" s="617"/>
      <c r="AD71" s="617"/>
      <c r="AE71" s="617"/>
      <c r="AF71" s="609"/>
      <c r="AG71" s="369"/>
      <c r="AH71" s="617"/>
      <c r="AI71" s="609"/>
      <c r="AJ71" s="617"/>
      <c r="AK71" s="617"/>
      <c r="AL71" s="609"/>
      <c r="AM71" s="617"/>
      <c r="AN71" s="617"/>
      <c r="AO71" s="609"/>
      <c r="AP71" s="617"/>
      <c r="AQ71" s="617"/>
      <c r="AR71" s="609"/>
      <c r="AS71" s="617"/>
      <c r="AT71" s="617"/>
      <c r="AU71" s="609"/>
      <c r="AV71" s="617"/>
      <c r="AW71" s="617"/>
      <c r="AX71" s="609"/>
      <c r="AY71" s="617"/>
      <c r="AZ71" s="877"/>
      <c r="BA71" s="876"/>
      <c r="BB71" s="609"/>
      <c r="BC71" s="11"/>
      <c r="BD71" s="617"/>
      <c r="BE71" s="609"/>
      <c r="BF71" s="617"/>
      <c r="BG71" s="617"/>
      <c r="BH71" s="609"/>
      <c r="BI71" s="617"/>
      <c r="BJ71" s="617"/>
      <c r="BK71" s="609"/>
      <c r="BL71" s="617"/>
      <c r="BM71" s="617"/>
      <c r="BN71" s="609"/>
      <c r="BO71" s="617"/>
      <c r="BP71" s="617"/>
      <c r="BQ71" s="609"/>
      <c r="BR71" s="889"/>
      <c r="BS71" s="865"/>
      <c r="BT71" s="617"/>
      <c r="BU71" s="617"/>
      <c r="BV71" s="617"/>
      <c r="BW71" s="609"/>
      <c r="BX71" s="617"/>
      <c r="BY71" s="617"/>
      <c r="BZ71" s="609"/>
      <c r="CA71" s="617"/>
      <c r="CB71" s="617"/>
      <c r="CC71" s="609"/>
      <c r="CD71" s="617"/>
      <c r="CE71" s="617"/>
      <c r="CF71" s="609"/>
      <c r="CG71" s="617"/>
      <c r="CH71" s="617"/>
      <c r="CI71" s="609"/>
      <c r="CJ71" s="617"/>
      <c r="CK71" s="617"/>
      <c r="CL71" s="609"/>
      <c r="CM71" s="617"/>
      <c r="CN71" s="617"/>
      <c r="CO71" s="609"/>
      <c r="CP71" s="889"/>
      <c r="CQ71" s="906"/>
    </row>
    <row r="72" ht="69" customHeight="1" spans="1:95">
      <c r="A72" s="15"/>
      <c r="B72" s="918"/>
      <c r="C72" s="607" t="s">
        <v>39</v>
      </c>
      <c r="D72" s="865"/>
      <c r="E72" s="617"/>
      <c r="F72" s="617"/>
      <c r="G72" s="617"/>
      <c r="H72" s="617"/>
      <c r="I72" s="617"/>
      <c r="J72" s="617"/>
      <c r="K72" s="687"/>
      <c r="L72" s="718"/>
      <c r="M72" s="718"/>
      <c r="N72" s="687"/>
      <c r="O72" s="718"/>
      <c r="P72" s="718"/>
      <c r="Q72" s="687">
        <v>563.395</v>
      </c>
      <c r="R72" s="859"/>
      <c r="S72" s="718"/>
      <c r="T72" s="687"/>
      <c r="U72" s="859"/>
      <c r="V72" s="718"/>
      <c r="W72" s="687"/>
      <c r="X72" s="859"/>
      <c r="Y72" s="718"/>
      <c r="Z72" s="687"/>
      <c r="AA72" s="859"/>
      <c r="AB72" s="865"/>
      <c r="AC72" s="617"/>
      <c r="AD72" s="617"/>
      <c r="AE72" s="617"/>
      <c r="AF72" s="609"/>
      <c r="AG72" s="369"/>
      <c r="AH72" s="617"/>
      <c r="AI72" s="609"/>
      <c r="AJ72" s="617"/>
      <c r="AK72" s="617"/>
      <c r="AL72" s="687"/>
      <c r="AM72" s="617"/>
      <c r="AN72" s="617"/>
      <c r="AO72" s="609"/>
      <c r="AP72" s="617"/>
      <c r="AQ72" s="617"/>
      <c r="AR72" s="609"/>
      <c r="AS72" s="617"/>
      <c r="AT72" s="617"/>
      <c r="AU72" s="609"/>
      <c r="AV72" s="617"/>
      <c r="AW72" s="617"/>
      <c r="AX72" s="609"/>
      <c r="AY72" s="617"/>
      <c r="AZ72" s="877"/>
      <c r="BA72" s="876"/>
      <c r="BB72" s="609"/>
      <c r="BC72" s="11"/>
      <c r="BD72" s="11"/>
      <c r="BE72" s="609"/>
      <c r="BF72" s="11"/>
      <c r="BG72" s="11"/>
      <c r="BH72" s="609"/>
      <c r="BI72" s="11"/>
      <c r="BJ72" s="11"/>
      <c r="BK72" s="609"/>
      <c r="BL72" s="11"/>
      <c r="BM72" s="11"/>
      <c r="BN72" s="609"/>
      <c r="BO72" s="11"/>
      <c r="BP72" s="11"/>
      <c r="BQ72" s="609"/>
      <c r="BR72" s="745"/>
      <c r="BS72" s="865"/>
      <c r="BT72" s="617"/>
      <c r="BU72" s="617"/>
      <c r="BV72" s="617"/>
      <c r="BW72" s="609"/>
      <c r="BX72" s="617"/>
      <c r="BY72" s="617"/>
      <c r="BZ72" s="609"/>
      <c r="CA72" s="617"/>
      <c r="CB72" s="617"/>
      <c r="CC72" s="609"/>
      <c r="CD72" s="617"/>
      <c r="CE72" s="617"/>
      <c r="CF72" s="609"/>
      <c r="CG72" s="617"/>
      <c r="CH72" s="617"/>
      <c r="CI72" s="609"/>
      <c r="CJ72" s="617"/>
      <c r="CK72" s="617"/>
      <c r="CL72" s="609"/>
      <c r="CM72" s="617"/>
      <c r="CN72" s="617"/>
      <c r="CO72" s="609"/>
      <c r="CP72" s="891"/>
      <c r="CQ72" s="824" t="s">
        <v>490</v>
      </c>
    </row>
    <row r="73" ht="45" hidden="1" customHeight="1" outlineLevel="1" spans="1:95">
      <c r="A73" s="15" t="s">
        <v>125</v>
      </c>
      <c r="B73" s="611" t="s">
        <v>126</v>
      </c>
      <c r="C73" s="607" t="s">
        <v>13</v>
      </c>
      <c r="D73" s="608">
        <f>E73+F73+I73+L73+O73+R73</f>
        <v>0</v>
      </c>
      <c r="E73" s="11">
        <v>0</v>
      </c>
      <c r="F73" s="11">
        <v>0</v>
      </c>
      <c r="G73" s="11">
        <v>0</v>
      </c>
      <c r="H73" s="609"/>
      <c r="I73" s="11">
        <v>0</v>
      </c>
      <c r="J73" s="686">
        <v>0</v>
      </c>
      <c r="K73" s="687"/>
      <c r="L73" s="686">
        <v>0</v>
      </c>
      <c r="M73" s="686">
        <v>0</v>
      </c>
      <c r="N73" s="687"/>
      <c r="O73" s="686">
        <v>0</v>
      </c>
      <c r="P73" s="686">
        <v>0</v>
      </c>
      <c r="Q73" s="687"/>
      <c r="R73" s="860">
        <f>P73+Q73</f>
        <v>0</v>
      </c>
      <c r="S73" s="686"/>
      <c r="T73" s="687"/>
      <c r="U73" s="860"/>
      <c r="V73" s="686"/>
      <c r="W73" s="687"/>
      <c r="X73" s="860"/>
      <c r="Y73" s="686"/>
      <c r="Z73" s="687"/>
      <c r="AA73" s="860"/>
      <c r="AB73" s="608">
        <f>AC73+AD73+AG73+AJ73+AM73+AP73</f>
        <v>0</v>
      </c>
      <c r="AC73" s="11">
        <v>0</v>
      </c>
      <c r="AD73" s="11">
        <v>0</v>
      </c>
      <c r="AE73" s="11">
        <v>0</v>
      </c>
      <c r="AF73" s="609"/>
      <c r="AG73" s="358">
        <v>0</v>
      </c>
      <c r="AH73" s="11">
        <v>0</v>
      </c>
      <c r="AI73" s="609"/>
      <c r="AJ73" s="11">
        <v>0</v>
      </c>
      <c r="AK73" s="11">
        <v>0</v>
      </c>
      <c r="AL73" s="867"/>
      <c r="AM73" s="11">
        <v>0</v>
      </c>
      <c r="AN73" s="11">
        <v>0</v>
      </c>
      <c r="AO73" s="609"/>
      <c r="AP73" s="11">
        <v>0</v>
      </c>
      <c r="AQ73" s="11"/>
      <c r="AR73" s="609"/>
      <c r="AS73" s="11"/>
      <c r="AT73" s="11"/>
      <c r="AU73" s="609"/>
      <c r="AV73" s="11"/>
      <c r="AW73" s="11"/>
      <c r="AX73" s="609"/>
      <c r="AY73" s="11"/>
      <c r="AZ73" s="747"/>
      <c r="BA73" s="876"/>
      <c r="BB73" s="609"/>
      <c r="BC73" s="745"/>
      <c r="BD73" s="878"/>
      <c r="BE73" s="878"/>
      <c r="BF73" s="878"/>
      <c r="BG73" s="878"/>
      <c r="BH73" s="878"/>
      <c r="BI73" s="885"/>
      <c r="BJ73" s="878"/>
      <c r="BK73" s="878"/>
      <c r="BL73" s="885"/>
      <c r="BM73" s="878"/>
      <c r="BN73" s="878"/>
      <c r="BO73" s="885"/>
      <c r="BP73" s="878"/>
      <c r="BQ73" s="878"/>
      <c r="BR73" s="885"/>
      <c r="BS73" s="608">
        <f>BT73+BU73+BX73+CA73+CD73+CG73</f>
        <v>0</v>
      </c>
      <c r="BT73" s="11">
        <f>E73+AC73</f>
        <v>0</v>
      </c>
      <c r="BU73" s="11">
        <f>F73+AD73</f>
        <v>0</v>
      </c>
      <c r="BV73" s="11">
        <f>G73+AE73</f>
        <v>0</v>
      </c>
      <c r="BW73" s="609">
        <f>H73+AF73</f>
        <v>0</v>
      </c>
      <c r="BX73" s="11">
        <f>BV73+BW73</f>
        <v>0</v>
      </c>
      <c r="BY73" s="11">
        <f>J73+AH73</f>
        <v>0</v>
      </c>
      <c r="BZ73" s="609">
        <f>K73+AI73</f>
        <v>0</v>
      </c>
      <c r="CA73" s="11">
        <f>BY73+BZ73</f>
        <v>0</v>
      </c>
      <c r="CB73" s="11">
        <f>M73+AK73</f>
        <v>0</v>
      </c>
      <c r="CC73" s="609">
        <f>N73+AL73</f>
        <v>0</v>
      </c>
      <c r="CD73" s="11">
        <f>CB73+CC73</f>
        <v>0</v>
      </c>
      <c r="CE73" s="11">
        <f>P73+AN73</f>
        <v>0</v>
      </c>
      <c r="CF73" s="609">
        <f>Q73+AO73</f>
        <v>0</v>
      </c>
      <c r="CG73" s="745">
        <f>CE73+CF73</f>
        <v>0</v>
      </c>
      <c r="CH73" s="11"/>
      <c r="CI73" s="609"/>
      <c r="CJ73" s="745"/>
      <c r="CK73" s="11"/>
      <c r="CL73" s="609"/>
      <c r="CM73" s="745"/>
      <c r="CN73" s="11"/>
      <c r="CO73" s="609"/>
      <c r="CP73" s="745"/>
      <c r="CQ73" s="818"/>
    </row>
    <row r="74" hidden="1" customHeight="1" outlineLevel="1" spans="1:95">
      <c r="A74" s="825"/>
      <c r="B74" s="839"/>
      <c r="C74" s="607" t="s">
        <v>91</v>
      </c>
      <c r="D74" s="640"/>
      <c r="E74" s="641"/>
      <c r="F74" s="641"/>
      <c r="G74" s="641"/>
      <c r="H74" s="609"/>
      <c r="I74" s="641"/>
      <c r="J74" s="699"/>
      <c r="K74" s="687"/>
      <c r="L74" s="699"/>
      <c r="M74" s="699"/>
      <c r="N74" s="687"/>
      <c r="O74" s="699"/>
      <c r="P74" s="699"/>
      <c r="Q74" s="687"/>
      <c r="R74" s="861"/>
      <c r="S74" s="699"/>
      <c r="T74" s="687"/>
      <c r="U74" s="861"/>
      <c r="V74" s="699"/>
      <c r="W74" s="687"/>
      <c r="X74" s="861"/>
      <c r="Y74" s="699"/>
      <c r="Z74" s="687"/>
      <c r="AA74" s="861"/>
      <c r="AB74" s="640"/>
      <c r="AC74" s="641"/>
      <c r="AD74" s="641"/>
      <c r="AE74" s="641"/>
      <c r="AF74" s="609"/>
      <c r="AG74" s="392"/>
      <c r="AH74" s="641"/>
      <c r="AI74" s="609"/>
      <c r="AJ74" s="641"/>
      <c r="AK74" s="641"/>
      <c r="AL74" s="867"/>
      <c r="AM74" s="641"/>
      <c r="AN74" s="760"/>
      <c r="AO74" s="609"/>
      <c r="AP74" s="10"/>
      <c r="AQ74" s="760"/>
      <c r="AR74" s="609"/>
      <c r="AS74" s="10"/>
      <c r="AT74" s="760"/>
      <c r="AU74" s="609"/>
      <c r="AV74" s="10"/>
      <c r="AW74" s="760"/>
      <c r="AX74" s="609"/>
      <c r="AY74" s="10"/>
      <c r="AZ74" s="759"/>
      <c r="BA74" s="608"/>
      <c r="BB74" s="609"/>
      <c r="BC74" s="748"/>
      <c r="BD74" s="869"/>
      <c r="BE74" s="869"/>
      <c r="BF74" s="869"/>
      <c r="BG74" s="869"/>
      <c r="BH74" s="869"/>
      <c r="BI74" s="886"/>
      <c r="BJ74" s="869"/>
      <c r="BK74" s="869"/>
      <c r="BL74" s="886"/>
      <c r="BM74" s="869"/>
      <c r="BN74" s="869"/>
      <c r="BO74" s="886"/>
      <c r="BP74" s="869"/>
      <c r="BQ74" s="869"/>
      <c r="BR74" s="886"/>
      <c r="BS74" s="640"/>
      <c r="BT74" s="760"/>
      <c r="BU74" s="760"/>
      <c r="BV74" s="760"/>
      <c r="BW74" s="676"/>
      <c r="BX74" s="760"/>
      <c r="BY74" s="760"/>
      <c r="BZ74" s="676"/>
      <c r="CA74" s="760"/>
      <c r="CB74" s="760"/>
      <c r="CC74" s="676"/>
      <c r="CD74" s="760"/>
      <c r="CE74" s="760"/>
      <c r="CF74" s="676"/>
      <c r="CG74" s="783"/>
      <c r="CH74" s="760"/>
      <c r="CI74" s="676"/>
      <c r="CJ74" s="783"/>
      <c r="CK74" s="760"/>
      <c r="CL74" s="676"/>
      <c r="CM74" s="783"/>
      <c r="CN74" s="760"/>
      <c r="CO74" s="676"/>
      <c r="CP74" s="783"/>
      <c r="CQ74" s="803"/>
    </row>
    <row r="75" ht="33.75" hidden="1" customHeight="1" outlineLevel="1" spans="1:95">
      <c r="A75" s="840"/>
      <c r="B75" s="841"/>
      <c r="C75" s="607" t="s">
        <v>146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854"/>
      <c r="T75" s="687"/>
      <c r="U75" s="862"/>
      <c r="V75" s="854"/>
      <c r="W75" s="687"/>
      <c r="X75" s="862"/>
      <c r="Y75" s="854"/>
      <c r="Z75" s="687"/>
      <c r="AA75" s="862"/>
      <c r="AB75" s="766"/>
      <c r="AC75" s="842"/>
      <c r="AD75" s="842"/>
      <c r="AE75" s="842"/>
      <c r="AF75" s="609"/>
      <c r="AG75" s="536"/>
      <c r="AH75" s="842"/>
      <c r="AI75" s="609"/>
      <c r="AJ75" s="842"/>
      <c r="AK75" s="842"/>
      <c r="AL75" s="867"/>
      <c r="AM75" s="842"/>
      <c r="AN75" s="767"/>
      <c r="AO75" s="609"/>
      <c r="AP75" s="10"/>
      <c r="AQ75" s="767"/>
      <c r="AR75" s="609"/>
      <c r="AS75" s="10"/>
      <c r="AT75" s="767"/>
      <c r="AU75" s="609"/>
      <c r="AV75" s="10"/>
      <c r="AW75" s="767"/>
      <c r="AX75" s="609"/>
      <c r="AY75" s="10"/>
      <c r="AZ75" s="753"/>
      <c r="BA75" s="608"/>
      <c r="BB75" s="609"/>
      <c r="BC75" s="748"/>
      <c r="BD75" s="879"/>
      <c r="BE75" s="879"/>
      <c r="BF75" s="879"/>
      <c r="BG75" s="879"/>
      <c r="BH75" s="879"/>
      <c r="BI75" s="887"/>
      <c r="BJ75" s="879"/>
      <c r="BK75" s="879"/>
      <c r="BL75" s="887"/>
      <c r="BM75" s="879"/>
      <c r="BN75" s="879"/>
      <c r="BO75" s="887"/>
      <c r="BP75" s="879"/>
      <c r="BQ75" s="879"/>
      <c r="BR75" s="887"/>
      <c r="BS75" s="766"/>
      <c r="BT75" s="767"/>
      <c r="BU75" s="767"/>
      <c r="BV75" s="767"/>
      <c r="BW75" s="676"/>
      <c r="BX75" s="767"/>
      <c r="BY75" s="767"/>
      <c r="BZ75" s="676"/>
      <c r="CA75" s="767"/>
      <c r="CB75" s="767"/>
      <c r="CC75" s="676"/>
      <c r="CD75" s="767"/>
      <c r="CE75" s="767"/>
      <c r="CF75" s="676"/>
      <c r="CG75" s="789"/>
      <c r="CH75" s="767"/>
      <c r="CI75" s="676"/>
      <c r="CJ75" s="789"/>
      <c r="CK75" s="767"/>
      <c r="CL75" s="676"/>
      <c r="CM75" s="789"/>
      <c r="CN75" s="767"/>
      <c r="CO75" s="676"/>
      <c r="CP75" s="789"/>
      <c r="CQ75" s="803"/>
    </row>
    <row r="76" ht="22.5" hidden="1" customHeight="1" outlineLevel="1" spans="1:95">
      <c r="A76" s="840"/>
      <c r="B76" s="841"/>
      <c r="C76" s="607" t="s">
        <v>161</v>
      </c>
      <c r="D76" s="766"/>
      <c r="E76" s="842"/>
      <c r="F76" s="842"/>
      <c r="G76" s="842"/>
      <c r="H76" s="609"/>
      <c r="I76" s="842"/>
      <c r="J76" s="854"/>
      <c r="K76" s="687"/>
      <c r="L76" s="854"/>
      <c r="M76" s="854"/>
      <c r="N76" s="687"/>
      <c r="O76" s="854"/>
      <c r="P76" s="854"/>
      <c r="Q76" s="687"/>
      <c r="R76" s="862"/>
      <c r="S76" s="854"/>
      <c r="T76" s="687"/>
      <c r="U76" s="862"/>
      <c r="V76" s="854"/>
      <c r="W76" s="687"/>
      <c r="X76" s="862"/>
      <c r="Y76" s="854"/>
      <c r="Z76" s="687"/>
      <c r="AA76" s="862"/>
      <c r="AB76" s="766"/>
      <c r="AC76" s="842"/>
      <c r="AD76" s="842"/>
      <c r="AE76" s="842"/>
      <c r="AF76" s="609"/>
      <c r="AG76" s="536"/>
      <c r="AH76" s="842"/>
      <c r="AI76" s="609"/>
      <c r="AJ76" s="842"/>
      <c r="AK76" s="842"/>
      <c r="AL76" s="609"/>
      <c r="AM76" s="842"/>
      <c r="AN76" s="767"/>
      <c r="AO76" s="609"/>
      <c r="AP76" s="10"/>
      <c r="AQ76" s="767"/>
      <c r="AR76" s="609"/>
      <c r="AS76" s="10"/>
      <c r="AT76" s="767"/>
      <c r="AU76" s="609"/>
      <c r="AV76" s="10"/>
      <c r="AW76" s="767"/>
      <c r="AX76" s="609"/>
      <c r="AY76" s="10"/>
      <c r="AZ76" s="753"/>
      <c r="BA76" s="608"/>
      <c r="BB76" s="609"/>
      <c r="BC76" s="748"/>
      <c r="BD76" s="879"/>
      <c r="BE76" s="879"/>
      <c r="BF76" s="879"/>
      <c r="BG76" s="879"/>
      <c r="BH76" s="879"/>
      <c r="BI76" s="887"/>
      <c r="BJ76" s="879"/>
      <c r="BK76" s="879"/>
      <c r="BL76" s="887"/>
      <c r="BM76" s="879"/>
      <c r="BN76" s="879"/>
      <c r="BO76" s="887"/>
      <c r="BP76" s="879"/>
      <c r="BQ76" s="879"/>
      <c r="BR76" s="887"/>
      <c r="BS76" s="766"/>
      <c r="BT76" s="767"/>
      <c r="BU76" s="767"/>
      <c r="BV76" s="767"/>
      <c r="BW76" s="676"/>
      <c r="BX76" s="767"/>
      <c r="BY76" s="767"/>
      <c r="BZ76" s="676"/>
      <c r="CA76" s="767"/>
      <c r="CB76" s="767"/>
      <c r="CC76" s="676"/>
      <c r="CD76" s="767"/>
      <c r="CE76" s="767"/>
      <c r="CF76" s="676"/>
      <c r="CG76" s="789"/>
      <c r="CH76" s="767"/>
      <c r="CI76" s="676"/>
      <c r="CJ76" s="789"/>
      <c r="CK76" s="767"/>
      <c r="CL76" s="676"/>
      <c r="CM76" s="789"/>
      <c r="CN76" s="767"/>
      <c r="CO76" s="676"/>
      <c r="CP76" s="789"/>
      <c r="CQ76" s="803"/>
    </row>
    <row r="77" ht="22.5" hidden="1" customHeight="1" outlineLevel="1" spans="1:95">
      <c r="A77" s="836"/>
      <c r="B77" s="843"/>
      <c r="C77" s="607" t="s">
        <v>39</v>
      </c>
      <c r="D77" s="675"/>
      <c r="E77" s="622"/>
      <c r="F77" s="622"/>
      <c r="G77" s="622"/>
      <c r="H77" s="609"/>
      <c r="I77" s="622"/>
      <c r="J77" s="691"/>
      <c r="K77" s="687"/>
      <c r="L77" s="691"/>
      <c r="M77" s="691"/>
      <c r="N77" s="687"/>
      <c r="O77" s="691"/>
      <c r="P77" s="691"/>
      <c r="Q77" s="687"/>
      <c r="R77" s="858"/>
      <c r="S77" s="691"/>
      <c r="T77" s="687"/>
      <c r="U77" s="858"/>
      <c r="V77" s="691"/>
      <c r="W77" s="687"/>
      <c r="X77" s="858"/>
      <c r="Y77" s="691"/>
      <c r="Z77" s="687"/>
      <c r="AA77" s="858"/>
      <c r="AB77" s="675"/>
      <c r="AC77" s="622"/>
      <c r="AD77" s="622"/>
      <c r="AE77" s="622"/>
      <c r="AF77" s="609"/>
      <c r="AG77" s="373"/>
      <c r="AH77" s="622"/>
      <c r="AI77" s="609"/>
      <c r="AJ77" s="622"/>
      <c r="AK77" s="622"/>
      <c r="AL77" s="609"/>
      <c r="AM77" s="622"/>
      <c r="AN77" s="770"/>
      <c r="AO77" s="609"/>
      <c r="AP77" s="10"/>
      <c r="AQ77" s="770"/>
      <c r="AR77" s="609"/>
      <c r="AS77" s="10"/>
      <c r="AT77" s="770"/>
      <c r="AU77" s="609"/>
      <c r="AV77" s="10"/>
      <c r="AW77" s="770"/>
      <c r="AX77" s="609"/>
      <c r="AY77" s="10"/>
      <c r="AZ77" s="757"/>
      <c r="BA77" s="608"/>
      <c r="BB77" s="609"/>
      <c r="BC77" s="748"/>
      <c r="BD77" s="880"/>
      <c r="BE77" s="880"/>
      <c r="BF77" s="880"/>
      <c r="BG77" s="880"/>
      <c r="BH77" s="880"/>
      <c r="BI77" s="888"/>
      <c r="BJ77" s="880"/>
      <c r="BK77" s="880"/>
      <c r="BL77" s="888"/>
      <c r="BM77" s="880"/>
      <c r="BN77" s="880"/>
      <c r="BO77" s="888"/>
      <c r="BP77" s="880"/>
      <c r="BQ77" s="880"/>
      <c r="BR77" s="888"/>
      <c r="BS77" s="675"/>
      <c r="BT77" s="770"/>
      <c r="BU77" s="770"/>
      <c r="BV77" s="770"/>
      <c r="BW77" s="676"/>
      <c r="BX77" s="770"/>
      <c r="BY77" s="770"/>
      <c r="BZ77" s="676"/>
      <c r="CA77" s="770"/>
      <c r="CB77" s="770"/>
      <c r="CC77" s="676"/>
      <c r="CD77" s="770"/>
      <c r="CE77" s="770"/>
      <c r="CF77" s="676"/>
      <c r="CG77" s="782"/>
      <c r="CH77" s="770"/>
      <c r="CI77" s="676"/>
      <c r="CJ77" s="782"/>
      <c r="CK77" s="770"/>
      <c r="CL77" s="676"/>
      <c r="CM77" s="782"/>
      <c r="CN77" s="770"/>
      <c r="CO77" s="676"/>
      <c r="CP77" s="782"/>
      <c r="CQ77" s="803"/>
    </row>
    <row r="78" ht="74.25" hidden="1" customHeight="1" outlineLevel="1" spans="1:95">
      <c r="A78" s="836" t="s">
        <v>331</v>
      </c>
      <c r="B78" s="843" t="s">
        <v>332</v>
      </c>
      <c r="C78" s="607" t="s">
        <v>13</v>
      </c>
      <c r="D78" s="608">
        <f>E78+F78+I78+L78+O78+R78</f>
        <v>0</v>
      </c>
      <c r="E78" s="11">
        <v>0</v>
      </c>
      <c r="F78" s="11">
        <v>0</v>
      </c>
      <c r="G78" s="11">
        <v>0</v>
      </c>
      <c r="H78" s="609"/>
      <c r="I78" s="11">
        <f>G78+H78</f>
        <v>0</v>
      </c>
      <c r="J78" s="686">
        <v>0</v>
      </c>
      <c r="K78" s="609">
        <f>K79</f>
        <v>0</v>
      </c>
      <c r="L78" s="686">
        <f>J78+K78</f>
        <v>0</v>
      </c>
      <c r="M78" s="686">
        <f>'39'!O77</f>
        <v>0</v>
      </c>
      <c r="N78" s="609">
        <f>N79</f>
        <v>0</v>
      </c>
      <c r="O78" s="686">
        <f>M78+N78</f>
        <v>0</v>
      </c>
      <c r="P78" s="701">
        <f>'39'!R77</f>
        <v>0</v>
      </c>
      <c r="Q78" s="609">
        <f>Q79</f>
        <v>0</v>
      </c>
      <c r="R78" s="860">
        <f>P78+Q78</f>
        <v>0</v>
      </c>
      <c r="S78" s="701"/>
      <c r="T78" s="609"/>
      <c r="U78" s="860"/>
      <c r="V78" s="701"/>
      <c r="W78" s="609"/>
      <c r="X78" s="860"/>
      <c r="Y78" s="701"/>
      <c r="Z78" s="609"/>
      <c r="AA78" s="860"/>
      <c r="AB78" s="608">
        <f>AC78+AD78+AG78+AJ78+AM78+AP78</f>
        <v>0</v>
      </c>
      <c r="AC78" s="11">
        <v>0</v>
      </c>
      <c r="AD78" s="11">
        <v>0</v>
      </c>
      <c r="AE78" s="11">
        <v>0</v>
      </c>
      <c r="AF78" s="609"/>
      <c r="AG78" s="358">
        <f>AE78+AF78</f>
        <v>0</v>
      </c>
      <c r="AH78" s="11">
        <v>0</v>
      </c>
      <c r="AI78" s="609">
        <f>AI79</f>
        <v>0</v>
      </c>
      <c r="AJ78" s="11">
        <f>AH78+AI78</f>
        <v>0</v>
      </c>
      <c r="AK78" s="11">
        <f>'39'!AD77</f>
        <v>0</v>
      </c>
      <c r="AL78" s="609">
        <f>AL79</f>
        <v>0</v>
      </c>
      <c r="AM78" s="11">
        <f>AK78+AL78</f>
        <v>0</v>
      </c>
      <c r="AN78" s="653">
        <f>'39'!AG77</f>
        <v>0</v>
      </c>
      <c r="AO78" s="609">
        <f>AO79</f>
        <v>0</v>
      </c>
      <c r="AP78" s="11">
        <f>AN78+AO78</f>
        <v>0</v>
      </c>
      <c r="AQ78" s="653"/>
      <c r="AR78" s="609"/>
      <c r="AS78" s="11"/>
      <c r="AT78" s="653"/>
      <c r="AU78" s="609"/>
      <c r="AV78" s="11"/>
      <c r="AW78" s="653"/>
      <c r="AX78" s="609"/>
      <c r="AY78" s="11"/>
      <c r="AZ78" s="759">
        <f>BC78+BF78+BI78</f>
        <v>0</v>
      </c>
      <c r="BA78" s="876">
        <v>0</v>
      </c>
      <c r="BB78" s="609">
        <f>BB79</f>
        <v>0</v>
      </c>
      <c r="BC78" s="745">
        <f>BA78+BB78</f>
        <v>0</v>
      </c>
      <c r="BD78" s="876">
        <v>0</v>
      </c>
      <c r="BE78" s="609"/>
      <c r="BF78" s="745">
        <f>BD78+BE78</f>
        <v>0</v>
      </c>
      <c r="BG78" s="876">
        <f>'39'!AQ77</f>
        <v>0</v>
      </c>
      <c r="BH78" s="609"/>
      <c r="BI78" s="745">
        <f>BG78+BH78</f>
        <v>0</v>
      </c>
      <c r="BJ78" s="876"/>
      <c r="BK78" s="609"/>
      <c r="BL78" s="745"/>
      <c r="BM78" s="876"/>
      <c r="BN78" s="609"/>
      <c r="BO78" s="745"/>
      <c r="BP78" s="876"/>
      <c r="BQ78" s="609"/>
      <c r="BR78" s="745"/>
      <c r="BS78" s="608">
        <f>BT78+BU78+BX78+CA78+CD78+CG78</f>
        <v>0</v>
      </c>
      <c r="BT78" s="11">
        <f>E78+AC78</f>
        <v>0</v>
      </c>
      <c r="BU78" s="11">
        <f>F78+AD78</f>
        <v>0</v>
      </c>
      <c r="BV78" s="11">
        <f>G78+AE78</f>
        <v>0</v>
      </c>
      <c r="BW78" s="609">
        <f>H78+AF78</f>
        <v>0</v>
      </c>
      <c r="BX78" s="11">
        <f>BV78+BW78</f>
        <v>0</v>
      </c>
      <c r="BY78" s="11">
        <f>J78+AH78+BA78</f>
        <v>0</v>
      </c>
      <c r="BZ78" s="609">
        <f>K78+AI78+BB78</f>
        <v>0</v>
      </c>
      <c r="CA78" s="11">
        <f>BY78+BZ78</f>
        <v>0</v>
      </c>
      <c r="CB78" s="11">
        <f>M78+AK78</f>
        <v>0</v>
      </c>
      <c r="CC78" s="676">
        <f>N78+AL78</f>
        <v>0</v>
      </c>
      <c r="CD78" s="11">
        <f>CB78+CC78</f>
        <v>0</v>
      </c>
      <c r="CE78" s="11">
        <f>P78+AN78</f>
        <v>0</v>
      </c>
      <c r="CF78" s="676">
        <f>Q78+AO78</f>
        <v>0</v>
      </c>
      <c r="CG78" s="745">
        <f>CE78+CF78</f>
        <v>0</v>
      </c>
      <c r="CH78" s="11"/>
      <c r="CI78" s="676"/>
      <c r="CJ78" s="745"/>
      <c r="CK78" s="11"/>
      <c r="CL78" s="676"/>
      <c r="CM78" s="745"/>
      <c r="CN78" s="11"/>
      <c r="CO78" s="676"/>
      <c r="CP78" s="745"/>
      <c r="CQ78" s="892"/>
    </row>
    <row r="79" ht="38.25" hidden="1" customHeight="1" outlineLevel="1" spans="1:95">
      <c r="A79" s="840"/>
      <c r="B79" s="841"/>
      <c r="C79" s="639" t="s">
        <v>39</v>
      </c>
      <c r="D79" s="640"/>
      <c r="E79" s="641"/>
      <c r="F79" s="641"/>
      <c r="G79" s="641"/>
      <c r="H79" s="642"/>
      <c r="I79" s="641"/>
      <c r="J79" s="699"/>
      <c r="K79" s="642"/>
      <c r="L79" s="699"/>
      <c r="M79" s="699"/>
      <c r="N79" s="642"/>
      <c r="O79" s="699"/>
      <c r="P79" s="699"/>
      <c r="Q79" s="642"/>
      <c r="R79" s="861"/>
      <c r="S79" s="699"/>
      <c r="T79" s="642"/>
      <c r="U79" s="861"/>
      <c r="V79" s="699"/>
      <c r="W79" s="642"/>
      <c r="X79" s="861"/>
      <c r="Y79" s="699"/>
      <c r="Z79" s="642"/>
      <c r="AA79" s="861"/>
      <c r="AB79" s="640"/>
      <c r="AC79" s="641"/>
      <c r="AD79" s="641"/>
      <c r="AE79" s="641"/>
      <c r="AF79" s="642"/>
      <c r="AG79" s="392"/>
      <c r="AH79" s="641"/>
      <c r="AI79" s="642"/>
      <c r="AJ79" s="641"/>
      <c r="AK79" s="641"/>
      <c r="AL79" s="642"/>
      <c r="AM79" s="641"/>
      <c r="AN79" s="641"/>
      <c r="AO79" s="642"/>
      <c r="AP79" s="641"/>
      <c r="AQ79" s="641"/>
      <c r="AR79" s="642"/>
      <c r="AS79" s="641"/>
      <c r="AT79" s="641"/>
      <c r="AU79" s="642"/>
      <c r="AV79" s="641"/>
      <c r="AW79" s="641"/>
      <c r="AX79" s="642"/>
      <c r="AY79" s="641"/>
      <c r="AZ79" s="881"/>
      <c r="BA79" s="882"/>
      <c r="BB79" s="642"/>
      <c r="BC79" s="641"/>
      <c r="BD79" s="641"/>
      <c r="BE79" s="642"/>
      <c r="BF79" s="641"/>
      <c r="BG79" s="641"/>
      <c r="BH79" s="642"/>
      <c r="BI79" s="758"/>
      <c r="BJ79" s="641"/>
      <c r="BK79" s="642"/>
      <c r="BL79" s="758"/>
      <c r="BM79" s="641"/>
      <c r="BN79" s="642"/>
      <c r="BO79" s="758"/>
      <c r="BP79" s="641"/>
      <c r="BQ79" s="642"/>
      <c r="BR79" s="758"/>
      <c r="BS79" s="640"/>
      <c r="BT79" s="641"/>
      <c r="BU79" s="641"/>
      <c r="BV79" s="641"/>
      <c r="BW79" s="642"/>
      <c r="BX79" s="641"/>
      <c r="BY79" s="641"/>
      <c r="BZ79" s="739"/>
      <c r="CA79" s="641"/>
      <c r="CB79" s="641"/>
      <c r="CC79" s="739"/>
      <c r="CD79" s="641"/>
      <c r="CE79" s="641"/>
      <c r="CF79" s="739"/>
      <c r="CG79" s="758"/>
      <c r="CH79" s="641"/>
      <c r="CI79" s="739"/>
      <c r="CJ79" s="758"/>
      <c r="CK79" s="641"/>
      <c r="CL79" s="739"/>
      <c r="CM79" s="758"/>
      <c r="CN79" s="641"/>
      <c r="CO79" s="739"/>
      <c r="CP79" s="758"/>
      <c r="CQ79" s="893"/>
    </row>
    <row r="80" ht="69" customHeight="1" collapsed="1" spans="1:95">
      <c r="A80" s="16" t="s">
        <v>491</v>
      </c>
      <c r="B80" s="355" t="s">
        <v>492</v>
      </c>
      <c r="C80" s="607" t="s">
        <v>13</v>
      </c>
      <c r="D80" s="608">
        <f>E80+F80+I80+L80+O80+R80+U80+X80+AA80</f>
        <v>1770.56616</v>
      </c>
      <c r="E80" s="11">
        <v>0</v>
      </c>
      <c r="F80" s="11">
        <v>0</v>
      </c>
      <c r="G80" s="11">
        <f>'27'!I80</f>
        <v>0</v>
      </c>
      <c r="H80" s="609">
        <f>H81</f>
        <v>0</v>
      </c>
      <c r="I80" s="11">
        <f>G80+H80</f>
        <v>0</v>
      </c>
      <c r="J80" s="686">
        <f>'35'!L79</f>
        <v>75393.91334</v>
      </c>
      <c r="K80" s="687">
        <f>K81</f>
        <v>0</v>
      </c>
      <c r="L80" s="686">
        <v>0</v>
      </c>
      <c r="M80" s="686">
        <f>'43'!O80</f>
        <v>180.025</v>
      </c>
      <c r="N80" s="687">
        <f>N81</f>
        <v>0</v>
      </c>
      <c r="O80" s="686">
        <v>0</v>
      </c>
      <c r="P80" s="686">
        <v>0</v>
      </c>
      <c r="Q80" s="687">
        <f>Q81</f>
        <v>1770.56616</v>
      </c>
      <c r="R80" s="717">
        <f>P80+Q80</f>
        <v>1770.56616</v>
      </c>
      <c r="S80" s="686">
        <v>0</v>
      </c>
      <c r="T80" s="687">
        <f>T81</f>
        <v>0</v>
      </c>
      <c r="U80" s="717">
        <f>S80+T80</f>
        <v>0</v>
      </c>
      <c r="V80" s="686">
        <v>0</v>
      </c>
      <c r="W80" s="687">
        <f>W81</f>
        <v>0</v>
      </c>
      <c r="X80" s="717">
        <f>V80+W80</f>
        <v>0</v>
      </c>
      <c r="Y80" s="686">
        <f>'45'!AA80</f>
        <v>0</v>
      </c>
      <c r="Z80" s="687">
        <f>Z81</f>
        <v>0</v>
      </c>
      <c r="AA80" s="717">
        <f>Y80+Z80</f>
        <v>0</v>
      </c>
      <c r="AB80" s="608">
        <f>AC80+AD80+AG80+AJ80+AM80+AP80+AS80+AV80+AY80</f>
        <v>0</v>
      </c>
      <c r="AC80" s="11">
        <v>0</v>
      </c>
      <c r="AD80" s="11">
        <v>0</v>
      </c>
      <c r="AE80" s="11">
        <f>'25'!X76</f>
        <v>0</v>
      </c>
      <c r="AF80" s="609">
        <f>AF81</f>
        <v>0</v>
      </c>
      <c r="AG80" s="358">
        <f>AE80+AF80</f>
        <v>0</v>
      </c>
      <c r="AH80" s="11">
        <f>'35'!AA79</f>
        <v>8638.26951</v>
      </c>
      <c r="AI80" s="609">
        <f>AI81</f>
        <v>0</v>
      </c>
      <c r="AJ80" s="11">
        <v>0</v>
      </c>
      <c r="AK80" s="11">
        <f>'43'!AD80</f>
        <v>0</v>
      </c>
      <c r="AL80" s="609">
        <f>AL81</f>
        <v>0</v>
      </c>
      <c r="AM80" s="11">
        <f>AK80+AL80</f>
        <v>0</v>
      </c>
      <c r="AN80" s="11">
        <v>0</v>
      </c>
      <c r="AO80" s="609">
        <f>AO81</f>
        <v>0</v>
      </c>
      <c r="AP80" s="11">
        <f>AN80+AO80</f>
        <v>0</v>
      </c>
      <c r="AQ80" s="11">
        <v>0</v>
      </c>
      <c r="AR80" s="609">
        <f>AR81</f>
        <v>0</v>
      </c>
      <c r="AS80" s="11">
        <f>AQ80+AR80</f>
        <v>0</v>
      </c>
      <c r="AT80" s="11">
        <v>0</v>
      </c>
      <c r="AU80" s="609">
        <f>AU81</f>
        <v>0</v>
      </c>
      <c r="AV80" s="11">
        <f>AT80+AU80</f>
        <v>0</v>
      </c>
      <c r="AW80" s="11">
        <f>'45'!AY80</f>
        <v>0</v>
      </c>
      <c r="AX80" s="609">
        <f>AX81</f>
        <v>0</v>
      </c>
      <c r="AY80" s="11">
        <f>AW80+AX80</f>
        <v>0</v>
      </c>
      <c r="AZ80" s="747">
        <f>BC80+BF80+BI80+BL80+BO80+BR80</f>
        <v>0</v>
      </c>
      <c r="BA80" s="11">
        <v>0</v>
      </c>
      <c r="BB80" s="687">
        <f>BB81</f>
        <v>0</v>
      </c>
      <c r="BC80" s="11">
        <f>BA80+BB80</f>
        <v>0</v>
      </c>
      <c r="BD80" s="11">
        <v>0</v>
      </c>
      <c r="BE80" s="609">
        <f>BE81</f>
        <v>0</v>
      </c>
      <c r="BF80" s="11">
        <f>BD80+BE80</f>
        <v>0</v>
      </c>
      <c r="BG80" s="11">
        <v>0</v>
      </c>
      <c r="BH80" s="609">
        <f>BH81</f>
        <v>0</v>
      </c>
      <c r="BI80" s="686">
        <f>BG80+BH80</f>
        <v>0</v>
      </c>
      <c r="BJ80" s="11">
        <v>0</v>
      </c>
      <c r="BK80" s="609">
        <f>BK81</f>
        <v>0</v>
      </c>
      <c r="BL80" s="686">
        <f>BJ80+BK80</f>
        <v>0</v>
      </c>
      <c r="BM80" s="11">
        <v>0</v>
      </c>
      <c r="BN80" s="609">
        <f>BN81</f>
        <v>0</v>
      </c>
      <c r="BO80" s="686">
        <f>BM80+BN80</f>
        <v>0</v>
      </c>
      <c r="BP80" s="11">
        <v>0</v>
      </c>
      <c r="BQ80" s="609">
        <f>BQ81</f>
        <v>0</v>
      </c>
      <c r="BR80" s="686">
        <f>BP80+BQ80</f>
        <v>0</v>
      </c>
      <c r="BS80" s="608">
        <f>BT80+BU80+BX80+CA80+CD80+CG80+CJ80+CM80+CP80</f>
        <v>1770.56616</v>
      </c>
      <c r="BT80" s="11">
        <f>E80+AC80</f>
        <v>0</v>
      </c>
      <c r="BU80" s="11">
        <f>F80+AD80</f>
        <v>0</v>
      </c>
      <c r="BV80" s="11">
        <f>G80+AE80</f>
        <v>0</v>
      </c>
      <c r="BW80" s="609">
        <f>H80+AF80</f>
        <v>0</v>
      </c>
      <c r="BX80" s="11">
        <f>BV80+BW80</f>
        <v>0</v>
      </c>
      <c r="BY80" s="11">
        <f>J80+AH80+BA80</f>
        <v>84032.18285</v>
      </c>
      <c r="BZ80" s="609">
        <f>K80+AI80+BB80</f>
        <v>0</v>
      </c>
      <c r="CA80" s="11">
        <v>0</v>
      </c>
      <c r="CB80" s="11">
        <f>M80+AK80</f>
        <v>180.025</v>
      </c>
      <c r="CC80" s="609">
        <f>N80+AL80</f>
        <v>0</v>
      </c>
      <c r="CD80" s="11">
        <v>0</v>
      </c>
      <c r="CE80" s="11">
        <f>P80+AN80</f>
        <v>0</v>
      </c>
      <c r="CF80" s="609">
        <f>Q80+AO80</f>
        <v>1770.56616</v>
      </c>
      <c r="CG80" s="11">
        <f>CE80+CF80</f>
        <v>1770.56616</v>
      </c>
      <c r="CH80" s="11">
        <f>S80+AQ80+BJ80</f>
        <v>0</v>
      </c>
      <c r="CI80" s="609">
        <f>T80+AR80+BK80</f>
        <v>0</v>
      </c>
      <c r="CJ80" s="11">
        <f>CH80+CI80</f>
        <v>0</v>
      </c>
      <c r="CK80" s="11">
        <f>V80+AT80+BM80</f>
        <v>0</v>
      </c>
      <c r="CL80" s="609">
        <f>W80+AU80+BN80</f>
        <v>0</v>
      </c>
      <c r="CM80" s="11">
        <f>CK80+CL80</f>
        <v>0</v>
      </c>
      <c r="CN80" s="11">
        <f>Y80+AW80+BP80</f>
        <v>0</v>
      </c>
      <c r="CO80" s="609">
        <f>Z80+AX80+BQ80</f>
        <v>0</v>
      </c>
      <c r="CP80" s="11">
        <f>CN80+CO80</f>
        <v>0</v>
      </c>
      <c r="CQ80" s="224" t="s">
        <v>493</v>
      </c>
    </row>
    <row r="81" ht="74.25" customHeight="1" spans="1:95">
      <c r="A81" s="637"/>
      <c r="B81" s="638"/>
      <c r="C81" s="639" t="s">
        <v>494</v>
      </c>
      <c r="D81" s="640"/>
      <c r="E81" s="641"/>
      <c r="F81" s="641"/>
      <c r="G81" s="641"/>
      <c r="H81" s="642"/>
      <c r="I81" s="641"/>
      <c r="J81" s="699"/>
      <c r="K81" s="700"/>
      <c r="L81" s="699"/>
      <c r="M81" s="699"/>
      <c r="N81" s="700"/>
      <c r="O81" s="699"/>
      <c r="P81" s="699"/>
      <c r="Q81" s="700">
        <v>1770.56616</v>
      </c>
      <c r="R81" s="722"/>
      <c r="S81" s="699"/>
      <c r="T81" s="700"/>
      <c r="U81" s="722"/>
      <c r="V81" s="699"/>
      <c r="W81" s="700"/>
      <c r="X81" s="722"/>
      <c r="Y81" s="699"/>
      <c r="Z81" s="700"/>
      <c r="AA81" s="722"/>
      <c r="AB81" s="640"/>
      <c r="AC81" s="641"/>
      <c r="AD81" s="641"/>
      <c r="AE81" s="641"/>
      <c r="AF81" s="642"/>
      <c r="AG81" s="392"/>
      <c r="AH81" s="641"/>
      <c r="AI81" s="736"/>
      <c r="AJ81" s="641"/>
      <c r="AK81" s="641"/>
      <c r="AL81" s="642"/>
      <c r="AM81" s="641"/>
      <c r="AN81" s="641"/>
      <c r="AO81" s="642"/>
      <c r="AP81" s="641"/>
      <c r="AQ81" s="641"/>
      <c r="AR81" s="642"/>
      <c r="AS81" s="641"/>
      <c r="AT81" s="641"/>
      <c r="AU81" s="642"/>
      <c r="AV81" s="641"/>
      <c r="AW81" s="641"/>
      <c r="AX81" s="642"/>
      <c r="AY81" s="758"/>
      <c r="AZ81" s="759"/>
      <c r="BA81" s="760"/>
      <c r="BB81" s="642"/>
      <c r="BC81" s="760"/>
      <c r="BD81" s="760"/>
      <c r="BE81" s="642"/>
      <c r="BF81" s="760"/>
      <c r="BG81" s="760"/>
      <c r="BH81" s="642"/>
      <c r="BI81" s="760"/>
      <c r="BJ81" s="760"/>
      <c r="BK81" s="642"/>
      <c r="BL81" s="760"/>
      <c r="BM81" s="760"/>
      <c r="BN81" s="642"/>
      <c r="BO81" s="760"/>
      <c r="BP81" s="760"/>
      <c r="BQ81" s="642"/>
      <c r="BR81" s="783"/>
      <c r="BS81" s="784"/>
      <c r="BT81" s="785"/>
      <c r="BU81" s="785"/>
      <c r="BV81" s="785"/>
      <c r="BW81" s="790"/>
      <c r="BX81" s="785"/>
      <c r="BY81" s="785"/>
      <c r="BZ81" s="790"/>
      <c r="CA81" s="785"/>
      <c r="CB81" s="785"/>
      <c r="CC81" s="790"/>
      <c r="CD81" s="785"/>
      <c r="CE81" s="785"/>
      <c r="CF81" s="790"/>
      <c r="CG81" s="785"/>
      <c r="CH81" s="785"/>
      <c r="CI81" s="790"/>
      <c r="CJ81" s="785"/>
      <c r="CK81" s="785"/>
      <c r="CL81" s="790"/>
      <c r="CM81" s="785"/>
      <c r="CN81" s="785"/>
      <c r="CO81" s="790"/>
      <c r="CP81" s="815"/>
      <c r="CQ81" s="225"/>
    </row>
    <row r="82" ht="123.75" customHeight="1" collapsed="1" spans="1:95">
      <c r="A82" s="16" t="s">
        <v>495</v>
      </c>
      <c r="B82" s="355" t="s">
        <v>496</v>
      </c>
      <c r="C82" s="607" t="s">
        <v>13</v>
      </c>
      <c r="D82" s="608">
        <f>E82+F82+I82+L82+O82+R82+U82+X82+AA82</f>
        <v>273.68421</v>
      </c>
      <c r="E82" s="11">
        <v>0</v>
      </c>
      <c r="F82" s="11">
        <v>0</v>
      </c>
      <c r="G82" s="11">
        <f>'27'!I82</f>
        <v>0</v>
      </c>
      <c r="H82" s="609">
        <f>H83</f>
        <v>0</v>
      </c>
      <c r="I82" s="11">
        <f>G82+H82</f>
        <v>0</v>
      </c>
      <c r="J82" s="686">
        <f>'35'!L81</f>
        <v>0</v>
      </c>
      <c r="K82" s="687">
        <f>K83</f>
        <v>0</v>
      </c>
      <c r="L82" s="686">
        <v>0</v>
      </c>
      <c r="M82" s="686">
        <f>'43'!O82</f>
        <v>0</v>
      </c>
      <c r="N82" s="687">
        <f>N83</f>
        <v>0</v>
      </c>
      <c r="O82" s="686">
        <v>0</v>
      </c>
      <c r="P82" s="686">
        <v>0</v>
      </c>
      <c r="Q82" s="687">
        <v>273.68421</v>
      </c>
      <c r="R82" s="717">
        <f>P82+Q82</f>
        <v>273.68421</v>
      </c>
      <c r="S82" s="686">
        <v>0</v>
      </c>
      <c r="T82" s="687">
        <v>0</v>
      </c>
      <c r="U82" s="717">
        <f>S82+T82</f>
        <v>0</v>
      </c>
      <c r="V82" s="717">
        <v>0</v>
      </c>
      <c r="W82" s="687">
        <v>0</v>
      </c>
      <c r="X82" s="717">
        <f>V82+W82</f>
        <v>0</v>
      </c>
      <c r="Y82" s="686">
        <v>0</v>
      </c>
      <c r="Z82" s="687">
        <v>0</v>
      </c>
      <c r="AA82" s="717">
        <f>Y82+Z82</f>
        <v>0</v>
      </c>
      <c r="AB82" s="608">
        <f>AC82+AD82+AG82+AJ82+AM82+AP82+AS82+AV82+AY82</f>
        <v>5200</v>
      </c>
      <c r="AC82" s="11">
        <v>0</v>
      </c>
      <c r="AD82" s="11">
        <v>0</v>
      </c>
      <c r="AE82" s="11">
        <f>'25'!X78</f>
        <v>0</v>
      </c>
      <c r="AF82" s="609">
        <f>AF83</f>
        <v>0</v>
      </c>
      <c r="AG82" s="358">
        <v>0</v>
      </c>
      <c r="AH82" s="11">
        <f>'35'!AA81</f>
        <v>0</v>
      </c>
      <c r="AI82" s="609">
        <f>AI83</f>
        <v>0</v>
      </c>
      <c r="AJ82" s="11">
        <v>0</v>
      </c>
      <c r="AK82" s="11" t="str">
        <f>'43'!AD82</f>
        <v>И.Ю. Волков</v>
      </c>
      <c r="AL82" s="609">
        <f>AL83</f>
        <v>0</v>
      </c>
      <c r="AM82" s="11">
        <v>0</v>
      </c>
      <c r="AN82" s="11">
        <v>0</v>
      </c>
      <c r="AO82" s="609">
        <v>5200</v>
      </c>
      <c r="AP82" s="11">
        <f>AN82+AO82</f>
        <v>5200</v>
      </c>
      <c r="AQ82" s="11">
        <v>0</v>
      </c>
      <c r="AR82" s="609">
        <v>0</v>
      </c>
      <c r="AS82" s="11">
        <f>AQ82+AR82</f>
        <v>0</v>
      </c>
      <c r="AT82" s="11">
        <v>0</v>
      </c>
      <c r="AU82" s="609">
        <v>0</v>
      </c>
      <c r="AV82" s="11">
        <f>AT82+AU82</f>
        <v>0</v>
      </c>
      <c r="AW82" s="11">
        <f>'45'!AY82</f>
        <v>0</v>
      </c>
      <c r="AX82" s="609">
        <v>0</v>
      </c>
      <c r="AY82" s="11">
        <f>AW82+AX82</f>
        <v>0</v>
      </c>
      <c r="AZ82" s="747">
        <f>BC82+BF82+BI82+BL82+BO82+BR82</f>
        <v>0</v>
      </c>
      <c r="BA82" s="11">
        <v>0</v>
      </c>
      <c r="BB82" s="687">
        <f>BB83</f>
        <v>0</v>
      </c>
      <c r="BC82" s="11">
        <v>0</v>
      </c>
      <c r="BD82" s="11">
        <v>0</v>
      </c>
      <c r="BE82" s="609">
        <f>BE83</f>
        <v>0</v>
      </c>
      <c r="BF82" s="11">
        <v>0</v>
      </c>
      <c r="BG82" s="11">
        <v>0</v>
      </c>
      <c r="BH82" s="609">
        <v>0</v>
      </c>
      <c r="BI82" s="686">
        <f>BG82+BH82</f>
        <v>0</v>
      </c>
      <c r="BJ82" s="11">
        <v>0</v>
      </c>
      <c r="BK82" s="609">
        <v>0</v>
      </c>
      <c r="BL82" s="686">
        <f>BJ82+BK82</f>
        <v>0</v>
      </c>
      <c r="BM82" s="11">
        <v>0</v>
      </c>
      <c r="BN82" s="609">
        <v>0</v>
      </c>
      <c r="BO82" s="686">
        <f>BM82+BN82</f>
        <v>0</v>
      </c>
      <c r="BP82" s="11">
        <v>0</v>
      </c>
      <c r="BQ82" s="609">
        <v>0</v>
      </c>
      <c r="BR82" s="686">
        <f>BP82+BQ82</f>
        <v>0</v>
      </c>
      <c r="BS82" s="608">
        <f>BT82+BU82+BX82+CA82+CD82+CG82+CJ82+CM82+CP82</f>
        <v>5473.68421</v>
      </c>
      <c r="BT82" s="11">
        <f>E82+AC82</f>
        <v>0</v>
      </c>
      <c r="BU82" s="11">
        <f>F82+AD82</f>
        <v>0</v>
      </c>
      <c r="BV82" s="11">
        <f>G82+AE82</f>
        <v>0</v>
      </c>
      <c r="BW82" s="609">
        <f>H82+AF82</f>
        <v>0</v>
      </c>
      <c r="BX82" s="11">
        <f>BV82+BW82</f>
        <v>0</v>
      </c>
      <c r="BY82" s="11">
        <f>J82+AH82+BA82</f>
        <v>0</v>
      </c>
      <c r="BZ82" s="609">
        <f>K82+AI82+BB82</f>
        <v>0</v>
      </c>
      <c r="CA82" s="11">
        <v>0</v>
      </c>
      <c r="CB82" s="11" t="e">
        <f>M82+AK82</f>
        <v>#VALUE!</v>
      </c>
      <c r="CC82" s="609">
        <f>N82+AL82</f>
        <v>0</v>
      </c>
      <c r="CD82" s="11">
        <v>0</v>
      </c>
      <c r="CE82" s="11">
        <f>P82+AN82</f>
        <v>0</v>
      </c>
      <c r="CF82" s="609">
        <f>Q82+AO82</f>
        <v>5473.68421</v>
      </c>
      <c r="CG82" s="11">
        <f>CE82+CF82</f>
        <v>5473.68421</v>
      </c>
      <c r="CH82" s="11">
        <f>S82+AQ82+BJ82</f>
        <v>0</v>
      </c>
      <c r="CI82" s="609">
        <f>T82+AR82+BK82</f>
        <v>0</v>
      </c>
      <c r="CJ82" s="11">
        <f>CH82+CI82</f>
        <v>0</v>
      </c>
      <c r="CK82" s="11">
        <f>V82+AT82+BM82</f>
        <v>0</v>
      </c>
      <c r="CL82" s="609">
        <f>W82+AU82+BN82</f>
        <v>0</v>
      </c>
      <c r="CM82" s="11">
        <f>CK82+CL82</f>
        <v>0</v>
      </c>
      <c r="CN82" s="11">
        <f>Y82+AW82+BP82</f>
        <v>0</v>
      </c>
      <c r="CO82" s="609">
        <f>Z82+AX82+BQ82</f>
        <v>0</v>
      </c>
      <c r="CP82" s="11">
        <f>CN82+CO82</f>
        <v>0</v>
      </c>
      <c r="CQ82" s="378" t="s">
        <v>497</v>
      </c>
    </row>
    <row r="83" s="27" customFormat="1" ht="75.75" customHeight="1" spans="1:95">
      <c r="A83" s="643"/>
      <c r="B83" s="644" t="s">
        <v>159</v>
      </c>
      <c r="C83" s="846"/>
      <c r="D83" s="425">
        <f>E83+F83+I83+L83+O83+R83+U83+X83+AA83</f>
        <v>4781.44932</v>
      </c>
      <c r="E83" s="646">
        <f>E67+E73+E68+E78+E80+E82</f>
        <v>0</v>
      </c>
      <c r="F83" s="646">
        <f>F67+F73+F68+F78+F80+F82</f>
        <v>0</v>
      </c>
      <c r="G83" s="646">
        <f>G67+G73+G68+G78+G80</f>
        <v>0</v>
      </c>
      <c r="H83" s="646">
        <f>H67+H73+H68+H78+H80</f>
        <v>0</v>
      </c>
      <c r="I83" s="646">
        <f>I67+I73+I68+I78+I80+I82</f>
        <v>0</v>
      </c>
      <c r="J83" s="646">
        <f>J67+J73+J68+J78+J80</f>
        <v>75393.91334</v>
      </c>
      <c r="K83" s="646">
        <f>K67+K73+K68+K78+K80</f>
        <v>0</v>
      </c>
      <c r="L83" s="646">
        <f>L67+L73+L68+L78+L80+L82</f>
        <v>0</v>
      </c>
      <c r="M83" s="646">
        <f>M67+M73+M68+M78+M80</f>
        <v>360.05</v>
      </c>
      <c r="N83" s="646">
        <f>N67+N73+N68+N78+N80</f>
        <v>0</v>
      </c>
      <c r="O83" s="646">
        <f t="shared" ref="O83:AA83" si="23">O67+O73+O68+O78+O80+O82</f>
        <v>180.025</v>
      </c>
      <c r="P83" s="646">
        <f t="shared" si="23"/>
        <v>1657.41579</v>
      </c>
      <c r="Q83" s="855">
        <f t="shared" si="23"/>
        <v>2333.96116</v>
      </c>
      <c r="R83" s="795">
        <f t="shared" si="23"/>
        <v>3991.37695</v>
      </c>
      <c r="S83" s="646">
        <f t="shared" si="23"/>
        <v>452.15263</v>
      </c>
      <c r="T83" s="855">
        <f t="shared" si="23"/>
        <v>0</v>
      </c>
      <c r="U83" s="795">
        <f t="shared" si="23"/>
        <v>452.15263</v>
      </c>
      <c r="V83" s="646">
        <f t="shared" si="23"/>
        <v>157.89474</v>
      </c>
      <c r="W83" s="855">
        <f t="shared" si="23"/>
        <v>0</v>
      </c>
      <c r="X83" s="795">
        <f t="shared" si="23"/>
        <v>157.89474</v>
      </c>
      <c r="Y83" s="646">
        <f t="shared" si="23"/>
        <v>0</v>
      </c>
      <c r="Z83" s="855">
        <f t="shared" si="23"/>
        <v>0</v>
      </c>
      <c r="AA83" s="795">
        <f t="shared" si="23"/>
        <v>0</v>
      </c>
      <c r="AB83" s="674">
        <f>AC83+AD83+AG83+AJ83+AM83+AP83+AS83+AV83+AY83</f>
        <v>41381.8</v>
      </c>
      <c r="AC83" s="646">
        <f>AC67+AC73+AC68+AC78+AC80+AC82</f>
        <v>0</v>
      </c>
      <c r="AD83" s="646">
        <f>AD67+AD73+AD68+AD78+AD80+AD82</f>
        <v>0</v>
      </c>
      <c r="AE83" s="646">
        <f>AE67+AE73+AE68+AE78</f>
        <v>0</v>
      </c>
      <c r="AF83" s="646">
        <f>AF67+AF73+AF68+AF78</f>
        <v>0</v>
      </c>
      <c r="AG83" s="646">
        <f>AG67+AG73+AG68+AG78+AG80+AG82</f>
        <v>0</v>
      </c>
      <c r="AH83" s="646">
        <f>AH67+AH73+AH68+AH78</f>
        <v>0</v>
      </c>
      <c r="AI83" s="646">
        <f>AI67+AI73+AI68+AI78</f>
        <v>0</v>
      </c>
      <c r="AJ83" s="646">
        <f>AJ67+AJ73+AJ68+AJ78+AJ80+AJ82</f>
        <v>0</v>
      </c>
      <c r="AK83" s="646">
        <f>AK67+AK73+AK68+AK78</f>
        <v>0</v>
      </c>
      <c r="AL83" s="646">
        <f>AL67+AL73+AL68+AL78</f>
        <v>0</v>
      </c>
      <c r="AM83" s="646">
        <f>AM67+AM68+AM80+AM82</f>
        <v>0</v>
      </c>
      <c r="AN83" s="646">
        <f t="shared" ref="AN83:AY83" si="24">AN67+AN73+AN68+AN78+AN80+AN82</f>
        <v>25790.9</v>
      </c>
      <c r="AO83" s="855">
        <f t="shared" si="24"/>
        <v>0</v>
      </c>
      <c r="AP83" s="646">
        <f t="shared" si="24"/>
        <v>25790.9</v>
      </c>
      <c r="AQ83" s="646">
        <f t="shared" si="24"/>
        <v>12590.9</v>
      </c>
      <c r="AR83" s="855">
        <f t="shared" si="24"/>
        <v>0</v>
      </c>
      <c r="AS83" s="646">
        <f t="shared" si="24"/>
        <v>12590.9</v>
      </c>
      <c r="AT83" s="646">
        <f t="shared" si="24"/>
        <v>3000</v>
      </c>
      <c r="AU83" s="855">
        <f t="shared" si="24"/>
        <v>0</v>
      </c>
      <c r="AV83" s="646">
        <f t="shared" si="24"/>
        <v>3000</v>
      </c>
      <c r="AW83" s="646">
        <f t="shared" si="24"/>
        <v>0</v>
      </c>
      <c r="AX83" s="855">
        <f t="shared" si="24"/>
        <v>0</v>
      </c>
      <c r="AY83" s="646">
        <f t="shared" si="24"/>
        <v>0</v>
      </c>
      <c r="AZ83" s="883">
        <f>BC83+BF83+BI83+BL83+BO83+BR83</f>
        <v>0</v>
      </c>
      <c r="BA83" s="646">
        <f>BA73+BA68+BA78</f>
        <v>0</v>
      </c>
      <c r="BB83" s="848">
        <f>BB73+BB68+BB78</f>
        <v>0</v>
      </c>
      <c r="BC83" s="646">
        <f>BC67+BC73+BC68+BC78+BC80+BC82</f>
        <v>0</v>
      </c>
      <c r="BD83" s="646">
        <f>BD67+BD73+BD68+BD78+BD80</f>
        <v>0</v>
      </c>
      <c r="BE83" s="646">
        <f>BE67+BE73+BE68+BE78+BE80</f>
        <v>0</v>
      </c>
      <c r="BF83" s="646">
        <f t="shared" ref="BF83:BR83" si="25">BF67+BF73+BF68+BF78+BF80+BF82</f>
        <v>0</v>
      </c>
      <c r="BG83" s="646">
        <f t="shared" si="25"/>
        <v>0</v>
      </c>
      <c r="BH83" s="855">
        <f t="shared" si="25"/>
        <v>0</v>
      </c>
      <c r="BI83" s="646">
        <f t="shared" si="25"/>
        <v>0</v>
      </c>
      <c r="BJ83" s="646">
        <f t="shared" si="25"/>
        <v>0</v>
      </c>
      <c r="BK83" s="855">
        <f t="shared" si="25"/>
        <v>0</v>
      </c>
      <c r="BL83" s="646">
        <f t="shared" si="25"/>
        <v>0</v>
      </c>
      <c r="BM83" s="646">
        <f t="shared" si="25"/>
        <v>0</v>
      </c>
      <c r="BN83" s="855">
        <f t="shared" si="25"/>
        <v>0</v>
      </c>
      <c r="BO83" s="646">
        <f t="shared" si="25"/>
        <v>0</v>
      </c>
      <c r="BP83" s="646">
        <f t="shared" si="25"/>
        <v>0</v>
      </c>
      <c r="BQ83" s="855">
        <f t="shared" si="25"/>
        <v>0</v>
      </c>
      <c r="BR83" s="646">
        <f t="shared" si="25"/>
        <v>0</v>
      </c>
      <c r="BS83" s="674">
        <f>BT83+BU83+BX83+CA83+CD83+CG83+CJ83+CM83+CP83</f>
        <v>46163.24932</v>
      </c>
      <c r="BT83" s="646">
        <f>BT67+BT73+BT68+BT78+BT80+BT82</f>
        <v>0</v>
      </c>
      <c r="BU83" s="646">
        <f>BU67+BU73+BU68+BU78+BU80+BU82</f>
        <v>0</v>
      </c>
      <c r="BV83" s="646">
        <f>BV67+BV73+BV68+BV78+BV80</f>
        <v>0</v>
      </c>
      <c r="BW83" s="646">
        <f>BW67+BW73+BW68+BW78+BW80</f>
        <v>0</v>
      </c>
      <c r="BX83" s="646">
        <f>BX67+BX73+BX68+BX78+BX80+BX82</f>
        <v>0</v>
      </c>
      <c r="BY83" s="646">
        <f>BY67+BY73+BY68+BY78+BY80</f>
        <v>84032.18285</v>
      </c>
      <c r="BZ83" s="646">
        <f>BZ67+BZ73+BZ68+BZ78+BZ80</f>
        <v>0</v>
      </c>
      <c r="CA83" s="646">
        <f>CA67+CA73+CA68+CA78+CA80+CA82</f>
        <v>0</v>
      </c>
      <c r="CB83" s="646">
        <f>CB67+CB73+CB68+CB78+CB80</f>
        <v>360.05</v>
      </c>
      <c r="CC83" s="646">
        <f>CC67+CC73+CC68+CC78+CC80</f>
        <v>0</v>
      </c>
      <c r="CD83" s="646">
        <f t="shared" ref="CD83:CP83" si="26">CD67+CD73+CD68+CD78+CD80+CD82</f>
        <v>180.025</v>
      </c>
      <c r="CE83" s="646">
        <f t="shared" si="26"/>
        <v>27448.31579</v>
      </c>
      <c r="CF83" s="848">
        <f t="shared" si="26"/>
        <v>2333.96116</v>
      </c>
      <c r="CG83" s="646">
        <f t="shared" si="26"/>
        <v>29782.27695</v>
      </c>
      <c r="CH83" s="646">
        <f t="shared" si="26"/>
        <v>13043.05263</v>
      </c>
      <c r="CI83" s="848">
        <f t="shared" si="26"/>
        <v>0</v>
      </c>
      <c r="CJ83" s="646">
        <f t="shared" si="26"/>
        <v>13043.05263</v>
      </c>
      <c r="CK83" s="646">
        <f t="shared" si="26"/>
        <v>3157.89474</v>
      </c>
      <c r="CL83" s="848">
        <f t="shared" si="26"/>
        <v>0</v>
      </c>
      <c r="CM83" s="646">
        <f t="shared" si="26"/>
        <v>3157.89474</v>
      </c>
      <c r="CN83" s="646">
        <f t="shared" si="26"/>
        <v>0</v>
      </c>
      <c r="CO83" s="848">
        <f t="shared" si="26"/>
        <v>0</v>
      </c>
      <c r="CP83" s="646">
        <f t="shared" si="26"/>
        <v>0</v>
      </c>
      <c r="CQ83" s="334"/>
    </row>
    <row r="84" s="27" customFormat="1" ht="76.9" customHeight="1" spans="1:95">
      <c r="A84" s="643"/>
      <c r="B84" s="644" t="s">
        <v>162</v>
      </c>
      <c r="C84" s="847"/>
      <c r="D84" s="425">
        <f>E84+F84+I84+L84+O84+R84+U84+X84+AA84</f>
        <v>691643.71388</v>
      </c>
      <c r="E84" s="646">
        <f t="shared" ref="E84:AA84" si="27">E83+E64+E57+E45+E52</f>
        <v>73582.87327</v>
      </c>
      <c r="F84" s="646">
        <f t="shared" si="27"/>
        <v>68037.99891</v>
      </c>
      <c r="G84" s="646">
        <f t="shared" si="27"/>
        <v>81605.94426</v>
      </c>
      <c r="H84" s="848">
        <f t="shared" si="27"/>
        <v>0</v>
      </c>
      <c r="I84" s="646">
        <f t="shared" si="27"/>
        <v>79606.73556</v>
      </c>
      <c r="J84" s="646">
        <f t="shared" si="27"/>
        <v>150787.82668</v>
      </c>
      <c r="K84" s="855">
        <f t="shared" si="27"/>
        <v>0</v>
      </c>
      <c r="L84" s="646">
        <f t="shared" si="27"/>
        <v>75393.91334</v>
      </c>
      <c r="M84" s="646">
        <f t="shared" si="27"/>
        <v>74198.21812</v>
      </c>
      <c r="N84" s="855">
        <f t="shared" si="27"/>
        <v>0</v>
      </c>
      <c r="O84" s="646">
        <f t="shared" si="27"/>
        <v>74018.19312</v>
      </c>
      <c r="P84" s="646">
        <f t="shared" si="27"/>
        <v>70511.23185</v>
      </c>
      <c r="Q84" s="855">
        <f t="shared" si="27"/>
        <v>41427.76921</v>
      </c>
      <c r="R84" s="795">
        <f t="shared" si="27"/>
        <v>110831.11601</v>
      </c>
      <c r="S84" s="646">
        <f t="shared" si="27"/>
        <v>70119.0314</v>
      </c>
      <c r="T84" s="855">
        <f t="shared" si="27"/>
        <v>0</v>
      </c>
      <c r="U84" s="795">
        <f t="shared" si="27"/>
        <v>70119.0314</v>
      </c>
      <c r="V84" s="646">
        <f t="shared" si="27"/>
        <v>70119.0314</v>
      </c>
      <c r="W84" s="855">
        <f t="shared" si="27"/>
        <v>0</v>
      </c>
      <c r="X84" s="795">
        <f t="shared" si="27"/>
        <v>70119.0314</v>
      </c>
      <c r="Y84" s="646">
        <f t="shared" si="27"/>
        <v>69934.82087</v>
      </c>
      <c r="Z84" s="855">
        <f t="shared" si="27"/>
        <v>0</v>
      </c>
      <c r="AA84" s="795">
        <f t="shared" si="27"/>
        <v>69934.82087</v>
      </c>
      <c r="AB84" s="674">
        <f>AC84+AD84+AG84+AJ84+AM84+AP84+AS84+AV84+AY84</f>
        <v>67055.82103</v>
      </c>
      <c r="AC84" s="646">
        <f t="shared" ref="AC84:BH84" si="28">AC83+AC64+AC57+AC45+AC52</f>
        <v>4170.09794</v>
      </c>
      <c r="AD84" s="646">
        <f t="shared" si="28"/>
        <v>0</v>
      </c>
      <c r="AE84" s="646">
        <f t="shared" si="28"/>
        <v>3793.45358</v>
      </c>
      <c r="AF84" s="848">
        <f t="shared" si="28"/>
        <v>0</v>
      </c>
      <c r="AG84" s="646">
        <f t="shared" si="28"/>
        <v>3793.45358</v>
      </c>
      <c r="AH84" s="646">
        <f t="shared" si="28"/>
        <v>13369.43893</v>
      </c>
      <c r="AI84" s="855">
        <f t="shared" si="28"/>
        <v>0</v>
      </c>
      <c r="AJ84" s="646">
        <f t="shared" si="28"/>
        <v>8638.26951</v>
      </c>
      <c r="AK84" s="646">
        <f t="shared" si="28"/>
        <v>3787.5</v>
      </c>
      <c r="AL84" s="855">
        <f t="shared" si="28"/>
        <v>0</v>
      </c>
      <c r="AM84" s="646">
        <f t="shared" si="28"/>
        <v>3787.5</v>
      </c>
      <c r="AN84" s="646">
        <f t="shared" si="28"/>
        <v>25971.3</v>
      </c>
      <c r="AO84" s="855">
        <f t="shared" si="28"/>
        <v>0</v>
      </c>
      <c r="AP84" s="646">
        <f t="shared" si="28"/>
        <v>25971.3</v>
      </c>
      <c r="AQ84" s="646">
        <f t="shared" si="28"/>
        <v>17484.4</v>
      </c>
      <c r="AR84" s="855">
        <f t="shared" si="28"/>
        <v>0</v>
      </c>
      <c r="AS84" s="646">
        <f t="shared" si="28"/>
        <v>17484.4</v>
      </c>
      <c r="AT84" s="646">
        <f t="shared" si="28"/>
        <v>3210.8</v>
      </c>
      <c r="AU84" s="855">
        <f t="shared" si="28"/>
        <v>0</v>
      </c>
      <c r="AV84" s="646">
        <f t="shared" si="28"/>
        <v>3210.8</v>
      </c>
      <c r="AW84" s="646">
        <f t="shared" si="28"/>
        <v>0</v>
      </c>
      <c r="AX84" s="855">
        <f t="shared" si="28"/>
        <v>0</v>
      </c>
      <c r="AY84" s="646">
        <f t="shared" si="28"/>
        <v>0</v>
      </c>
      <c r="AZ84" s="883">
        <f>BC84+BF84+BI84+BL84+BO84+BR84</f>
        <v>2460</v>
      </c>
      <c r="BA84" s="870">
        <f t="shared" si="28"/>
        <v>820</v>
      </c>
      <c r="BB84" s="855">
        <f t="shared" si="28"/>
        <v>0</v>
      </c>
      <c r="BC84" s="795">
        <f t="shared" si="28"/>
        <v>820</v>
      </c>
      <c r="BD84" s="870">
        <f t="shared" si="28"/>
        <v>410</v>
      </c>
      <c r="BE84" s="855">
        <f t="shared" si="28"/>
        <v>0</v>
      </c>
      <c r="BF84" s="795">
        <f>BD84+BE84</f>
        <v>410</v>
      </c>
      <c r="BG84" s="870">
        <f t="shared" si="28"/>
        <v>410</v>
      </c>
      <c r="BH84" s="855">
        <f t="shared" si="28"/>
        <v>0</v>
      </c>
      <c r="BI84" s="795">
        <f>BG84+BH84</f>
        <v>410</v>
      </c>
      <c r="BJ84" s="870">
        <f>BJ83+BJ64+BJ57+BJ45+BJ52</f>
        <v>410</v>
      </c>
      <c r="BK84" s="855">
        <f>BK83+BK64+BK57+BK45+BK52</f>
        <v>0</v>
      </c>
      <c r="BL84" s="795">
        <f>BJ84+BK84</f>
        <v>410</v>
      </c>
      <c r="BM84" s="870">
        <f>BM83+BM64+BM57+BM45+BM52</f>
        <v>410</v>
      </c>
      <c r="BN84" s="855">
        <f>BN83+BN64+BN57+BN45+BN52</f>
        <v>0</v>
      </c>
      <c r="BO84" s="890">
        <f>BM84+BN84</f>
        <v>410</v>
      </c>
      <c r="BP84" s="870">
        <f>BP83+BP64+BP57+BP45+BP52</f>
        <v>0</v>
      </c>
      <c r="BQ84" s="855">
        <f>BQ83+BQ64+BQ57+BQ45+BQ52</f>
        <v>0</v>
      </c>
      <c r="BR84" s="795">
        <f>BP84+BQ84</f>
        <v>0</v>
      </c>
      <c r="BS84" s="674">
        <f>BT84+BU84+BX84+CA84+CD84+CG84+CJ84+CM84+CP84</f>
        <v>761159.53491</v>
      </c>
      <c r="BT84" s="646">
        <f t="shared" ref="BT84:CP84" si="29">BT83+BT64+BT57+BT45+BT52</f>
        <v>77752.97121</v>
      </c>
      <c r="BU84" s="646">
        <f t="shared" si="29"/>
        <v>68037.99891</v>
      </c>
      <c r="BV84" s="646">
        <f t="shared" si="29"/>
        <v>85399.39784</v>
      </c>
      <c r="BW84" s="646">
        <f t="shared" si="29"/>
        <v>0</v>
      </c>
      <c r="BX84" s="646">
        <f t="shared" si="29"/>
        <v>83400.18914</v>
      </c>
      <c r="BY84" s="646">
        <f t="shared" si="29"/>
        <v>173615.53512</v>
      </c>
      <c r="BZ84" s="848">
        <f t="shared" si="29"/>
        <v>0</v>
      </c>
      <c r="CA84" s="646">
        <f t="shared" si="29"/>
        <v>84852.18285</v>
      </c>
      <c r="CB84" s="646">
        <f t="shared" si="29"/>
        <v>78395.71812</v>
      </c>
      <c r="CC84" s="848">
        <f t="shared" si="29"/>
        <v>0</v>
      </c>
      <c r="CD84" s="646">
        <f t="shared" si="29"/>
        <v>78215.69312</v>
      </c>
      <c r="CE84" s="646">
        <f t="shared" si="29"/>
        <v>95784.6468</v>
      </c>
      <c r="CF84" s="848">
        <f t="shared" si="29"/>
        <v>41427.76921</v>
      </c>
      <c r="CG84" s="646">
        <f t="shared" si="29"/>
        <v>137212.41601</v>
      </c>
      <c r="CH84" s="646">
        <f t="shared" si="29"/>
        <v>88013.4314</v>
      </c>
      <c r="CI84" s="848">
        <f t="shared" si="29"/>
        <v>0</v>
      </c>
      <c r="CJ84" s="646">
        <f t="shared" si="29"/>
        <v>88013.4314</v>
      </c>
      <c r="CK84" s="646">
        <f t="shared" si="29"/>
        <v>73739.8314</v>
      </c>
      <c r="CL84" s="848">
        <f t="shared" si="29"/>
        <v>0</v>
      </c>
      <c r="CM84" s="646">
        <f t="shared" si="29"/>
        <v>73739.8314</v>
      </c>
      <c r="CN84" s="646">
        <f t="shared" si="29"/>
        <v>69934.82087</v>
      </c>
      <c r="CO84" s="848">
        <f t="shared" si="29"/>
        <v>0</v>
      </c>
      <c r="CP84" s="646">
        <f t="shared" si="29"/>
        <v>69934.82087</v>
      </c>
      <c r="CQ84" s="816"/>
    </row>
    <row r="85" ht="16.5" customHeight="1" spans="1:95">
      <c r="A85" s="543" t="s">
        <v>86</v>
      </c>
      <c r="B85" s="544"/>
      <c r="C85" s="544"/>
      <c r="D85" s="545"/>
      <c r="E85" s="298"/>
      <c r="F85" s="38"/>
      <c r="I85" s="545"/>
      <c r="K85" s="856"/>
      <c r="N85" s="39"/>
      <c r="Q85" s="41"/>
      <c r="R85" s="856"/>
      <c r="S85" s="856"/>
      <c r="T85" s="856"/>
      <c r="U85" s="856"/>
      <c r="V85" s="856"/>
      <c r="W85" s="856"/>
      <c r="X85" s="856"/>
      <c r="Y85" s="856"/>
      <c r="Z85" s="856"/>
      <c r="AA85" s="856"/>
      <c r="AB85" s="298"/>
      <c r="AC85" s="299"/>
      <c r="AD85" s="545"/>
      <c r="AE85" s="298"/>
      <c r="AF85" s="557"/>
      <c r="AG85" s="298"/>
      <c r="AH85" s="298"/>
      <c r="AI85" s="298"/>
      <c r="AJ85" s="298"/>
      <c r="AK85" s="543"/>
      <c r="AL85" s="38"/>
      <c r="AM85" s="543" t="s">
        <v>325</v>
      </c>
      <c r="AN85" s="868"/>
      <c r="AO85" s="543"/>
      <c r="AP85" s="868"/>
      <c r="AQ85" s="868"/>
      <c r="AR85" s="868"/>
      <c r="AS85" s="868"/>
      <c r="AT85" s="868"/>
      <c r="AU85" s="868"/>
      <c r="AV85" s="868"/>
      <c r="AW85" s="868"/>
      <c r="AX85" s="868"/>
      <c r="AY85" s="868"/>
      <c r="AZ85" s="884"/>
      <c r="BA85" s="868"/>
      <c r="BB85" s="868"/>
      <c r="BC85" s="868"/>
      <c r="BD85" s="868"/>
      <c r="BE85" s="868"/>
      <c r="BF85" s="868"/>
      <c r="BG85" s="868"/>
      <c r="BH85" s="868"/>
      <c r="BI85" s="868"/>
      <c r="BJ85" s="868"/>
      <c r="BK85" s="868"/>
      <c r="BL85" s="868"/>
      <c r="BM85" s="868"/>
      <c r="BN85" s="868"/>
      <c r="BO85" s="868"/>
      <c r="BP85" s="868"/>
      <c r="BQ85" s="868"/>
      <c r="BR85" s="868"/>
      <c r="BS85" s="868"/>
      <c r="BT85" s="868"/>
      <c r="BU85" s="868"/>
      <c r="BV85" s="868"/>
      <c r="BX85" s="868"/>
      <c r="BY85" s="868"/>
      <c r="BZ85" s="868"/>
      <c r="CA85" s="868"/>
      <c r="CB85" s="868"/>
      <c r="CC85" s="868"/>
      <c r="CD85" s="868"/>
      <c r="CE85" s="868"/>
      <c r="CF85" s="868"/>
      <c r="CG85" s="868"/>
      <c r="CH85" s="868"/>
      <c r="CI85" s="868"/>
      <c r="CJ85" s="868"/>
      <c r="CK85" s="868"/>
      <c r="CL85" s="868"/>
      <c r="CM85" s="868"/>
      <c r="CN85" s="868"/>
      <c r="CO85" s="868"/>
      <c r="CP85" s="868"/>
      <c r="CQ85" s="894"/>
    </row>
    <row r="86" ht="24" customHeight="1"/>
    <row r="87" s="32" customFormat="1" ht="36" customHeight="1" spans="1:95">
      <c r="A87" s="33"/>
      <c r="B87" s="34"/>
      <c r="C87" s="34"/>
      <c r="D87" s="35"/>
      <c r="E87" s="36"/>
      <c r="F87" s="37"/>
      <c r="G87" s="38"/>
      <c r="H87" s="37"/>
      <c r="I87" s="38"/>
      <c r="J87" s="39"/>
      <c r="K87" s="40"/>
      <c r="L87" s="39"/>
      <c r="M87" s="41"/>
      <c r="N87" s="42"/>
      <c r="O87" s="41"/>
      <c r="P87" s="41"/>
      <c r="Q87" s="40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3"/>
      <c r="AC87" s="44"/>
      <c r="AD87" s="45"/>
      <c r="AE87" s="46"/>
      <c r="AF87" s="37"/>
      <c r="AG87" s="47"/>
      <c r="AH87" s="46"/>
      <c r="AI87" s="36"/>
      <c r="AJ87" s="46"/>
      <c r="AK87" s="48"/>
      <c r="AL87" s="37"/>
      <c r="AM87" s="48"/>
      <c r="AO87" s="49"/>
      <c r="AZ87" s="50"/>
      <c r="BS87" s="322"/>
      <c r="BT87" s="323"/>
      <c r="BU87" s="323"/>
      <c r="BV87" s="323"/>
      <c r="BW87" s="323"/>
      <c r="BX87" s="323"/>
      <c r="BZ87" s="52"/>
      <c r="CC87" s="52"/>
      <c r="CF87" s="52"/>
      <c r="CG87" s="53"/>
      <c r="CQ87" s="54"/>
    </row>
    <row r="88" spans="71:76">
      <c r="BS88" s="322"/>
      <c r="BT88" s="323"/>
      <c r="BU88" s="323"/>
      <c r="BV88" s="323"/>
      <c r="BW88" s="323"/>
      <c r="BX88" s="323"/>
    </row>
    <row r="89" spans="71:71">
      <c r="BS89" s="324"/>
    </row>
    <row r="90" spans="71:71">
      <c r="BS90" s="324"/>
    </row>
    <row r="91" spans="71:71">
      <c r="BS91" s="324"/>
    </row>
    <row r="92" spans="71:71">
      <c r="BS92" s="324"/>
    </row>
  </sheetData>
  <mergeCells count="234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P9:R9"/>
    <mergeCell ref="S9:U9"/>
    <mergeCell ref="V9:X9"/>
    <mergeCell ref="Y9:AA9"/>
    <mergeCell ref="AN9:AP9"/>
    <mergeCell ref="AQ9:AS9"/>
    <mergeCell ref="AT9:AV9"/>
    <mergeCell ref="AW9:AY9"/>
    <mergeCell ref="BG9:BI9"/>
    <mergeCell ref="BJ9:BL9"/>
    <mergeCell ref="BM9:BO9"/>
    <mergeCell ref="BP9:BR9"/>
    <mergeCell ref="CE9:CG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3:CP53"/>
    <mergeCell ref="A54:CP54"/>
    <mergeCell ref="A58:CP58"/>
    <mergeCell ref="A59:CP59"/>
    <mergeCell ref="A65:CP65"/>
    <mergeCell ref="A66:CP66"/>
    <mergeCell ref="BS87:BX87"/>
    <mergeCell ref="BS88:BX88"/>
    <mergeCell ref="A8:A10"/>
    <mergeCell ref="A13:A18"/>
    <mergeCell ref="A19:A21"/>
    <mergeCell ref="A22:A24"/>
    <mergeCell ref="A26:A29"/>
    <mergeCell ref="A38:A41"/>
    <mergeCell ref="A60:A63"/>
    <mergeCell ref="A69:A72"/>
    <mergeCell ref="A74:A77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9:B72"/>
    <mergeCell ref="B74:B77"/>
    <mergeCell ref="C8:C10"/>
    <mergeCell ref="D9:D10"/>
    <mergeCell ref="D61:D63"/>
    <mergeCell ref="D74:D77"/>
    <mergeCell ref="E9:E10"/>
    <mergeCell ref="E61:E63"/>
    <mergeCell ref="E74:E77"/>
    <mergeCell ref="F9:F10"/>
    <mergeCell ref="F61:F63"/>
    <mergeCell ref="F74:F77"/>
    <mergeCell ref="G74:G77"/>
    <mergeCell ref="I9:I10"/>
    <mergeCell ref="I61:I63"/>
    <mergeCell ref="I74:I77"/>
    <mergeCell ref="J9:J10"/>
    <mergeCell ref="J61:J63"/>
    <mergeCell ref="J74:J77"/>
    <mergeCell ref="K9:K10"/>
    <mergeCell ref="L9:L10"/>
    <mergeCell ref="L61:L63"/>
    <mergeCell ref="L74:L77"/>
    <mergeCell ref="M9:M10"/>
    <mergeCell ref="M61:M63"/>
    <mergeCell ref="M74:M77"/>
    <mergeCell ref="N9:N10"/>
    <mergeCell ref="O9:O10"/>
    <mergeCell ref="O61:O63"/>
    <mergeCell ref="O74:O77"/>
    <mergeCell ref="P74:P77"/>
    <mergeCell ref="R61:R63"/>
    <mergeCell ref="R74:R77"/>
    <mergeCell ref="S74:S77"/>
    <mergeCell ref="T61:T63"/>
    <mergeCell ref="U61:U63"/>
    <mergeCell ref="U74:U77"/>
    <mergeCell ref="V74:V77"/>
    <mergeCell ref="W61:W63"/>
    <mergeCell ref="X61:X63"/>
    <mergeCell ref="X74:X77"/>
    <mergeCell ref="Y74:Y77"/>
    <mergeCell ref="Z61:Z63"/>
    <mergeCell ref="AA61:AA63"/>
    <mergeCell ref="AA74:AA77"/>
    <mergeCell ref="AB9:AB10"/>
    <mergeCell ref="AB61:AB63"/>
    <mergeCell ref="AB74:AB77"/>
    <mergeCell ref="AC9:AC10"/>
    <mergeCell ref="AC61:AC63"/>
    <mergeCell ref="AC74:AC77"/>
    <mergeCell ref="AD9:AD10"/>
    <mergeCell ref="AD61:AD63"/>
    <mergeCell ref="AD74:AD77"/>
    <mergeCell ref="AE9:AE10"/>
    <mergeCell ref="AE61:AE63"/>
    <mergeCell ref="AE74:AE77"/>
    <mergeCell ref="AF9:AF10"/>
    <mergeCell ref="AG9:AG10"/>
    <mergeCell ref="AG61:AG63"/>
    <mergeCell ref="AG74:AG77"/>
    <mergeCell ref="AH9:AH10"/>
    <mergeCell ref="AH61:AH63"/>
    <mergeCell ref="AH74:AH77"/>
    <mergeCell ref="AI9:AI10"/>
    <mergeCell ref="AJ9:AJ10"/>
    <mergeCell ref="AJ61:AJ63"/>
    <mergeCell ref="AJ74:AJ77"/>
    <mergeCell ref="AK9:AK10"/>
    <mergeCell ref="AK61:AK63"/>
    <mergeCell ref="AK74:AK77"/>
    <mergeCell ref="AL9:AL10"/>
    <mergeCell ref="AM9:AM10"/>
    <mergeCell ref="AM61:AM63"/>
    <mergeCell ref="AM74:AM77"/>
    <mergeCell ref="AN61:AN63"/>
    <mergeCell ref="AN74:AN77"/>
    <mergeCell ref="AP61:AP63"/>
    <mergeCell ref="AP74:AP77"/>
    <mergeCell ref="AQ61:AQ63"/>
    <mergeCell ref="AQ74:AQ77"/>
    <mergeCell ref="AS61:AS63"/>
    <mergeCell ref="AS74:AS77"/>
    <mergeCell ref="AT61:AT63"/>
    <mergeCell ref="AT74:AT77"/>
    <mergeCell ref="AV61:AV63"/>
    <mergeCell ref="AV74:AV77"/>
    <mergeCell ref="AW61:AW63"/>
    <mergeCell ref="AW74:AW77"/>
    <mergeCell ref="AY61:AY63"/>
    <mergeCell ref="AY74:AY77"/>
    <mergeCell ref="AZ9:AZ10"/>
    <mergeCell ref="BA9:BA10"/>
    <mergeCell ref="BB9:BB10"/>
    <mergeCell ref="BC9:BC10"/>
    <mergeCell ref="BC61:BC63"/>
    <mergeCell ref="BD9:BD10"/>
    <mergeCell ref="BE9:BE10"/>
    <mergeCell ref="BF9:BF10"/>
    <mergeCell ref="BS9:BS10"/>
    <mergeCell ref="BS61:BS63"/>
    <mergeCell ref="BS74:BS77"/>
    <mergeCell ref="BT9:BT10"/>
    <mergeCell ref="BT61:BT63"/>
    <mergeCell ref="BT74:BT77"/>
    <mergeCell ref="BU9:BU10"/>
    <mergeCell ref="BU61:BU63"/>
    <mergeCell ref="BU74:BU77"/>
    <mergeCell ref="BV9:BV10"/>
    <mergeCell ref="BV61:BV63"/>
    <mergeCell ref="BV74:BV77"/>
    <mergeCell ref="BW9:BW10"/>
    <mergeCell ref="BX9:BX10"/>
    <mergeCell ref="BX61:BX63"/>
    <mergeCell ref="BX74:BX77"/>
    <mergeCell ref="BY9:BY10"/>
    <mergeCell ref="BY61:BY63"/>
    <mergeCell ref="BY74:BY77"/>
    <mergeCell ref="BZ9:BZ10"/>
    <mergeCell ref="CA9:CA10"/>
    <mergeCell ref="CA61:CA63"/>
    <mergeCell ref="CA74:CA77"/>
    <mergeCell ref="CB9:CB10"/>
    <mergeCell ref="CB61:CB63"/>
    <mergeCell ref="CB74:CB77"/>
    <mergeCell ref="CC9:CC10"/>
    <mergeCell ref="CD9:CD10"/>
    <mergeCell ref="CD61:CD63"/>
    <mergeCell ref="CD74:CD77"/>
    <mergeCell ref="CE61:CE63"/>
    <mergeCell ref="CE74:CE77"/>
    <mergeCell ref="CG61:CG63"/>
    <mergeCell ref="CG74:CG77"/>
    <mergeCell ref="CH61:CH63"/>
    <mergeCell ref="CH74:CH77"/>
    <mergeCell ref="CJ61:CJ63"/>
    <mergeCell ref="CJ74:CJ77"/>
    <mergeCell ref="CK61:CK63"/>
    <mergeCell ref="CK74:CK77"/>
    <mergeCell ref="CM61:CM63"/>
    <mergeCell ref="CM74:CM77"/>
    <mergeCell ref="CN61:CN63"/>
    <mergeCell ref="CN74:CN77"/>
    <mergeCell ref="CP61:CP63"/>
    <mergeCell ref="CP74:CP77"/>
    <mergeCell ref="CQ8:CQ10"/>
    <mergeCell ref="CQ26:CQ29"/>
    <mergeCell ref="CQ31:CQ35"/>
    <mergeCell ref="CQ36:CQ37"/>
    <mergeCell ref="CQ43:CQ44"/>
    <mergeCell ref="CQ47:CQ50"/>
    <mergeCell ref="CQ78:CQ79"/>
    <mergeCell ref="CQ80:CQ81"/>
  </mergeCells>
  <pageMargins left="0.118110236220472" right="0.118110236220472" top="0.748031496062992" bottom="0.748031496062992" header="0.31496062992126" footer="0.31496062992126"/>
  <pageSetup paperSize="9" scale="40" fitToHeight="0" orientation="landscape" horizontalDpi="600" verticalDpi="600"/>
  <headerFooter/>
  <rowBreaks count="3" manualBreakCount="3">
    <brk id="25" max="94" man="1"/>
    <brk id="42" max="94" man="1"/>
    <brk id="56" max="94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Q93"/>
  <sheetViews>
    <sheetView view="pageBreakPreview" zoomScale="90" zoomScaleNormal="100" workbookViewId="0">
      <selection activeCell="A2" sqref="A2:CQ2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customWidth="1" outlineLevel="1"/>
    <col min="41" max="41" width="3.71428571428571" style="49" customWidth="1" outlineLevel="1"/>
    <col min="42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customWidth="1" outlineLevel="1"/>
    <col min="84" max="84" width="3.71428571428571" style="52" customWidth="1" outlineLevel="1"/>
    <col min="85" max="85" width="3.71428571428571" style="53" customWidth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60.75" customHeight="1" spans="1:95">
      <c r="A2" s="898" t="s">
        <v>498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  <c r="BH2" s="898"/>
      <c r="BI2" s="898"/>
      <c r="BJ2" s="898"/>
      <c r="BK2" s="898"/>
      <c r="BL2" s="898"/>
      <c r="BM2" s="898"/>
      <c r="BN2" s="898"/>
      <c r="BO2" s="898"/>
      <c r="BP2" s="898"/>
      <c r="BQ2" s="898"/>
      <c r="BR2" s="898"/>
      <c r="BS2" s="898"/>
      <c r="BT2" s="898"/>
      <c r="BU2" s="898"/>
      <c r="BV2" s="898"/>
      <c r="BW2" s="898"/>
      <c r="BX2" s="898"/>
      <c r="BY2" s="898"/>
      <c r="BZ2" s="898"/>
      <c r="CA2" s="898"/>
      <c r="CB2" s="898"/>
      <c r="CC2" s="898"/>
      <c r="CD2" s="898"/>
      <c r="CE2" s="898"/>
      <c r="CF2" s="898"/>
      <c r="CG2" s="898"/>
      <c r="CH2" s="898"/>
      <c r="CI2" s="898"/>
      <c r="CJ2" s="898"/>
      <c r="CK2" s="898"/>
      <c r="CL2" s="898"/>
      <c r="CM2" s="898"/>
      <c r="CN2" s="898"/>
      <c r="CO2" s="898"/>
      <c r="CP2" s="898"/>
      <c r="CQ2" s="898"/>
    </row>
    <row r="3" s="26" customFormat="1" ht="144" hidden="1" customHeight="1" spans="1:95">
      <c r="A3" s="899" t="s">
        <v>472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  <c r="AK3" s="899"/>
      <c r="AL3" s="899"/>
      <c r="AM3" s="899"/>
      <c r="AN3" s="899"/>
      <c r="AO3" s="899"/>
      <c r="AP3" s="899"/>
      <c r="AQ3" s="899"/>
      <c r="AR3" s="899"/>
      <c r="AS3" s="899"/>
      <c r="AT3" s="899"/>
      <c r="AU3" s="899"/>
      <c r="AV3" s="899"/>
      <c r="AW3" s="899"/>
      <c r="AX3" s="899"/>
      <c r="AY3" s="899"/>
      <c r="AZ3" s="899"/>
      <c r="BA3" s="899"/>
      <c r="BB3" s="899"/>
      <c r="BC3" s="899"/>
      <c r="BD3" s="899"/>
      <c r="BE3" s="899"/>
      <c r="BF3" s="899"/>
      <c r="BG3" s="899"/>
      <c r="BH3" s="899"/>
      <c r="BI3" s="899"/>
      <c r="BJ3" s="899"/>
      <c r="BK3" s="899"/>
      <c r="BL3" s="899"/>
      <c r="BM3" s="899"/>
      <c r="BN3" s="899"/>
      <c r="BO3" s="899"/>
      <c r="BP3" s="899"/>
      <c r="BQ3" s="899"/>
      <c r="BR3" s="899"/>
      <c r="BS3" s="899"/>
      <c r="BT3" s="899"/>
      <c r="BU3" s="899"/>
      <c r="BV3" s="899"/>
      <c r="BW3" s="899"/>
      <c r="BX3" s="899"/>
      <c r="BY3" s="899"/>
      <c r="BZ3" s="899"/>
      <c r="CA3" s="899"/>
      <c r="CB3" s="899"/>
      <c r="CC3" s="899"/>
      <c r="CD3" s="899"/>
      <c r="CE3" s="899"/>
      <c r="CF3" s="899"/>
      <c r="CG3" s="899"/>
      <c r="CH3" s="899"/>
      <c r="CI3" s="899"/>
      <c r="CJ3" s="899"/>
      <c r="CK3" s="899"/>
      <c r="CL3" s="899"/>
      <c r="CM3" s="899"/>
      <c r="CN3" s="899"/>
      <c r="CO3" s="899"/>
      <c r="CP3" s="899"/>
      <c r="CQ3" s="899"/>
    </row>
    <row r="4" s="27" customFormat="1" ht="40.5" hidden="1" customHeight="1" spans="1:95">
      <c r="A4" s="896" t="s">
        <v>473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896"/>
      <c r="BQ4" s="896"/>
      <c r="BR4" s="896"/>
      <c r="BS4" s="896"/>
      <c r="BT4" s="896"/>
      <c r="BU4" s="896"/>
      <c r="BV4" s="896"/>
      <c r="BW4" s="896"/>
      <c r="BX4" s="896"/>
      <c r="BY4" s="896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6"/>
      <c r="CK4" s="896"/>
      <c r="CL4" s="896"/>
      <c r="CM4" s="896"/>
      <c r="CN4" s="896"/>
      <c r="CO4" s="896"/>
      <c r="CP4" s="896"/>
      <c r="CQ4" s="896"/>
    </row>
    <row r="5" s="26" customFormat="1" ht="40.5" hidden="1" customHeight="1" spans="1:95">
      <c r="A5" s="63" t="s">
        <v>474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40.5" customHeight="1" spans="1:95">
      <c r="A6" s="63" t="s">
        <v>499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41.25" customHeight="1" spans="1:95">
      <c r="A7" s="63" t="s">
        <v>500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712" t="s">
        <v>143</v>
      </c>
      <c r="Q9" s="712"/>
      <c r="R9" s="712"/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13" t="s">
        <v>143</v>
      </c>
      <c r="AO9" s="13"/>
      <c r="AP9" s="13"/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13" t="s">
        <v>143</v>
      </c>
      <c r="BH9" s="13"/>
      <c r="BI9" s="900"/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13" t="s">
        <v>143</v>
      </c>
      <c r="CF9" s="13"/>
      <c r="CG9" s="900"/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714" t="s">
        <v>181</v>
      </c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741" t="s">
        <v>179</v>
      </c>
      <c r="AO10" s="742" t="s">
        <v>180</v>
      </c>
      <c r="AP10" s="741" t="s">
        <v>181</v>
      </c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598" t="s">
        <v>179</v>
      </c>
      <c r="BH10" s="599" t="s">
        <v>180</v>
      </c>
      <c r="BI10" s="901" t="s">
        <v>181</v>
      </c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598" t="s">
        <v>179</v>
      </c>
      <c r="CF10" s="599" t="s">
        <v>180</v>
      </c>
      <c r="CG10" s="901" t="s">
        <v>181</v>
      </c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99.7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15539.7497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'46'!R13</f>
        <v>3803.11377</v>
      </c>
      <c r="Q13" s="687">
        <f>Q14+Q15+Q16+Q17</f>
        <v>192</v>
      </c>
      <c r="R13" s="717">
        <f>P13+Q13</f>
        <v>3995.11377</v>
      </c>
      <c r="S13" s="686">
        <v>0</v>
      </c>
      <c r="T13" s="687">
        <f>T14+T15+T16+T17</f>
        <v>0</v>
      </c>
      <c r="U13" s="717">
        <f>S13+T13</f>
        <v>0</v>
      </c>
      <c r="V13" s="686">
        <v>0</v>
      </c>
      <c r="W13" s="687">
        <f>W14+W15+W16+W17</f>
        <v>0</v>
      </c>
      <c r="X13" s="717">
        <f>V13+W13</f>
        <v>0</v>
      </c>
      <c r="Y13" s="686"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11">
        <v>0</v>
      </c>
      <c r="AR13" s="609"/>
      <c r="AS13" s="11">
        <v>0</v>
      </c>
      <c r="AT13" s="11">
        <v>0</v>
      </c>
      <c r="AU13" s="609"/>
      <c r="AV13" s="11">
        <v>0</v>
      </c>
      <c r="AW13" s="11"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53">
        <v>0</v>
      </c>
      <c r="BK13" s="654"/>
      <c r="BL13" s="653">
        <v>0</v>
      </c>
      <c r="BM13" s="653">
        <v>0</v>
      </c>
      <c r="BN13" s="654"/>
      <c r="BO13" s="653">
        <v>0</v>
      </c>
      <c r="BP13" s="653">
        <v>0</v>
      </c>
      <c r="BQ13" s="654"/>
      <c r="BR13" s="780">
        <v>0</v>
      </c>
      <c r="BS13" s="674">
        <f>BT13+BU13+BX13+CA13+CD13+CG13+CJ13+CM13+CP13</f>
        <v>15539.7497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3803.11377</v>
      </c>
      <c r="CF13" s="654">
        <f>Q13+AO13</f>
        <v>192</v>
      </c>
      <c r="CG13" s="653">
        <f>CE13+CF13</f>
        <v>3995.11377</v>
      </c>
      <c r="CH13" s="653">
        <f t="shared" ref="CH13:CP13" si="0">S13+AQ13+BJ13</f>
        <v>0</v>
      </c>
      <c r="CI13" s="654">
        <f t="shared" si="0"/>
        <v>0</v>
      </c>
      <c r="CJ13" s="653">
        <f t="shared" si="0"/>
        <v>0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802"/>
    </row>
    <row r="14" ht="69.75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>
        <v>192</v>
      </c>
      <c r="R14" s="717"/>
      <c r="S14" s="686"/>
      <c r="T14" s="687"/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802" t="s">
        <v>501</v>
      </c>
    </row>
    <row r="15" ht="73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/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/>
    </row>
    <row r="16" ht="22.5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/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/>
    </row>
    <row r="17" ht="36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104.25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520068.39338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77154.26481</v>
      </c>
      <c r="Q30" s="687">
        <f t="shared" ref="Q30:AA30" si="3">Q31+Q36</f>
        <v>0</v>
      </c>
      <c r="R30" s="717">
        <f t="shared" si="3"/>
        <v>74700.98828</v>
      </c>
      <c r="S30" s="686">
        <f t="shared" si="3"/>
        <v>52620.42863</v>
      </c>
      <c r="T30" s="687">
        <f t="shared" si="3"/>
        <v>0</v>
      </c>
      <c r="U30" s="717">
        <f t="shared" si="3"/>
        <v>52620.42863</v>
      </c>
      <c r="V30" s="686">
        <f t="shared" si="3"/>
        <v>52883.58652</v>
      </c>
      <c r="W30" s="687">
        <f t="shared" si="3"/>
        <v>0</v>
      </c>
      <c r="X30" s="717">
        <f t="shared" si="3"/>
        <v>52883.58652</v>
      </c>
      <c r="Y30" s="686">
        <f t="shared" si="3"/>
        <v>52883.58652</v>
      </c>
      <c r="Z30" s="687">
        <f t="shared" si="3"/>
        <v>0</v>
      </c>
      <c r="AA30" s="717">
        <f t="shared" si="3"/>
        <v>52883.58652</v>
      </c>
      <c r="AB30" s="608">
        <f>AC30+AD30+AG30+AJ30+AM30+AP30+AS30+AV30+AY30</f>
        <v>11759.74753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0</v>
      </c>
      <c r="AO30" s="609">
        <f t="shared" si="4"/>
        <v>0</v>
      </c>
      <c r="AP30" s="11">
        <f t="shared" si="4"/>
        <v>0</v>
      </c>
      <c r="AQ30" s="11">
        <f t="shared" si="4"/>
        <v>0</v>
      </c>
      <c r="AR30" s="609">
        <f t="shared" si="4"/>
        <v>0</v>
      </c>
      <c r="AS30" s="11">
        <f t="shared" si="4"/>
        <v>0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531828.14091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74700.98828</v>
      </c>
      <c r="CF30" s="609">
        <f t="shared" si="6"/>
        <v>0</v>
      </c>
      <c r="CG30" s="11">
        <f t="shared" si="6"/>
        <v>74700.98828</v>
      </c>
      <c r="CH30" s="11">
        <f t="shared" si="6"/>
        <v>52620.42863</v>
      </c>
      <c r="CI30" s="609">
        <f t="shared" si="6"/>
        <v>0</v>
      </c>
      <c r="CJ30" s="11">
        <f t="shared" si="6"/>
        <v>52620.42863</v>
      </c>
      <c r="CK30" s="11">
        <f t="shared" si="6"/>
        <v>52883.58652</v>
      </c>
      <c r="CL30" s="609">
        <f t="shared" si="6"/>
        <v>0</v>
      </c>
      <c r="CM30" s="11">
        <f t="shared" si="6"/>
        <v>52883.58652</v>
      </c>
      <c r="CN30" s="11">
        <f t="shared" si="6"/>
        <v>52883.58652</v>
      </c>
      <c r="CO30" s="609">
        <f t="shared" si="6"/>
        <v>0</v>
      </c>
      <c r="CP30" s="11">
        <f t="shared" si="6"/>
        <v>52883.58652</v>
      </c>
      <c r="CQ30" s="802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356906.7625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'46'!R31</f>
        <v>51431.48451</v>
      </c>
      <c r="Q31" s="687">
        <f>Q32+Q34</f>
        <v>0</v>
      </c>
      <c r="R31" s="717">
        <f>P31+Q31</f>
        <v>51431.48451</v>
      </c>
      <c r="S31" s="686">
        <f>'46'!U31</f>
        <v>34521.57036</v>
      </c>
      <c r="T31" s="687">
        <f>T32+T34</f>
        <v>0</v>
      </c>
      <c r="U31" s="717">
        <f>S31+T31</f>
        <v>34521.57036</v>
      </c>
      <c r="V31" s="686">
        <f>'46'!X31</f>
        <v>34521.57036</v>
      </c>
      <c r="W31" s="687">
        <f>W32+W34</f>
        <v>0</v>
      </c>
      <c r="X31" s="717">
        <f>V31+W31</f>
        <v>34521.57036</v>
      </c>
      <c r="Y31" s="686">
        <f>'46'!AA31</f>
        <v>34521.57036</v>
      </c>
      <c r="Z31" s="687">
        <f>Z32+Z34</f>
        <v>0</v>
      </c>
      <c r="AA31" s="717">
        <f>Y31+Z31</f>
        <v>34521.57036</v>
      </c>
      <c r="AB31" s="608">
        <f>AC31+AD31+AG31+AJ31+AM31+AP31+AS31+AV31+AY31</f>
        <v>7603.8597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v>0</v>
      </c>
      <c r="AO31" s="609"/>
      <c r="AP31" s="11">
        <f>AN31+AO31</f>
        <v>0</v>
      </c>
      <c r="AQ31" s="11">
        <v>0</v>
      </c>
      <c r="AR31" s="609"/>
      <c r="AS31" s="11">
        <f>AQ31+AR31</f>
        <v>0</v>
      </c>
      <c r="AT31" s="11">
        <v>0</v>
      </c>
      <c r="AU31" s="609"/>
      <c r="AV31" s="11">
        <f>AT31+AU31</f>
        <v>0</v>
      </c>
      <c r="AW31" s="11">
        <v>0</v>
      </c>
      <c r="AX31" s="609"/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617">
        <v>0</v>
      </c>
      <c r="BK31" s="609">
        <f>BK32+BK33+BK34</f>
        <v>0</v>
      </c>
      <c r="BL31" s="769">
        <f>BJ31+BK31</f>
        <v>0</v>
      </c>
      <c r="BM31" s="617">
        <v>0</v>
      </c>
      <c r="BN31" s="609">
        <f>BN32+BN33+BN34</f>
        <v>0</v>
      </c>
      <c r="BO31" s="769">
        <f>BM31+BN31</f>
        <v>0</v>
      </c>
      <c r="BP31" s="617"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364510.6222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51431.48451</v>
      </c>
      <c r="CF31" s="609">
        <f>Q31+AO31</f>
        <v>0</v>
      </c>
      <c r="CG31" s="11">
        <f>CE31+CF31</f>
        <v>51431.48451</v>
      </c>
      <c r="CH31" s="11">
        <f>S31+AQ31</f>
        <v>34521.57036</v>
      </c>
      <c r="CI31" s="609">
        <f>T31+AR31</f>
        <v>0</v>
      </c>
      <c r="CJ31" s="11">
        <f>CH31+CI31</f>
        <v>34521.57036</v>
      </c>
      <c r="CK31" s="11">
        <f>V31+AT31</f>
        <v>34521.57036</v>
      </c>
      <c r="CL31" s="609">
        <f>W31+AU31</f>
        <v>0</v>
      </c>
      <c r="CM31" s="11">
        <f>CK31+CL31</f>
        <v>34521.57036</v>
      </c>
      <c r="CN31" s="11">
        <f>Y31+AW31</f>
        <v>34521.57036</v>
      </c>
      <c r="CO31" s="609">
        <f>Z31+AX31</f>
        <v>0</v>
      </c>
      <c r="CP31" s="11">
        <f>CN31+CO31</f>
        <v>34521.57036</v>
      </c>
      <c r="CQ31" s="902"/>
    </row>
    <row r="32" ht="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/>
      <c r="U32" s="690"/>
      <c r="V32" s="686"/>
      <c r="W32" s="687"/>
      <c r="X32" s="690"/>
      <c r="Y32" s="686"/>
      <c r="Z32" s="687"/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76"/>
      <c r="AP32" s="616"/>
      <c r="AQ32" s="616"/>
      <c r="AR32" s="676"/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750"/>
      <c r="CQ32" s="903"/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750"/>
      <c r="CQ33" s="903"/>
    </row>
    <row r="34" ht="79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/>
      <c r="U34" s="718"/>
      <c r="V34" s="686"/>
      <c r="W34" s="687"/>
      <c r="X34" s="718"/>
      <c r="Y34" s="686"/>
      <c r="Z34" s="692"/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54"/>
      <c r="AP34" s="616"/>
      <c r="AQ34" s="616"/>
      <c r="AR34" s="676"/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752"/>
      <c r="CQ34" s="903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756"/>
      <c r="CQ35" s="904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163161.63088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'46'!R36</f>
        <v>23269.50377</v>
      </c>
      <c r="Q36" s="687">
        <f>Q37</f>
        <v>0</v>
      </c>
      <c r="R36" s="717">
        <f>P36+Q36</f>
        <v>23269.50377</v>
      </c>
      <c r="S36" s="686">
        <f>'46'!U36</f>
        <v>18098.85827</v>
      </c>
      <c r="T36" s="687">
        <f>T37</f>
        <v>0</v>
      </c>
      <c r="U36" s="717">
        <f>S36+T36</f>
        <v>18098.85827</v>
      </c>
      <c r="V36" s="686">
        <f>'46'!X36</f>
        <v>18362.01616</v>
      </c>
      <c r="W36" s="687">
        <f>W37</f>
        <v>0</v>
      </c>
      <c r="X36" s="717">
        <f>V36+W36</f>
        <v>18362.01616</v>
      </c>
      <c r="Y36" s="686">
        <f>'46'!AA36</f>
        <v>18362.01616</v>
      </c>
      <c r="Z36" s="687">
        <f>Z37</f>
        <v>0</v>
      </c>
      <c r="AA36" s="717">
        <f>Y36+Z36</f>
        <v>18362.01616</v>
      </c>
      <c r="AB36" s="608">
        <f>AC36+AD36+AG36+AJ36+AM36+AP36+AS36+AV36+AY36</f>
        <v>4155.88783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v>0</v>
      </c>
      <c r="AO36" s="609"/>
      <c r="AP36" s="11">
        <f>AN36+AO36</f>
        <v>0</v>
      </c>
      <c r="AQ36" s="11">
        <v>0</v>
      </c>
      <c r="AR36" s="609"/>
      <c r="AS36" s="11">
        <f>AQ36+AR36</f>
        <v>0</v>
      </c>
      <c r="AT36" s="11">
        <v>0</v>
      </c>
      <c r="AU36" s="609"/>
      <c r="AV36" s="11">
        <f>AT36+AU36</f>
        <v>0</v>
      </c>
      <c r="AW36" s="11">
        <v>0</v>
      </c>
      <c r="AX36" s="609"/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/>
      <c r="BI36" s="11">
        <f>BG36+BH36</f>
        <v>0</v>
      </c>
      <c r="BJ36" s="11">
        <v>0</v>
      </c>
      <c r="BK36" s="609"/>
      <c r="BL36" s="11">
        <f>BJ36+BK36</f>
        <v>0</v>
      </c>
      <c r="BM36" s="11">
        <v>0</v>
      </c>
      <c r="BN36" s="609"/>
      <c r="BO36" s="11">
        <f>BM36+BN36</f>
        <v>0</v>
      </c>
      <c r="BP36" s="11">
        <v>0</v>
      </c>
      <c r="BQ36" s="609"/>
      <c r="BR36" s="11">
        <f>BP36+BQ36</f>
        <v>0</v>
      </c>
      <c r="BS36" s="608">
        <f>BT36+BU36+BX36+CA36+CD36+CG36+CJ36+CM36+CP36</f>
        <v>167317.51871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23269.50377</v>
      </c>
      <c r="CF36" s="609">
        <f>Q36+AO36</f>
        <v>0</v>
      </c>
      <c r="CG36" s="11">
        <f>CE36+CF36</f>
        <v>23269.50377</v>
      </c>
      <c r="CH36" s="11">
        <f>S36+AQ36</f>
        <v>18098.85827</v>
      </c>
      <c r="CI36" s="609">
        <f>T36+AR36</f>
        <v>0</v>
      </c>
      <c r="CJ36" s="11">
        <f>CH36+CI36</f>
        <v>18098.85827</v>
      </c>
      <c r="CK36" s="11">
        <f>V36+AT36</f>
        <v>18362.01616</v>
      </c>
      <c r="CL36" s="609">
        <f>W36+AU36</f>
        <v>0</v>
      </c>
      <c r="CM36" s="11">
        <f>CK36+CL36</f>
        <v>18362.01616</v>
      </c>
      <c r="CN36" s="11">
        <f>Y36+AW36</f>
        <v>18362.01616</v>
      </c>
      <c r="CO36" s="609">
        <f>Z36+AX36</f>
        <v>0</v>
      </c>
      <c r="CP36" s="11">
        <f>CN36+CO36</f>
        <v>18362.01616</v>
      </c>
      <c r="CQ36" s="224"/>
    </row>
    <row r="37" ht="72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86"/>
      <c r="T37" s="687"/>
      <c r="U37" s="717"/>
      <c r="V37" s="686"/>
      <c r="W37" s="687"/>
      <c r="X37" s="717"/>
      <c r="Y37" s="686"/>
      <c r="Z37" s="687"/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09"/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4452.48523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'46'!R38</f>
        <v>2453.27653</v>
      </c>
      <c r="Q38" s="687">
        <f>Q39+Q40+Q41</f>
        <v>0</v>
      </c>
      <c r="R38" s="717">
        <f>P38+Q38</f>
        <v>2453.27653</v>
      </c>
      <c r="S38" s="686">
        <f>'46'!U38</f>
        <v>0</v>
      </c>
      <c r="T38" s="687">
        <f>T39</f>
        <v>0</v>
      </c>
      <c r="U38" s="717">
        <f>S38+T38</f>
        <v>0</v>
      </c>
      <c r="V38" s="686">
        <f>'46'!X38</f>
        <v>0</v>
      </c>
      <c r="W38" s="687">
        <f>W39</f>
        <v>0</v>
      </c>
      <c r="X38" s="717">
        <f>V38+W38</f>
        <v>0</v>
      </c>
      <c r="Y38" s="686">
        <f>'46'!AA38</f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11">
        <v>0</v>
      </c>
      <c r="AR38" s="609">
        <f t="shared" si="7"/>
        <v>0</v>
      </c>
      <c r="AS38" s="11">
        <f>AQ38+AR38</f>
        <v>0</v>
      </c>
      <c r="AT38" s="11">
        <v>0</v>
      </c>
      <c r="AU38" s="609">
        <f>AU39</f>
        <v>0</v>
      </c>
      <c r="AV38" s="11">
        <f>AT38+AU38</f>
        <v>0</v>
      </c>
      <c r="AW38" s="11"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11">
        <v>0</v>
      </c>
      <c r="BK38" s="609"/>
      <c r="BL38" s="686">
        <f>BJ38+BK38</f>
        <v>0</v>
      </c>
      <c r="BM38" s="11">
        <v>0</v>
      </c>
      <c r="BN38" s="609"/>
      <c r="BO38" s="686">
        <f>BM38+BN38</f>
        <v>0</v>
      </c>
      <c r="BP38" s="11">
        <v>0</v>
      </c>
      <c r="BQ38" s="609"/>
      <c r="BR38" s="686">
        <f>BP38+BQ38</f>
        <v>0</v>
      </c>
      <c r="BS38" s="608">
        <f>BT38+BU38+BX38+CA38+CD38+CG38+CJ38+CM38+CP38</f>
        <v>9183.65465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2453.27653</v>
      </c>
      <c r="CF38" s="609">
        <f>Q38+AO38</f>
        <v>0</v>
      </c>
      <c r="CG38" s="11">
        <f>CE38+CF38</f>
        <v>2453.27653</v>
      </c>
      <c r="CH38" s="11">
        <f>S38+AQ38</f>
        <v>0</v>
      </c>
      <c r="CI38" s="609">
        <f>T38+AR38</f>
        <v>0</v>
      </c>
      <c r="CJ38" s="11">
        <f>CH38+CI38</f>
        <v>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/>
    </row>
    <row r="39" ht="23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/>
    </row>
    <row r="40" ht="30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/>
    </row>
    <row r="41" ht="30.7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74746.89461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'46'!R43</f>
        <v>16540.70411</v>
      </c>
      <c r="Q43" s="687">
        <f>Q44</f>
        <v>0</v>
      </c>
      <c r="R43" s="717">
        <f>P43+Q43</f>
        <v>16540.70411</v>
      </c>
      <c r="S43" s="686">
        <f>'46'!U43</f>
        <v>10322.06244</v>
      </c>
      <c r="T43" s="687">
        <f>T44</f>
        <v>0</v>
      </c>
      <c r="U43" s="717">
        <f>S43+T43</f>
        <v>10322.06244</v>
      </c>
      <c r="V43" s="686">
        <f>'46'!X43</f>
        <v>10322.06244</v>
      </c>
      <c r="W43" s="687">
        <f>W44</f>
        <v>0</v>
      </c>
      <c r="X43" s="717">
        <f>V43+W43</f>
        <v>10322.06244</v>
      </c>
      <c r="Y43" s="686">
        <f>'46'!AA43</f>
        <v>10322.06244</v>
      </c>
      <c r="Z43" s="687">
        <f>Z44</f>
        <v>0</v>
      </c>
      <c r="AA43" s="717">
        <f>Y43+Z43</f>
        <v>10322.06244</v>
      </c>
      <c r="AB43" s="608">
        <f>AC43+AD43+AG43+AJ43+AM43+AP43+AS43+AV43+AY43</f>
        <v>5435.46214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'46'!AP43</f>
        <v>0</v>
      </c>
      <c r="AO43" s="609">
        <f>AO44</f>
        <v>0</v>
      </c>
      <c r="AP43" s="11">
        <f>AN43+AO43</f>
        <v>0</v>
      </c>
      <c r="AQ43" s="11">
        <f>'46'!AS43</f>
        <v>2000</v>
      </c>
      <c r="AR43" s="609">
        <f>AR44</f>
        <v>0</v>
      </c>
      <c r="AS43" s="11">
        <f>AQ43+AR43</f>
        <v>2000</v>
      </c>
      <c r="AT43" s="11">
        <f>'46'!AV43</f>
        <v>0</v>
      </c>
      <c r="AU43" s="609">
        <f>AU44</f>
        <v>0</v>
      </c>
      <c r="AV43" s="11">
        <f>AT43+AU43</f>
        <v>0</v>
      </c>
      <c r="AW43" s="11">
        <f>'46'!AY43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v>0</v>
      </c>
      <c r="BK43" s="609">
        <f>BK44</f>
        <v>0</v>
      </c>
      <c r="BL43" s="686">
        <f>BJ43+BK43</f>
        <v>0</v>
      </c>
      <c r="BM43" s="11">
        <v>0</v>
      </c>
      <c r="BN43" s="609">
        <f>BN44</f>
        <v>0</v>
      </c>
      <c r="BO43" s="686">
        <f>BM43+BN43</f>
        <v>0</v>
      </c>
      <c r="BP43" s="11"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80182.35675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16540.70411</v>
      </c>
      <c r="CF43" s="609">
        <f>Q43+AO43</f>
        <v>0</v>
      </c>
      <c r="CG43" s="11">
        <f>CE43+CF43</f>
        <v>16540.70411</v>
      </c>
      <c r="CH43" s="11">
        <f>S43+AQ43+BJ43</f>
        <v>12322.06244</v>
      </c>
      <c r="CI43" s="609">
        <f>T43+AR43+BK43</f>
        <v>0</v>
      </c>
      <c r="CJ43" s="11">
        <f>CH43+CI43</f>
        <v>12322.06244</v>
      </c>
      <c r="CK43" s="11">
        <f>V43+AT43+BM43</f>
        <v>10322.06244</v>
      </c>
      <c r="CL43" s="609">
        <f>W43+AU43+BN43</f>
        <v>0</v>
      </c>
      <c r="CM43" s="11">
        <f>CK43+CL43</f>
        <v>10322.06244</v>
      </c>
      <c r="CN43" s="11">
        <f>Y43+AW43+BP43</f>
        <v>10322.06244</v>
      </c>
      <c r="CO43" s="609">
        <f>Z43+AX43+BQ43</f>
        <v>0</v>
      </c>
      <c r="CP43" s="11">
        <f>CN43+CO43</f>
        <v>10322.06244</v>
      </c>
      <c r="CQ43" s="224"/>
    </row>
    <row r="44" ht="75.7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/>
      <c r="R44" s="722"/>
      <c r="S44" s="699"/>
      <c r="T44" s="700"/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/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626720.98542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99951.35922</v>
      </c>
      <c r="Q45" s="646">
        <f t="shared" si="9"/>
        <v>192</v>
      </c>
      <c r="R45" s="646">
        <f t="shared" si="9"/>
        <v>97690.08269</v>
      </c>
      <c r="S45" s="646">
        <f t="shared" si="9"/>
        <v>62942.49107</v>
      </c>
      <c r="T45" s="646">
        <f t="shared" si="9"/>
        <v>0</v>
      </c>
      <c r="U45" s="646">
        <f t="shared" si="9"/>
        <v>62942.49107</v>
      </c>
      <c r="V45" s="646">
        <f t="shared" si="9"/>
        <v>63205.64896</v>
      </c>
      <c r="W45" s="646">
        <f t="shared" si="9"/>
        <v>0</v>
      </c>
      <c r="X45" s="646">
        <f t="shared" si="9"/>
        <v>63205.64896</v>
      </c>
      <c r="Y45" s="646">
        <f t="shared" si="9"/>
        <v>63205.64896</v>
      </c>
      <c r="Z45" s="646">
        <f t="shared" si="9"/>
        <v>0</v>
      </c>
      <c r="AA45" s="646">
        <f t="shared" si="9"/>
        <v>63205.64896</v>
      </c>
      <c r="AB45" s="608">
        <f>AC45+AD45+AG45+AJ45+AM45+AP45+AS45+AV45+AY45</f>
        <v>21926.37909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0</v>
      </c>
      <c r="AO45" s="646">
        <f t="shared" si="9"/>
        <v>0</v>
      </c>
      <c r="AP45" s="646">
        <f t="shared" si="9"/>
        <v>0</v>
      </c>
      <c r="AQ45" s="646">
        <f t="shared" si="9"/>
        <v>2000</v>
      </c>
      <c r="AR45" s="646">
        <f t="shared" si="9"/>
        <v>0</v>
      </c>
      <c r="AS45" s="646">
        <f t="shared" si="9"/>
        <v>2000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648647.36451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97498.08269</v>
      </c>
      <c r="CF45" s="646">
        <f t="shared" si="10"/>
        <v>192</v>
      </c>
      <c r="CG45" s="646">
        <f t="shared" si="10"/>
        <v>97690.08269</v>
      </c>
      <c r="CH45" s="646">
        <f t="shared" si="10"/>
        <v>64942.49107</v>
      </c>
      <c r="CI45" s="646">
        <f t="shared" si="10"/>
        <v>0</v>
      </c>
      <c r="CJ45" s="646">
        <f t="shared" si="10"/>
        <v>64942.49107</v>
      </c>
      <c r="CK45" s="646">
        <f t="shared" si="10"/>
        <v>63205.64896</v>
      </c>
      <c r="CL45" s="646">
        <f t="shared" si="10"/>
        <v>0</v>
      </c>
      <c r="CM45" s="646">
        <f t="shared" si="10"/>
        <v>63205.64896</v>
      </c>
      <c r="CN45" s="646">
        <f t="shared" si="10"/>
        <v>63205.64896</v>
      </c>
      <c r="CO45" s="646">
        <f t="shared" si="10"/>
        <v>0</v>
      </c>
      <c r="CP45" s="646">
        <f t="shared" si="10"/>
        <v>63205.64896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911" t="s">
        <v>13</v>
      </c>
      <c r="D47" s="674">
        <f>E47+F47+I47+L47+O47+R47+U47+X47+AA47</f>
        <v>210.52674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'46'!R47</f>
        <v>26.31579</v>
      </c>
      <c r="Q47" s="654">
        <f>Q48+Q49+Q50</f>
        <v>0</v>
      </c>
      <c r="R47" s="723">
        <f>P47+Q47</f>
        <v>26.31579</v>
      </c>
      <c r="S47" s="701">
        <f>'46'!U47</f>
        <v>26.31579</v>
      </c>
      <c r="T47" s="654">
        <v>26.31579</v>
      </c>
      <c r="U47" s="723">
        <f>S47+T47</f>
        <v>52.63158</v>
      </c>
      <c r="V47" s="701">
        <f>'46'!X47</f>
        <v>26.31579</v>
      </c>
      <c r="W47" s="654">
        <v>26.31579</v>
      </c>
      <c r="X47" s="723">
        <f>V47+W47</f>
        <v>52.63158</v>
      </c>
      <c r="Y47" s="701">
        <f>'46'!AA47</f>
        <v>0</v>
      </c>
      <c r="Z47" s="654">
        <f>Z48+Z49+Z50</f>
        <v>0</v>
      </c>
      <c r="AA47" s="723">
        <f>Y47+Z47</f>
        <v>0</v>
      </c>
      <c r="AB47" s="674">
        <f>AC47+AD47+AG47+AJ47+AM47+AP47+AS47+AV47+AY47</f>
        <v>720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'46'!AP47</f>
        <v>90</v>
      </c>
      <c r="AO47" s="654">
        <f>AO48+AO49+AO50</f>
        <v>0</v>
      </c>
      <c r="AP47" s="653">
        <f>AN47+AO47</f>
        <v>90</v>
      </c>
      <c r="AQ47" s="653">
        <f>'46'!AS47</f>
        <v>90</v>
      </c>
      <c r="AR47" s="654">
        <v>90</v>
      </c>
      <c r="AS47" s="653">
        <f>AQ47+AR47</f>
        <v>180</v>
      </c>
      <c r="AT47" s="653">
        <f>'46'!AV47</f>
        <v>90</v>
      </c>
      <c r="AU47" s="654">
        <v>90</v>
      </c>
      <c r="AV47" s="653">
        <f>AT47+AU47</f>
        <v>180</v>
      </c>
      <c r="AW47" s="653">
        <f>'46'!AY47</f>
        <v>0</v>
      </c>
      <c r="AX47" s="654">
        <f>AX48+AX49+AX50</f>
        <v>0</v>
      </c>
      <c r="AY47" s="653">
        <f>AW47+AX47</f>
        <v>0</v>
      </c>
      <c r="AZ47" s="747">
        <f>BC47+BF47+BI47+BL47+BO47+BR47</f>
        <v>3280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'46'!BI47</f>
        <v>410</v>
      </c>
      <c r="BH47" s="654">
        <f>BH48+BH49+BH50</f>
        <v>0</v>
      </c>
      <c r="BI47" s="653">
        <f>BG47+BH47</f>
        <v>410</v>
      </c>
      <c r="BJ47" s="653">
        <f>'46'!BL47</f>
        <v>410</v>
      </c>
      <c r="BK47" s="654">
        <v>410</v>
      </c>
      <c r="BL47" s="653">
        <f>BJ47+BK47</f>
        <v>820</v>
      </c>
      <c r="BM47" s="653">
        <f>'46'!BO47</f>
        <v>410</v>
      </c>
      <c r="BN47" s="654">
        <v>410</v>
      </c>
      <c r="BO47" s="653">
        <f>BM47+BN47</f>
        <v>820</v>
      </c>
      <c r="BP47" s="653">
        <f>'46'!BR47</f>
        <v>0</v>
      </c>
      <c r="BQ47" s="654">
        <f>BQ48+BQ49+BQ50</f>
        <v>0</v>
      </c>
      <c r="BR47" s="786">
        <f>BP47+BQ47</f>
        <v>0</v>
      </c>
      <c r="BS47" s="608">
        <f>BT47+BU47+BX47+CA47+CD47+CG47+CJ47+CM47+CP47</f>
        <v>4210.52674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526.31579</v>
      </c>
      <c r="CI47" s="654">
        <f>T47+AR47+BK47</f>
        <v>526.31579</v>
      </c>
      <c r="CJ47" s="653">
        <f>CH47+CI47</f>
        <v>1052.63158</v>
      </c>
      <c r="CK47" s="653">
        <f>V47+AT47+BM47</f>
        <v>526.31579</v>
      </c>
      <c r="CL47" s="654">
        <f>W47+AU47+BN47</f>
        <v>526.31579</v>
      </c>
      <c r="CM47" s="653">
        <f>CK47+CL47</f>
        <v>1052.63158</v>
      </c>
      <c r="CN47" s="653">
        <f>Y47+AW47+BP47</f>
        <v>0</v>
      </c>
      <c r="CO47" s="654">
        <f>Z47+AX47+BQ47</f>
        <v>0</v>
      </c>
      <c r="CP47" s="653">
        <f>CN47+CO47</f>
        <v>0</v>
      </c>
      <c r="CQ47" s="920"/>
    </row>
    <row r="48" s="27" customFormat="1" ht="60" customHeight="1" spans="1:95">
      <c r="A48" s="655"/>
      <c r="B48" s="606"/>
      <c r="C48" s="607" t="s">
        <v>330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/>
      <c r="U48" s="717"/>
      <c r="V48" s="686"/>
      <c r="W48" s="609"/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/>
      <c r="AS48" s="11"/>
      <c r="AT48" s="11"/>
      <c r="AU48" s="609"/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/>
      <c r="BL48" s="11"/>
      <c r="BM48" s="11"/>
      <c r="BN48" s="609"/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921"/>
    </row>
    <row r="49" s="27" customFormat="1" ht="18.75" customHeight="1" spans="1:95">
      <c r="A49" s="65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921"/>
    </row>
    <row r="50" s="27" customFormat="1" ht="26.25" customHeight="1" spans="1:95">
      <c r="A50" s="65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922"/>
    </row>
    <row r="51" s="27" customFormat="1" ht="99.75" customHeight="1" spans="1:95">
      <c r="A51" s="658" t="s">
        <v>289</v>
      </c>
      <c r="B51" s="638" t="s">
        <v>290</v>
      </c>
      <c r="C51" s="639" t="s">
        <v>13</v>
      </c>
      <c r="D51" s="640">
        <f>E51+F51+I51+L51+O51+R51+U51+X51+AA51</f>
        <v>155.35263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'46'!R51</f>
        <v>0</v>
      </c>
      <c r="Q51" s="642">
        <v>0</v>
      </c>
      <c r="R51" s="722">
        <f>P51+Q51</f>
        <v>0</v>
      </c>
      <c r="S51" s="699">
        <f>'46'!U51</f>
        <v>142.522</v>
      </c>
      <c r="T51" s="642">
        <v>-0.00095</v>
      </c>
      <c r="U51" s="722">
        <f>S51+T51</f>
        <v>142.52105</v>
      </c>
      <c r="V51" s="699">
        <f>'46'!X51</f>
        <v>0</v>
      </c>
      <c r="W51" s="642">
        <v>0</v>
      </c>
      <c r="X51" s="722">
        <f>V51+W51</f>
        <v>0</v>
      </c>
      <c r="Y51" s="699">
        <f>'46'!AA51</f>
        <v>0</v>
      </c>
      <c r="Z51" s="642">
        <v>12.83158</v>
      </c>
      <c r="AA51" s="722">
        <f>Y51+Z51</f>
        <v>12.83158</v>
      </c>
      <c r="AB51" s="640">
        <f>AC51+AD51+AG51+AJ51+AM51+AP51+AS51+AV51+AY51</f>
        <v>531.306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'46'!AP51</f>
        <v>0</v>
      </c>
      <c r="AO51" s="642">
        <v>0</v>
      </c>
      <c r="AP51" s="641">
        <f>AN51+AO51</f>
        <v>0</v>
      </c>
      <c r="AQ51" s="641">
        <f>'46'!AS51</f>
        <v>2707.9</v>
      </c>
      <c r="AR51" s="642">
        <v>-2220.478</v>
      </c>
      <c r="AS51" s="641">
        <f>AQ51+AR51</f>
        <v>487.422</v>
      </c>
      <c r="AT51" s="641">
        <f>'46'!AV51</f>
        <v>0</v>
      </c>
      <c r="AU51" s="642">
        <v>0</v>
      </c>
      <c r="AV51" s="641">
        <f>AT51+AU51</f>
        <v>0</v>
      </c>
      <c r="AW51" s="641">
        <f>'46'!AY51</f>
        <v>0</v>
      </c>
      <c r="AX51" s="642">
        <v>43.884</v>
      </c>
      <c r="AY51" s="641">
        <f>AW51+AX51</f>
        <v>43.884</v>
      </c>
      <c r="AZ51" s="747">
        <f>BC51+BF51+BI51+BL51+BO51+BR51</f>
        <v>2420.394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653">
        <f>'46'!BI51</f>
        <v>0</v>
      </c>
      <c r="BH51" s="642">
        <v>0</v>
      </c>
      <c r="BI51" s="641">
        <f>BG51+BH51</f>
        <v>0</v>
      </c>
      <c r="BJ51" s="653">
        <f>'46'!BL51</f>
        <v>0</v>
      </c>
      <c r="BK51" s="642">
        <v>2220.478</v>
      </c>
      <c r="BL51" s="641">
        <f>BJ51+BK51</f>
        <v>2220.478</v>
      </c>
      <c r="BM51" s="653">
        <f>'46'!BO51</f>
        <v>0</v>
      </c>
      <c r="BN51" s="642">
        <v>0</v>
      </c>
      <c r="BO51" s="641">
        <f>BM51+BN51</f>
        <v>0</v>
      </c>
      <c r="BP51" s="653">
        <f>'46'!BR51</f>
        <v>0</v>
      </c>
      <c r="BQ51" s="642">
        <v>199.916</v>
      </c>
      <c r="BR51" s="788">
        <f>BP51+BQ51</f>
        <v>199.916</v>
      </c>
      <c r="BS51" s="608">
        <f>BT51+BU51+BX51+CA51+CD51+CG51+CJ51+CM51+CP51</f>
        <v>3107.05263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2850.422</v>
      </c>
      <c r="CI51" s="642">
        <f>T51+AR51+BK51</f>
        <v>-0.000950000000102591</v>
      </c>
      <c r="CJ51" s="641">
        <f>CH51+CI51</f>
        <v>2850.42105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0</v>
      </c>
      <c r="CO51" s="642">
        <f>Z51+AX51+BQ51</f>
        <v>256.63158</v>
      </c>
      <c r="CP51" s="641">
        <f>CN51+CO51</f>
        <v>256.63158</v>
      </c>
      <c r="CQ51" s="802"/>
    </row>
    <row r="52" s="27" customFormat="1" ht="63.75" customHeight="1" spans="1:95">
      <c r="A52" s="643"/>
      <c r="B52" s="644" t="s">
        <v>189</v>
      </c>
      <c r="C52" s="645"/>
      <c r="D52" s="673">
        <f>E52+F52+I52+L52+O52+R52+U52+X52+AA52</f>
        <v>365.87937</v>
      </c>
      <c r="E52" s="646">
        <f t="shared" ref="E52:AA52" si="11">E51+E47</f>
        <v>0</v>
      </c>
      <c r="F52" s="646">
        <f t="shared" si="11"/>
        <v>0</v>
      </c>
      <c r="G52" s="646">
        <f t="shared" si="11"/>
        <v>0</v>
      </c>
      <c r="H52" s="848">
        <f t="shared" si="11"/>
        <v>0</v>
      </c>
      <c r="I52" s="646">
        <f t="shared" si="11"/>
        <v>0</v>
      </c>
      <c r="J52" s="912">
        <f t="shared" si="11"/>
        <v>52.632</v>
      </c>
      <c r="K52" s="855">
        <f t="shared" si="11"/>
        <v>0</v>
      </c>
      <c r="L52" s="912">
        <f t="shared" si="11"/>
        <v>52.632</v>
      </c>
      <c r="M52" s="912">
        <f t="shared" si="11"/>
        <v>26.31579</v>
      </c>
      <c r="N52" s="855">
        <f t="shared" si="11"/>
        <v>0</v>
      </c>
      <c r="O52" s="912">
        <f t="shared" si="11"/>
        <v>26.31579</v>
      </c>
      <c r="P52" s="912">
        <f t="shared" si="11"/>
        <v>26.31579</v>
      </c>
      <c r="Q52" s="855">
        <f t="shared" si="11"/>
        <v>0</v>
      </c>
      <c r="R52" s="913">
        <f t="shared" si="11"/>
        <v>26.31579</v>
      </c>
      <c r="S52" s="912">
        <f t="shared" si="11"/>
        <v>168.83779</v>
      </c>
      <c r="T52" s="855">
        <f t="shared" si="11"/>
        <v>26.31484</v>
      </c>
      <c r="U52" s="913">
        <f t="shared" si="11"/>
        <v>195.15263</v>
      </c>
      <c r="V52" s="912">
        <f t="shared" si="11"/>
        <v>26.31579</v>
      </c>
      <c r="W52" s="855">
        <f t="shared" si="11"/>
        <v>26.31579</v>
      </c>
      <c r="X52" s="913">
        <f t="shared" si="11"/>
        <v>52.63158</v>
      </c>
      <c r="Y52" s="912">
        <f t="shared" si="11"/>
        <v>0</v>
      </c>
      <c r="Z52" s="855">
        <f t="shared" si="11"/>
        <v>12.83158</v>
      </c>
      <c r="AA52" s="913">
        <f t="shared" si="11"/>
        <v>12.83158</v>
      </c>
      <c r="AB52" s="673">
        <f>AC52+AD52+AG52+AJ52+AM52+AP52+AS52+AV52+AY52</f>
        <v>1251.306</v>
      </c>
      <c r="AC52" s="646">
        <f t="shared" ref="AC52:BH52" si="12">AC51+AC47</f>
        <v>0</v>
      </c>
      <c r="AD52" s="646">
        <f t="shared" si="12"/>
        <v>0</v>
      </c>
      <c r="AE52" s="646">
        <f t="shared" si="12"/>
        <v>0</v>
      </c>
      <c r="AF52" s="848">
        <f t="shared" si="12"/>
        <v>0</v>
      </c>
      <c r="AG52" s="397">
        <f t="shared" si="12"/>
        <v>0</v>
      </c>
      <c r="AH52" s="646">
        <f t="shared" si="12"/>
        <v>180</v>
      </c>
      <c r="AI52" s="855">
        <f t="shared" si="12"/>
        <v>0</v>
      </c>
      <c r="AJ52" s="646">
        <f t="shared" si="12"/>
        <v>180</v>
      </c>
      <c r="AK52" s="646">
        <f t="shared" si="12"/>
        <v>90</v>
      </c>
      <c r="AL52" s="855">
        <f t="shared" si="12"/>
        <v>0</v>
      </c>
      <c r="AM52" s="646">
        <f t="shared" si="12"/>
        <v>90</v>
      </c>
      <c r="AN52" s="646">
        <f t="shared" si="12"/>
        <v>90</v>
      </c>
      <c r="AO52" s="855">
        <f t="shared" si="12"/>
        <v>0</v>
      </c>
      <c r="AP52" s="646">
        <f t="shared" si="12"/>
        <v>90</v>
      </c>
      <c r="AQ52" s="912">
        <f t="shared" si="12"/>
        <v>2797.9</v>
      </c>
      <c r="AR52" s="855">
        <f t="shared" si="12"/>
        <v>-2130.478</v>
      </c>
      <c r="AS52" s="913">
        <f t="shared" si="12"/>
        <v>667.422</v>
      </c>
      <c r="AT52" s="912">
        <f t="shared" si="12"/>
        <v>90</v>
      </c>
      <c r="AU52" s="855">
        <f t="shared" si="12"/>
        <v>90</v>
      </c>
      <c r="AV52" s="913">
        <f t="shared" si="12"/>
        <v>180</v>
      </c>
      <c r="AW52" s="912">
        <f t="shared" si="12"/>
        <v>0</v>
      </c>
      <c r="AX52" s="855">
        <f t="shared" si="12"/>
        <v>43.884</v>
      </c>
      <c r="AY52" s="913">
        <f t="shared" si="12"/>
        <v>43.884</v>
      </c>
      <c r="AZ52" s="747">
        <f>BC52+BF52+BI52+BL52+BO52+BR52</f>
        <v>5700.394</v>
      </c>
      <c r="BA52" s="673">
        <f t="shared" si="12"/>
        <v>820</v>
      </c>
      <c r="BB52" s="855">
        <f t="shared" si="12"/>
        <v>0</v>
      </c>
      <c r="BC52" s="646">
        <f t="shared" si="12"/>
        <v>820</v>
      </c>
      <c r="BD52" s="646">
        <f t="shared" si="12"/>
        <v>410</v>
      </c>
      <c r="BE52" s="855">
        <f t="shared" si="12"/>
        <v>0</v>
      </c>
      <c r="BF52" s="761">
        <f>BD52+BE52</f>
        <v>410</v>
      </c>
      <c r="BG52" s="646">
        <f t="shared" si="12"/>
        <v>410</v>
      </c>
      <c r="BH52" s="855">
        <f t="shared" si="12"/>
        <v>0</v>
      </c>
      <c r="BI52" s="761">
        <f>BG52+BH52</f>
        <v>410</v>
      </c>
      <c r="BJ52" s="912">
        <f t="shared" ref="BJ52:BR52" si="13">BJ51+BJ47</f>
        <v>410</v>
      </c>
      <c r="BK52" s="855">
        <f t="shared" si="13"/>
        <v>2630.478</v>
      </c>
      <c r="BL52" s="913">
        <f t="shared" si="13"/>
        <v>3040.478</v>
      </c>
      <c r="BM52" s="912">
        <f t="shared" si="13"/>
        <v>410</v>
      </c>
      <c r="BN52" s="855">
        <f t="shared" si="13"/>
        <v>410</v>
      </c>
      <c r="BO52" s="913">
        <f t="shared" si="13"/>
        <v>820</v>
      </c>
      <c r="BP52" s="912">
        <f t="shared" si="13"/>
        <v>0</v>
      </c>
      <c r="BQ52" s="855">
        <f t="shared" si="13"/>
        <v>199.916</v>
      </c>
      <c r="BR52" s="913">
        <f t="shared" si="13"/>
        <v>199.916</v>
      </c>
      <c r="BS52" s="608">
        <f>BT52+BU52+BX52+CA52+CD52+CG52+CJ52+CM52+CP52</f>
        <v>7317.57937</v>
      </c>
      <c r="BT52" s="761">
        <f>BT51+BT47</f>
        <v>0</v>
      </c>
      <c r="BU52" s="761">
        <f>BU51+BU47</f>
        <v>0</v>
      </c>
      <c r="BV52" s="761">
        <f>BV51+BV47</f>
        <v>0</v>
      </c>
      <c r="BW52" s="855">
        <f>BW51+BW47</f>
        <v>0</v>
      </c>
      <c r="BX52" s="761">
        <f>BX51+BX47</f>
        <v>0</v>
      </c>
      <c r="BY52" s="761">
        <f>J52+AH52+BA52</f>
        <v>1052.632</v>
      </c>
      <c r="BZ52" s="855">
        <f>K52+AI52+BB52</f>
        <v>0</v>
      </c>
      <c r="CA52" s="761">
        <f t="shared" ref="CA52:CP52" si="14">CA51+CA47</f>
        <v>1052.632</v>
      </c>
      <c r="CB52" s="761">
        <f t="shared" si="14"/>
        <v>526.31579</v>
      </c>
      <c r="CC52" s="848">
        <f t="shared" si="14"/>
        <v>0</v>
      </c>
      <c r="CD52" s="761">
        <f t="shared" si="14"/>
        <v>526.31579</v>
      </c>
      <c r="CE52" s="761">
        <f t="shared" si="14"/>
        <v>526.31579</v>
      </c>
      <c r="CF52" s="855">
        <f t="shared" si="14"/>
        <v>0</v>
      </c>
      <c r="CG52" s="890">
        <f t="shared" si="14"/>
        <v>526.31579</v>
      </c>
      <c r="CH52" s="761">
        <f t="shared" si="14"/>
        <v>3376.73779</v>
      </c>
      <c r="CI52" s="855">
        <f t="shared" si="14"/>
        <v>526.31484</v>
      </c>
      <c r="CJ52" s="890">
        <f t="shared" si="14"/>
        <v>3903.05263</v>
      </c>
      <c r="CK52" s="761">
        <f t="shared" si="14"/>
        <v>526.31579</v>
      </c>
      <c r="CL52" s="855">
        <f t="shared" si="14"/>
        <v>526.31579</v>
      </c>
      <c r="CM52" s="890">
        <f t="shared" si="14"/>
        <v>1052.63158</v>
      </c>
      <c r="CN52" s="761">
        <f t="shared" si="14"/>
        <v>0</v>
      </c>
      <c r="CO52" s="855">
        <f t="shared" si="14"/>
        <v>256.63158</v>
      </c>
      <c r="CP52" s="890">
        <f t="shared" si="14"/>
        <v>256.63158</v>
      </c>
      <c r="CQ52" s="237"/>
    </row>
    <row r="53" s="27" customFormat="1" customHeight="1" spans="1:95">
      <c r="A53" s="667" t="s">
        <v>302</v>
      </c>
      <c r="B53" s="668"/>
      <c r="C53" s="668"/>
      <c r="D53" s="668"/>
      <c r="E53" s="668"/>
      <c r="F53" s="668"/>
      <c r="G53" s="668"/>
      <c r="H53" s="668"/>
      <c r="I53" s="668"/>
      <c r="J53" s="668"/>
      <c r="K53" s="668"/>
      <c r="L53" s="668"/>
      <c r="M53" s="668"/>
      <c r="N53" s="668"/>
      <c r="O53" s="668"/>
      <c r="P53" s="668"/>
      <c r="Q53" s="668"/>
      <c r="R53" s="668"/>
      <c r="S53" s="668"/>
      <c r="T53" s="668"/>
      <c r="U53" s="668"/>
      <c r="V53" s="668"/>
      <c r="W53" s="668"/>
      <c r="X53" s="668"/>
      <c r="Y53" s="668"/>
      <c r="Z53" s="668"/>
      <c r="AA53" s="668"/>
      <c r="AB53" s="668"/>
      <c r="AC53" s="668"/>
      <c r="AD53" s="668"/>
      <c r="AE53" s="668"/>
      <c r="AF53" s="668"/>
      <c r="AG53" s="668"/>
      <c r="AH53" s="668"/>
      <c r="AI53" s="668"/>
      <c r="AJ53" s="668"/>
      <c r="AK53" s="668"/>
      <c r="AL53" s="668"/>
      <c r="AM53" s="668"/>
      <c r="AN53" s="668"/>
      <c r="AO53" s="668"/>
      <c r="AP53" s="668"/>
      <c r="AQ53" s="668"/>
      <c r="AR53" s="668"/>
      <c r="AS53" s="668"/>
      <c r="AT53" s="668"/>
      <c r="AU53" s="668"/>
      <c r="AV53" s="668"/>
      <c r="AW53" s="668"/>
      <c r="AX53" s="668"/>
      <c r="AY53" s="668"/>
      <c r="AZ53" s="668"/>
      <c r="BA53" s="668"/>
      <c r="BB53" s="668"/>
      <c r="BC53" s="668"/>
      <c r="BD53" s="668"/>
      <c r="BE53" s="668"/>
      <c r="BF53" s="668"/>
      <c r="BG53" s="668"/>
      <c r="BH53" s="668"/>
      <c r="BI53" s="668"/>
      <c r="BJ53" s="668"/>
      <c r="BK53" s="668"/>
      <c r="BL53" s="668"/>
      <c r="BM53" s="668"/>
      <c r="BN53" s="668"/>
      <c r="BO53" s="668"/>
      <c r="BP53" s="668"/>
      <c r="BQ53" s="668"/>
      <c r="BR53" s="668"/>
      <c r="BS53" s="668"/>
      <c r="BT53" s="668"/>
      <c r="BU53" s="668"/>
      <c r="BV53" s="668"/>
      <c r="BW53" s="668"/>
      <c r="BX53" s="668"/>
      <c r="BY53" s="668"/>
      <c r="BZ53" s="668"/>
      <c r="CA53" s="668"/>
      <c r="CB53" s="668"/>
      <c r="CC53" s="668"/>
      <c r="CD53" s="668"/>
      <c r="CE53" s="668"/>
      <c r="CF53" s="668"/>
      <c r="CG53" s="668"/>
      <c r="CH53" s="668"/>
      <c r="CI53" s="668"/>
      <c r="CJ53" s="668"/>
      <c r="CK53" s="668"/>
      <c r="CL53" s="668"/>
      <c r="CM53" s="668"/>
      <c r="CN53" s="668"/>
      <c r="CO53" s="668"/>
      <c r="CP53" s="822"/>
      <c r="CQ53" s="814"/>
    </row>
    <row r="54" s="27" customFormat="1" ht="15.75" customHeight="1" spans="1:95">
      <c r="A54" s="604" t="s">
        <v>303</v>
      </c>
      <c r="B54" s="605"/>
      <c r="C54" s="605"/>
      <c r="D54" s="605"/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5"/>
      <c r="R54" s="605"/>
      <c r="S54" s="605"/>
      <c r="T54" s="605"/>
      <c r="U54" s="605"/>
      <c r="V54" s="605"/>
      <c r="W54" s="605"/>
      <c r="X54" s="605"/>
      <c r="Y54" s="605"/>
      <c r="Z54" s="605"/>
      <c r="AA54" s="605"/>
      <c r="AB54" s="605"/>
      <c r="AC54" s="605"/>
      <c r="AD54" s="605"/>
      <c r="AE54" s="605"/>
      <c r="AF54" s="605"/>
      <c r="AG54" s="605"/>
      <c r="AH54" s="605"/>
      <c r="AI54" s="605"/>
      <c r="AJ54" s="605"/>
      <c r="AK54" s="605"/>
      <c r="AL54" s="605"/>
      <c r="AM54" s="605"/>
      <c r="AN54" s="605"/>
      <c r="AO54" s="605"/>
      <c r="AP54" s="605"/>
      <c r="AQ54" s="605"/>
      <c r="AR54" s="605"/>
      <c r="AS54" s="605"/>
      <c r="AT54" s="605"/>
      <c r="AU54" s="605"/>
      <c r="AV54" s="605"/>
      <c r="AW54" s="605"/>
      <c r="AX54" s="605"/>
      <c r="AY54" s="605"/>
      <c r="AZ54" s="605"/>
      <c r="BA54" s="605"/>
      <c r="BB54" s="605"/>
      <c r="BC54" s="605"/>
      <c r="BD54" s="605"/>
      <c r="BE54" s="605"/>
      <c r="BF54" s="605"/>
      <c r="BG54" s="605"/>
      <c r="BH54" s="605"/>
      <c r="BI54" s="605"/>
      <c r="BJ54" s="605"/>
      <c r="BK54" s="605"/>
      <c r="BL54" s="605"/>
      <c r="BM54" s="605"/>
      <c r="BN54" s="605"/>
      <c r="BO54" s="605"/>
      <c r="BP54" s="605"/>
      <c r="BQ54" s="605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801"/>
      <c r="CQ54" s="814"/>
    </row>
    <row r="55" s="27" customFormat="1" ht="77.25" customHeight="1" spans="1:95">
      <c r="A55" s="15" t="s">
        <v>118</v>
      </c>
      <c r="B55" s="606" t="s">
        <v>354</v>
      </c>
      <c r="C55" s="607" t="s">
        <v>13</v>
      </c>
      <c r="D55" s="10">
        <f>E55+F55+I55+L55+O55+R55+U55+X55+AA55</f>
        <v>58309.78262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'43'!O55</f>
        <v>6123.96909</v>
      </c>
      <c r="N55" s="609">
        <v>0</v>
      </c>
      <c r="O55" s="686">
        <f>M55+N55</f>
        <v>6123.96909</v>
      </c>
      <c r="P55" s="686">
        <f>'46'!R55</f>
        <v>9080.61139</v>
      </c>
      <c r="Q55" s="609">
        <v>0</v>
      </c>
      <c r="R55" s="717">
        <f>P55+Q55</f>
        <v>9080.61139</v>
      </c>
      <c r="S55" s="686">
        <f>'46'!U55</f>
        <v>6555.54991</v>
      </c>
      <c r="T55" s="609">
        <v>0</v>
      </c>
      <c r="U55" s="717">
        <f>S55+T55</f>
        <v>6555.54991</v>
      </c>
      <c r="V55" s="686">
        <f>'46'!X55</f>
        <v>6729.17191</v>
      </c>
      <c r="W55" s="609">
        <v>0</v>
      </c>
      <c r="X55" s="717">
        <f>V55+W55</f>
        <v>6729.17191</v>
      </c>
      <c r="Y55" s="686">
        <f>'46'!AA55</f>
        <v>6729.17191</v>
      </c>
      <c r="Z55" s="609">
        <v>0</v>
      </c>
      <c r="AA55" s="717">
        <f>Y55+Z55</f>
        <v>6729.17191</v>
      </c>
      <c r="AB55" s="608">
        <f>AC55+AD55+AG55+AJ55+AM55+AP55+AS55+AV55+AY55</f>
        <v>499.74194</v>
      </c>
      <c r="AC55" s="11">
        <v>0</v>
      </c>
      <c r="AD55" s="11">
        <v>0</v>
      </c>
      <c r="AE55" s="11">
        <f>'27'!X48</f>
        <v>95.44194</v>
      </c>
      <c r="AF55" s="609"/>
      <c r="AG55" s="358">
        <f>AE55+AF55</f>
        <v>95.44194</v>
      </c>
      <c r="AH55" s="11">
        <v>0</v>
      </c>
      <c r="AI55" s="609">
        <v>0</v>
      </c>
      <c r="AJ55" s="11">
        <v>0</v>
      </c>
      <c r="AK55" s="11">
        <f t="shared" ref="AK55:AY55" si="15">AK56</f>
        <v>97.5</v>
      </c>
      <c r="AL55" s="609">
        <f t="shared" si="15"/>
        <v>0</v>
      </c>
      <c r="AM55" s="11">
        <f t="shared" si="15"/>
        <v>97.5</v>
      </c>
      <c r="AN55" s="641">
        <f>'46'!AP55</f>
        <v>90.4</v>
      </c>
      <c r="AO55" s="609">
        <f t="shared" si="15"/>
        <v>0</v>
      </c>
      <c r="AP55" s="11">
        <f t="shared" si="15"/>
        <v>90.4</v>
      </c>
      <c r="AQ55" s="641">
        <f>'46'!AS55</f>
        <v>95.6</v>
      </c>
      <c r="AR55" s="609">
        <f t="shared" si="15"/>
        <v>0</v>
      </c>
      <c r="AS55" s="11">
        <f t="shared" si="15"/>
        <v>95.6</v>
      </c>
      <c r="AT55" s="641">
        <f>'46'!AV55</f>
        <v>120.8</v>
      </c>
      <c r="AU55" s="609">
        <f t="shared" si="15"/>
        <v>0</v>
      </c>
      <c r="AV55" s="11">
        <f t="shared" si="15"/>
        <v>120.8</v>
      </c>
      <c r="AW55" s="641">
        <f>'46'!AY55</f>
        <v>0</v>
      </c>
      <c r="AX55" s="609">
        <f t="shared" si="15"/>
        <v>0</v>
      </c>
      <c r="AY55" s="11">
        <f t="shared" si="15"/>
        <v>0</v>
      </c>
      <c r="AZ55" s="747">
        <f>BC55+BF55+BI55+BL55+BO55+BR55</f>
        <v>0</v>
      </c>
      <c r="BA55" s="653">
        <v>0</v>
      </c>
      <c r="BB55" s="654">
        <v>0</v>
      </c>
      <c r="BC55" s="653">
        <f>BA55+BB55</f>
        <v>0</v>
      </c>
      <c r="BD55" s="653">
        <v>0</v>
      </c>
      <c r="BE55" s="654">
        <v>0</v>
      </c>
      <c r="BF55" s="653">
        <f>BD55+BE55</f>
        <v>0</v>
      </c>
      <c r="BG55" s="653">
        <v>0</v>
      </c>
      <c r="BH55" s="654">
        <v>0</v>
      </c>
      <c r="BI55" s="653">
        <f>BG55+BH55</f>
        <v>0</v>
      </c>
      <c r="BJ55" s="653">
        <v>0</v>
      </c>
      <c r="BK55" s="654">
        <v>0</v>
      </c>
      <c r="BL55" s="653">
        <f>BJ55+BK55</f>
        <v>0</v>
      </c>
      <c r="BM55" s="653">
        <v>0</v>
      </c>
      <c r="BN55" s="654">
        <v>0</v>
      </c>
      <c r="BO55" s="653">
        <f>BM55+BN55</f>
        <v>0</v>
      </c>
      <c r="BP55" s="653">
        <v>0</v>
      </c>
      <c r="BQ55" s="654">
        <v>0</v>
      </c>
      <c r="BR55" s="653">
        <f>BP55+BQ55</f>
        <v>0</v>
      </c>
      <c r="BS55" s="608">
        <f>BT55+BU55+BX55+CA55+CD55+CG55+CJ55+CM55+CP55</f>
        <v>58809.52456</v>
      </c>
      <c r="BT55" s="11">
        <f t="shared" ref="BT55:BW56" si="16">E55+AC55</f>
        <v>4728.52027</v>
      </c>
      <c r="BU55" s="11">
        <f t="shared" si="16"/>
        <v>5368.03887</v>
      </c>
      <c r="BV55" s="11">
        <f t="shared" si="16"/>
        <v>6691.42368</v>
      </c>
      <c r="BW55" s="609">
        <f t="shared" si="16"/>
        <v>0</v>
      </c>
      <c r="BX55" s="11">
        <f>BV55+BW55</f>
        <v>6691.42368</v>
      </c>
      <c r="BY55" s="11">
        <f>J55+AH55+BA55</f>
        <v>6398.76753</v>
      </c>
      <c r="BZ55" s="609">
        <f>K55+AI55+BB55</f>
        <v>0</v>
      </c>
      <c r="CA55" s="11">
        <f>BY55+BZ55</f>
        <v>6398.76753</v>
      </c>
      <c r="CB55" s="11">
        <f>M55+AK55</f>
        <v>6221.46909</v>
      </c>
      <c r="CC55" s="642">
        <f>N55+AL55</f>
        <v>0</v>
      </c>
      <c r="CD55" s="11">
        <f>CB55+CC55</f>
        <v>6221.46909</v>
      </c>
      <c r="CE55" s="11">
        <f>P55+AN55+BG55</f>
        <v>9171.01139</v>
      </c>
      <c r="CF55" s="642">
        <f>Q55+AO55+BH55</f>
        <v>0</v>
      </c>
      <c r="CG55" s="641">
        <f>CE55+CF55</f>
        <v>9171.01139</v>
      </c>
      <c r="CH55" s="11">
        <f>S55+AQ55+BJ55</f>
        <v>6651.14991</v>
      </c>
      <c r="CI55" s="642">
        <f>T55+AR55+BK55</f>
        <v>0</v>
      </c>
      <c r="CJ55" s="641">
        <f>CH55+CI55</f>
        <v>6651.14991</v>
      </c>
      <c r="CK55" s="11">
        <f>V55+AT55+BM55</f>
        <v>6849.97191</v>
      </c>
      <c r="CL55" s="642">
        <f>W55+AU55+BN55</f>
        <v>0</v>
      </c>
      <c r="CM55" s="641">
        <f>CK55+CL55</f>
        <v>6849.97191</v>
      </c>
      <c r="CN55" s="11">
        <f>Y55+AW55+BP55</f>
        <v>6729.17191</v>
      </c>
      <c r="CO55" s="642">
        <f>Z55+AX55+BQ55</f>
        <v>0</v>
      </c>
      <c r="CP55" s="787">
        <f>CN55+CO55+AY55</f>
        <v>6729.17191</v>
      </c>
      <c r="CQ55" s="802"/>
    </row>
    <row r="56" s="27" customFormat="1" ht="105.75" customHeight="1" spans="1:95">
      <c r="A56" s="825" t="s">
        <v>356</v>
      </c>
      <c r="B56" s="638" t="s">
        <v>329</v>
      </c>
      <c r="C56" s="639" t="s">
        <v>46</v>
      </c>
      <c r="D56" s="734">
        <f>E56+F56+I56+L56+O56+R56+U56+X56+AA56</f>
        <v>0</v>
      </c>
      <c r="E56" s="641">
        <v>0</v>
      </c>
      <c r="F56" s="641">
        <v>0</v>
      </c>
      <c r="G56" s="641"/>
      <c r="H56" s="642"/>
      <c r="I56" s="641">
        <v>0</v>
      </c>
      <c r="J56" s="699">
        <v>0</v>
      </c>
      <c r="K56" s="642">
        <v>0</v>
      </c>
      <c r="L56" s="699">
        <v>0</v>
      </c>
      <c r="M56" s="699">
        <v>0</v>
      </c>
      <c r="N56" s="642">
        <v>0</v>
      </c>
      <c r="O56" s="699">
        <v>0</v>
      </c>
      <c r="P56" s="699">
        <v>0</v>
      </c>
      <c r="Q56" s="642">
        <v>0</v>
      </c>
      <c r="R56" s="722">
        <f>P56+Q56</f>
        <v>0</v>
      </c>
      <c r="S56" s="699">
        <v>0</v>
      </c>
      <c r="T56" s="642">
        <v>0</v>
      </c>
      <c r="U56" s="722">
        <f>S56+T56</f>
        <v>0</v>
      </c>
      <c r="V56" s="699">
        <v>0</v>
      </c>
      <c r="W56" s="642">
        <v>0</v>
      </c>
      <c r="X56" s="722">
        <f>V56+W56</f>
        <v>0</v>
      </c>
      <c r="Y56" s="699">
        <v>0</v>
      </c>
      <c r="Z56" s="642">
        <v>0</v>
      </c>
      <c r="AA56" s="722">
        <f>Y56+Z56</f>
        <v>0</v>
      </c>
      <c r="AB56" s="734">
        <f>AC56+AD56+AG56+AJ56+AM56+AP56+AS56+AV56+AY56</f>
        <v>404.3</v>
      </c>
      <c r="AC56" s="641">
        <v>0</v>
      </c>
      <c r="AD56" s="641">
        <v>0</v>
      </c>
      <c r="AE56" s="641"/>
      <c r="AF56" s="642"/>
      <c r="AG56" s="392">
        <v>0</v>
      </c>
      <c r="AH56" s="641">
        <v>0</v>
      </c>
      <c r="AI56" s="642">
        <v>0</v>
      </c>
      <c r="AJ56" s="641">
        <v>0</v>
      </c>
      <c r="AK56" s="641">
        <f>'43'!AD56</f>
        <v>97.5</v>
      </c>
      <c r="AL56" s="642">
        <v>0</v>
      </c>
      <c r="AM56" s="641">
        <f>AK56+AL56</f>
        <v>97.5</v>
      </c>
      <c r="AN56" s="641">
        <f>'46'!AP56</f>
        <v>90.4</v>
      </c>
      <c r="AO56" s="642">
        <v>0</v>
      </c>
      <c r="AP56" s="641">
        <f>AN56+AO56</f>
        <v>90.4</v>
      </c>
      <c r="AQ56" s="641">
        <f>'46'!AS56</f>
        <v>95.6</v>
      </c>
      <c r="AR56" s="642">
        <v>0</v>
      </c>
      <c r="AS56" s="641">
        <f>AQ56+AR56</f>
        <v>95.6</v>
      </c>
      <c r="AT56" s="641">
        <f>'46'!AV56</f>
        <v>120.8</v>
      </c>
      <c r="AU56" s="642">
        <v>0</v>
      </c>
      <c r="AV56" s="641">
        <f>AT56+AU56</f>
        <v>120.8</v>
      </c>
      <c r="AW56" s="641">
        <f>'46'!AY56</f>
        <v>0</v>
      </c>
      <c r="AX56" s="642">
        <v>0</v>
      </c>
      <c r="AY56" s="641">
        <f>AW56+AX56</f>
        <v>0</v>
      </c>
      <c r="AZ56" s="747">
        <f>BC56+BF56+BI56+BL56+BO56+BR56</f>
        <v>0</v>
      </c>
      <c r="BA56" s="641">
        <v>0</v>
      </c>
      <c r="BB56" s="642">
        <v>0</v>
      </c>
      <c r="BC56" s="641">
        <v>0</v>
      </c>
      <c r="BD56" s="641">
        <v>0</v>
      </c>
      <c r="BE56" s="642">
        <v>0</v>
      </c>
      <c r="BF56" s="641">
        <v>0</v>
      </c>
      <c r="BG56" s="641">
        <v>0</v>
      </c>
      <c r="BH56" s="642">
        <v>0</v>
      </c>
      <c r="BI56" s="641">
        <v>0</v>
      </c>
      <c r="BJ56" s="641">
        <v>0</v>
      </c>
      <c r="BK56" s="642">
        <v>0</v>
      </c>
      <c r="BL56" s="641">
        <v>0</v>
      </c>
      <c r="BM56" s="641">
        <v>0</v>
      </c>
      <c r="BN56" s="642">
        <v>0</v>
      </c>
      <c r="BO56" s="641">
        <v>0</v>
      </c>
      <c r="BP56" s="641">
        <v>0</v>
      </c>
      <c r="BQ56" s="642">
        <v>0</v>
      </c>
      <c r="BR56" s="641">
        <v>0</v>
      </c>
      <c r="BS56" s="608">
        <f>BT56+BU56+BX56+CA56+CD56+CG56+CJ56+CM56+CP56</f>
        <v>404.3</v>
      </c>
      <c r="BT56" s="641">
        <f t="shared" si="16"/>
        <v>0</v>
      </c>
      <c r="BU56" s="641">
        <f t="shared" si="16"/>
        <v>0</v>
      </c>
      <c r="BV56" s="641">
        <f t="shared" si="16"/>
        <v>0</v>
      </c>
      <c r="BW56" s="642">
        <f t="shared" si="16"/>
        <v>0</v>
      </c>
      <c r="BX56" s="641">
        <f>BV56+BW56</f>
        <v>0</v>
      </c>
      <c r="BY56" s="641">
        <f>J56+AH56+BA56</f>
        <v>0</v>
      </c>
      <c r="BZ56" s="642">
        <f>K56+AI56+BB56</f>
        <v>0</v>
      </c>
      <c r="CA56" s="641">
        <f>BY56+BZ56</f>
        <v>0</v>
      </c>
      <c r="CB56" s="641">
        <f>M56+AK56</f>
        <v>97.5</v>
      </c>
      <c r="CC56" s="642">
        <f>N56+AL56</f>
        <v>0</v>
      </c>
      <c r="CD56" s="641">
        <f>CB56+CC56</f>
        <v>97.5</v>
      </c>
      <c r="CE56" s="11">
        <f>P56+AN56+BG56</f>
        <v>90.4</v>
      </c>
      <c r="CF56" s="642">
        <f>Q56+AO56+BH56</f>
        <v>0</v>
      </c>
      <c r="CG56" s="641">
        <f>CE56+CF56</f>
        <v>90.4</v>
      </c>
      <c r="CH56" s="11">
        <f>S56+AQ56+BJ56</f>
        <v>95.6</v>
      </c>
      <c r="CI56" s="642">
        <f>T56+AR56+BK56</f>
        <v>0</v>
      </c>
      <c r="CJ56" s="641">
        <f>CH56+CI56</f>
        <v>95.6</v>
      </c>
      <c r="CK56" s="11">
        <f>V56+AT56+BM56</f>
        <v>120.8</v>
      </c>
      <c r="CL56" s="642">
        <f>W56+AU56+BN56</f>
        <v>0</v>
      </c>
      <c r="CM56" s="641">
        <f>CK56+CL56</f>
        <v>120.8</v>
      </c>
      <c r="CN56" s="11">
        <f>Y56+AW56+BP56</f>
        <v>0</v>
      </c>
      <c r="CO56" s="642">
        <f>Z56+AX56+BQ56</f>
        <v>0</v>
      </c>
      <c r="CP56" s="787">
        <f>CN56+CO56+AY56</f>
        <v>0</v>
      </c>
      <c r="CQ56" s="824"/>
    </row>
    <row r="57" s="27" customFormat="1" ht="81.75" customHeight="1" spans="1:95">
      <c r="A57" s="643"/>
      <c r="B57" s="644" t="s">
        <v>159</v>
      </c>
      <c r="C57" s="672"/>
      <c r="D57" s="673">
        <f>E57+F57+I57+L57+O57+R57+U57+X57+AA57</f>
        <v>58309.78262</v>
      </c>
      <c r="E57" s="646">
        <f>E55+E56</f>
        <v>4728.52027</v>
      </c>
      <c r="F57" s="646">
        <f t="shared" ref="F57:AA57" si="17">F55+F56</f>
        <v>5368.03887</v>
      </c>
      <c r="G57" s="646">
        <f t="shared" si="17"/>
        <v>6595.98174</v>
      </c>
      <c r="H57" s="646">
        <f t="shared" si="17"/>
        <v>0</v>
      </c>
      <c r="I57" s="646">
        <f t="shared" si="17"/>
        <v>6595.98174</v>
      </c>
      <c r="J57" s="646">
        <f t="shared" si="17"/>
        <v>6398.76753</v>
      </c>
      <c r="K57" s="646">
        <f t="shared" si="17"/>
        <v>0</v>
      </c>
      <c r="L57" s="646">
        <f t="shared" si="17"/>
        <v>6398.76753</v>
      </c>
      <c r="M57" s="646">
        <f t="shared" si="17"/>
        <v>6123.96909</v>
      </c>
      <c r="N57" s="646">
        <f t="shared" si="17"/>
        <v>0</v>
      </c>
      <c r="O57" s="646">
        <f t="shared" si="17"/>
        <v>6123.96909</v>
      </c>
      <c r="P57" s="646">
        <f t="shared" si="17"/>
        <v>9080.61139</v>
      </c>
      <c r="Q57" s="646">
        <f t="shared" si="17"/>
        <v>0</v>
      </c>
      <c r="R57" s="646">
        <f t="shared" si="17"/>
        <v>9080.61139</v>
      </c>
      <c r="S57" s="646">
        <f t="shared" si="17"/>
        <v>6555.54991</v>
      </c>
      <c r="T57" s="646">
        <f t="shared" si="17"/>
        <v>0</v>
      </c>
      <c r="U57" s="646">
        <f t="shared" si="17"/>
        <v>6555.54991</v>
      </c>
      <c r="V57" s="646">
        <f t="shared" si="17"/>
        <v>6729.17191</v>
      </c>
      <c r="W57" s="646">
        <f t="shared" si="17"/>
        <v>0</v>
      </c>
      <c r="X57" s="646">
        <f t="shared" si="17"/>
        <v>6729.17191</v>
      </c>
      <c r="Y57" s="646">
        <f t="shared" si="17"/>
        <v>6729.17191</v>
      </c>
      <c r="Z57" s="646">
        <f t="shared" si="17"/>
        <v>0</v>
      </c>
      <c r="AA57" s="646">
        <f t="shared" si="17"/>
        <v>6729.17191</v>
      </c>
      <c r="AB57" s="673">
        <f>AC57+AD57+AG57+AJ57+AM57+AP57+AS57+AV57+AY57</f>
        <v>499.74194</v>
      </c>
      <c r="AC57" s="646">
        <f t="shared" ref="AC57:BR57" si="18">AC55</f>
        <v>0</v>
      </c>
      <c r="AD57" s="646">
        <f t="shared" si="18"/>
        <v>0</v>
      </c>
      <c r="AE57" s="646">
        <f t="shared" si="18"/>
        <v>95.44194</v>
      </c>
      <c r="AF57" s="646">
        <f t="shared" si="18"/>
        <v>0</v>
      </c>
      <c r="AG57" s="646">
        <f t="shared" si="18"/>
        <v>95.44194</v>
      </c>
      <c r="AH57" s="646">
        <f t="shared" si="18"/>
        <v>0</v>
      </c>
      <c r="AI57" s="646">
        <f t="shared" si="18"/>
        <v>0</v>
      </c>
      <c r="AJ57" s="646">
        <f t="shared" si="18"/>
        <v>0</v>
      </c>
      <c r="AK57" s="646">
        <f t="shared" si="18"/>
        <v>97.5</v>
      </c>
      <c r="AL57" s="646">
        <f t="shared" si="18"/>
        <v>0</v>
      </c>
      <c r="AM57" s="646">
        <f t="shared" si="18"/>
        <v>97.5</v>
      </c>
      <c r="AN57" s="646">
        <f t="shared" si="18"/>
        <v>90.4</v>
      </c>
      <c r="AO57" s="646">
        <f t="shared" si="18"/>
        <v>0</v>
      </c>
      <c r="AP57" s="646">
        <f t="shared" si="18"/>
        <v>90.4</v>
      </c>
      <c r="AQ57" s="646">
        <f t="shared" si="18"/>
        <v>95.6</v>
      </c>
      <c r="AR57" s="646">
        <f t="shared" si="18"/>
        <v>0</v>
      </c>
      <c r="AS57" s="646">
        <f t="shared" si="18"/>
        <v>95.6</v>
      </c>
      <c r="AT57" s="646">
        <f t="shared" si="18"/>
        <v>120.8</v>
      </c>
      <c r="AU57" s="646">
        <f t="shared" si="18"/>
        <v>0</v>
      </c>
      <c r="AV57" s="646">
        <f t="shared" si="18"/>
        <v>120.8</v>
      </c>
      <c r="AW57" s="646">
        <f t="shared" si="18"/>
        <v>0</v>
      </c>
      <c r="AX57" s="646">
        <f t="shared" si="18"/>
        <v>0</v>
      </c>
      <c r="AY57" s="646">
        <f t="shared" si="18"/>
        <v>0</v>
      </c>
      <c r="AZ57" s="747">
        <f>BC57+BF57+BI57+BL57+BO57+BR57</f>
        <v>0</v>
      </c>
      <c r="BA57" s="646">
        <f t="shared" si="18"/>
        <v>0</v>
      </c>
      <c r="BB57" s="646">
        <f t="shared" si="18"/>
        <v>0</v>
      </c>
      <c r="BC57" s="646">
        <f t="shared" si="18"/>
        <v>0</v>
      </c>
      <c r="BD57" s="646">
        <f t="shared" si="18"/>
        <v>0</v>
      </c>
      <c r="BE57" s="646">
        <f t="shared" si="18"/>
        <v>0</v>
      </c>
      <c r="BF57" s="646">
        <f t="shared" si="18"/>
        <v>0</v>
      </c>
      <c r="BG57" s="646">
        <f t="shared" si="18"/>
        <v>0</v>
      </c>
      <c r="BH57" s="646">
        <f t="shared" si="18"/>
        <v>0</v>
      </c>
      <c r="BI57" s="646">
        <f t="shared" si="18"/>
        <v>0</v>
      </c>
      <c r="BJ57" s="646">
        <f t="shared" si="18"/>
        <v>0</v>
      </c>
      <c r="BK57" s="646">
        <f t="shared" si="18"/>
        <v>0</v>
      </c>
      <c r="BL57" s="646">
        <f t="shared" si="18"/>
        <v>0</v>
      </c>
      <c r="BM57" s="646">
        <f t="shared" si="18"/>
        <v>0</v>
      </c>
      <c r="BN57" s="646">
        <f t="shared" si="18"/>
        <v>0</v>
      </c>
      <c r="BO57" s="646">
        <f t="shared" si="18"/>
        <v>0</v>
      </c>
      <c r="BP57" s="646">
        <f t="shared" si="18"/>
        <v>0</v>
      </c>
      <c r="BQ57" s="646">
        <f t="shared" si="18"/>
        <v>0</v>
      </c>
      <c r="BR57" s="646">
        <f t="shared" si="18"/>
        <v>0</v>
      </c>
      <c r="BS57" s="608">
        <f>BT57+BU57+BX57+CA57+CD57+CG57+CJ57+CM57+CP57</f>
        <v>58809.52456</v>
      </c>
      <c r="BT57" s="646">
        <f t="shared" ref="BT57:CP57" si="19">BT55</f>
        <v>4728.52027</v>
      </c>
      <c r="BU57" s="646">
        <f t="shared" si="19"/>
        <v>5368.03887</v>
      </c>
      <c r="BV57" s="646">
        <f t="shared" si="19"/>
        <v>6691.42368</v>
      </c>
      <c r="BW57" s="646">
        <f t="shared" si="19"/>
        <v>0</v>
      </c>
      <c r="BX57" s="646">
        <f t="shared" si="19"/>
        <v>6691.42368</v>
      </c>
      <c r="BY57" s="646">
        <f t="shared" si="19"/>
        <v>6398.76753</v>
      </c>
      <c r="BZ57" s="646">
        <f t="shared" si="19"/>
        <v>0</v>
      </c>
      <c r="CA57" s="646">
        <f t="shared" si="19"/>
        <v>6398.76753</v>
      </c>
      <c r="CB57" s="646">
        <f t="shared" si="19"/>
        <v>6221.46909</v>
      </c>
      <c r="CC57" s="646">
        <f t="shared" si="19"/>
        <v>0</v>
      </c>
      <c r="CD57" s="646">
        <f t="shared" si="19"/>
        <v>6221.46909</v>
      </c>
      <c r="CE57" s="646">
        <f t="shared" si="19"/>
        <v>9171.01139</v>
      </c>
      <c r="CF57" s="646">
        <f t="shared" si="19"/>
        <v>0</v>
      </c>
      <c r="CG57" s="795">
        <f t="shared" si="19"/>
        <v>9171.01139</v>
      </c>
      <c r="CH57" s="795">
        <f t="shared" si="19"/>
        <v>6651.14991</v>
      </c>
      <c r="CI57" s="795">
        <f t="shared" si="19"/>
        <v>0</v>
      </c>
      <c r="CJ57" s="795">
        <f t="shared" si="19"/>
        <v>6651.14991</v>
      </c>
      <c r="CK57" s="795">
        <f t="shared" si="19"/>
        <v>6849.97191</v>
      </c>
      <c r="CL57" s="795">
        <f t="shared" si="19"/>
        <v>0</v>
      </c>
      <c r="CM57" s="795">
        <f t="shared" si="19"/>
        <v>6849.97191</v>
      </c>
      <c r="CN57" s="795">
        <f t="shared" si="19"/>
        <v>6729.17191</v>
      </c>
      <c r="CO57" s="795">
        <f t="shared" si="19"/>
        <v>0</v>
      </c>
      <c r="CP57" s="823">
        <f t="shared" si="19"/>
        <v>6729.17191</v>
      </c>
      <c r="CQ57" s="824"/>
    </row>
    <row r="58" s="27" customFormat="1" ht="21" customHeight="1" spans="1:95">
      <c r="A58" s="667" t="s">
        <v>304</v>
      </c>
      <c r="B58" s="668"/>
      <c r="C58" s="668"/>
      <c r="D58" s="668"/>
      <c r="E58" s="668"/>
      <c r="F58" s="668"/>
      <c r="G58" s="668"/>
      <c r="H58" s="668"/>
      <c r="I58" s="668"/>
      <c r="J58" s="668"/>
      <c r="K58" s="668"/>
      <c r="L58" s="668"/>
      <c r="M58" s="668"/>
      <c r="N58" s="668"/>
      <c r="O58" s="668"/>
      <c r="P58" s="668"/>
      <c r="Q58" s="668"/>
      <c r="R58" s="668"/>
      <c r="S58" s="668"/>
      <c r="T58" s="668"/>
      <c r="U58" s="668"/>
      <c r="V58" s="668"/>
      <c r="W58" s="668"/>
      <c r="X58" s="668"/>
      <c r="Y58" s="668"/>
      <c r="Z58" s="668"/>
      <c r="AA58" s="668"/>
      <c r="AB58" s="668"/>
      <c r="AC58" s="668"/>
      <c r="AD58" s="668"/>
      <c r="AE58" s="668"/>
      <c r="AF58" s="668"/>
      <c r="AG58" s="668"/>
      <c r="AH58" s="668"/>
      <c r="AI58" s="668"/>
      <c r="AJ58" s="668"/>
      <c r="AK58" s="668"/>
      <c r="AL58" s="668"/>
      <c r="AM58" s="668"/>
      <c r="AN58" s="668"/>
      <c r="AO58" s="668"/>
      <c r="AP58" s="668"/>
      <c r="AQ58" s="668"/>
      <c r="AR58" s="668"/>
      <c r="AS58" s="668"/>
      <c r="AT58" s="668"/>
      <c r="AU58" s="668"/>
      <c r="AV58" s="668"/>
      <c r="AW58" s="668"/>
      <c r="AX58" s="668"/>
      <c r="AY58" s="668"/>
      <c r="AZ58" s="668"/>
      <c r="BA58" s="668"/>
      <c r="BB58" s="668"/>
      <c r="BC58" s="668"/>
      <c r="BD58" s="668"/>
      <c r="BE58" s="668"/>
      <c r="BF58" s="668"/>
      <c r="BG58" s="668"/>
      <c r="BH58" s="668"/>
      <c r="BI58" s="668"/>
      <c r="BJ58" s="668"/>
      <c r="BK58" s="668"/>
      <c r="BL58" s="668"/>
      <c r="BM58" s="668"/>
      <c r="BN58" s="668"/>
      <c r="BO58" s="668"/>
      <c r="BP58" s="668"/>
      <c r="BQ58" s="668"/>
      <c r="BR58" s="668"/>
      <c r="BS58" s="668"/>
      <c r="BT58" s="668"/>
      <c r="BU58" s="668"/>
      <c r="BV58" s="668"/>
      <c r="BW58" s="668"/>
      <c r="BX58" s="668"/>
      <c r="BY58" s="668"/>
      <c r="BZ58" s="668"/>
      <c r="CA58" s="668"/>
      <c r="CB58" s="668"/>
      <c r="CC58" s="668"/>
      <c r="CD58" s="668"/>
      <c r="CE58" s="668"/>
      <c r="CF58" s="668"/>
      <c r="CG58" s="668"/>
      <c r="CH58" s="668"/>
      <c r="CI58" s="668"/>
      <c r="CJ58" s="668"/>
      <c r="CK58" s="668"/>
      <c r="CL58" s="668"/>
      <c r="CM58" s="668"/>
      <c r="CN58" s="668"/>
      <c r="CO58" s="668"/>
      <c r="CP58" s="822"/>
      <c r="CQ58" s="814"/>
    </row>
    <row r="59" s="27" customFormat="1" ht="22.5" customHeight="1" spans="1:95">
      <c r="A59" s="604" t="s">
        <v>305</v>
      </c>
      <c r="B59" s="605"/>
      <c r="C59" s="605"/>
      <c r="D59" s="605"/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  <c r="R59" s="605"/>
      <c r="S59" s="605"/>
      <c r="T59" s="605"/>
      <c r="U59" s="605"/>
      <c r="V59" s="605"/>
      <c r="W59" s="605"/>
      <c r="X59" s="605"/>
      <c r="Y59" s="605"/>
      <c r="Z59" s="605"/>
      <c r="AA59" s="605"/>
      <c r="AB59" s="605"/>
      <c r="AC59" s="605"/>
      <c r="AD59" s="605"/>
      <c r="AE59" s="605"/>
      <c r="AF59" s="605"/>
      <c r="AG59" s="605"/>
      <c r="AH59" s="605"/>
      <c r="AI59" s="605"/>
      <c r="AJ59" s="605"/>
      <c r="AK59" s="605"/>
      <c r="AL59" s="605"/>
      <c r="AM59" s="605"/>
      <c r="AN59" s="605"/>
      <c r="AO59" s="605"/>
      <c r="AP59" s="605"/>
      <c r="AQ59" s="605"/>
      <c r="AR59" s="605"/>
      <c r="AS59" s="605"/>
      <c r="AT59" s="605"/>
      <c r="AU59" s="605"/>
      <c r="AV59" s="605"/>
      <c r="AW59" s="605"/>
      <c r="AX59" s="605"/>
      <c r="AY59" s="605"/>
      <c r="AZ59" s="605"/>
      <c r="BA59" s="605"/>
      <c r="BB59" s="605"/>
      <c r="BC59" s="605"/>
      <c r="BD59" s="605"/>
      <c r="BE59" s="605"/>
      <c r="BF59" s="605"/>
      <c r="BG59" s="605"/>
      <c r="BH59" s="605"/>
      <c r="BI59" s="605"/>
      <c r="BJ59" s="605"/>
      <c r="BK59" s="605"/>
      <c r="BL59" s="605"/>
      <c r="BM59" s="605"/>
      <c r="BN59" s="605"/>
      <c r="BO59" s="605"/>
      <c r="BP59" s="605"/>
      <c r="BQ59" s="605"/>
      <c r="BR59" s="605"/>
      <c r="BS59" s="605"/>
      <c r="BT59" s="605"/>
      <c r="BU59" s="605"/>
      <c r="BV59" s="605"/>
      <c r="BW59" s="605"/>
      <c r="BX59" s="605"/>
      <c r="BY59" s="605"/>
      <c r="BZ59" s="605"/>
      <c r="CA59" s="605"/>
      <c r="CB59" s="605"/>
      <c r="CC59" s="605"/>
      <c r="CD59" s="605"/>
      <c r="CE59" s="605"/>
      <c r="CF59" s="605"/>
      <c r="CG59" s="605"/>
      <c r="CH59" s="605"/>
      <c r="CI59" s="605"/>
      <c r="CJ59" s="605"/>
      <c r="CK59" s="605"/>
      <c r="CL59" s="605"/>
      <c r="CM59" s="605"/>
      <c r="CN59" s="605"/>
      <c r="CO59" s="605"/>
      <c r="CP59" s="801"/>
      <c r="CQ59" s="814"/>
    </row>
    <row r="60" ht="75" customHeight="1" spans="1:95">
      <c r="A60" s="15" t="s">
        <v>122</v>
      </c>
      <c r="B60" s="606" t="s">
        <v>160</v>
      </c>
      <c r="C60" s="607" t="s">
        <v>13</v>
      </c>
      <c r="D60" s="674">
        <f>E60+F60+I60+L60+O60+R60+U60+X60+AA60</f>
        <v>1723.07936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>
        <v>0</v>
      </c>
      <c r="O60" s="686">
        <v>0</v>
      </c>
      <c r="P60" s="699">
        <f>'46'!R60</f>
        <v>234.72919</v>
      </c>
      <c r="Q60" s="687">
        <f>Q61+Q62+Q63</f>
        <v>0</v>
      </c>
      <c r="R60" s="717">
        <f>P60+Q60</f>
        <v>234.72919</v>
      </c>
      <c r="S60" s="699">
        <v>0</v>
      </c>
      <c r="T60" s="687">
        <f>T61</f>
        <v>0</v>
      </c>
      <c r="U60" s="717">
        <f>S60+T60</f>
        <v>0</v>
      </c>
      <c r="V60" s="699">
        <v>0</v>
      </c>
      <c r="W60" s="687">
        <f>W61</f>
        <v>0</v>
      </c>
      <c r="X60" s="717">
        <f>V60+W60</f>
        <v>0</v>
      </c>
      <c r="Y60" s="699">
        <v>0</v>
      </c>
      <c r="Z60" s="687">
        <f>Z61</f>
        <v>0</v>
      </c>
      <c r="AA60" s="717">
        <f>Y60+Z60</f>
        <v>0</v>
      </c>
      <c r="AB60" s="674">
        <f>AC60+AD60+AG60+AJ60+AM60+AP60+AS60+AV60+AY60</f>
        <v>0</v>
      </c>
      <c r="AC60" s="653">
        <v>0</v>
      </c>
      <c r="AD60" s="653">
        <v>0</v>
      </c>
      <c r="AE60" s="653">
        <v>0</v>
      </c>
      <c r="AF60" s="654"/>
      <c r="AG60" s="404">
        <v>0</v>
      </c>
      <c r="AH60" s="653">
        <f>'35'!AA58</f>
        <v>0</v>
      </c>
      <c r="AI60" s="737"/>
      <c r="AJ60" s="653">
        <v>0</v>
      </c>
      <c r="AK60" s="653">
        <f>'43'!AD60</f>
        <v>0</v>
      </c>
      <c r="AL60" s="737"/>
      <c r="AM60" s="653">
        <v>0</v>
      </c>
      <c r="AN60" s="653">
        <f>'44'!AG60</f>
        <v>0</v>
      </c>
      <c r="AO60" s="737"/>
      <c r="AP60" s="653">
        <v>0</v>
      </c>
      <c r="AQ60" s="653">
        <v>0</v>
      </c>
      <c r="AR60" s="737"/>
      <c r="AS60" s="653">
        <v>0</v>
      </c>
      <c r="AT60" s="653">
        <v>0</v>
      </c>
      <c r="AU60" s="737"/>
      <c r="AV60" s="653">
        <v>0</v>
      </c>
      <c r="AW60" s="653">
        <v>0</v>
      </c>
      <c r="AX60" s="737"/>
      <c r="AY60" s="653">
        <v>0</v>
      </c>
      <c r="AZ60" s="747">
        <f>BC60+BF60+BI60+BL60+BO60+BR60</f>
        <v>0</v>
      </c>
      <c r="BA60" s="653">
        <v>0</v>
      </c>
      <c r="BB60" s="654"/>
      <c r="BC60" s="653">
        <f>BA60+BB60</f>
        <v>0</v>
      </c>
      <c r="BD60" s="653">
        <v>0</v>
      </c>
      <c r="BE60" s="654"/>
      <c r="BF60" s="653">
        <f>BD60+BE60</f>
        <v>0</v>
      </c>
      <c r="BG60" s="653">
        <v>0</v>
      </c>
      <c r="BH60" s="654"/>
      <c r="BI60" s="653">
        <f>BG60+BH60</f>
        <v>0</v>
      </c>
      <c r="BJ60" s="653">
        <v>0</v>
      </c>
      <c r="BK60" s="654"/>
      <c r="BL60" s="653">
        <f>BJ60+BK60</f>
        <v>0</v>
      </c>
      <c r="BM60" s="653">
        <v>0</v>
      </c>
      <c r="BN60" s="654"/>
      <c r="BO60" s="653">
        <f>BM60+BN60</f>
        <v>0</v>
      </c>
      <c r="BP60" s="653">
        <v>0</v>
      </c>
      <c r="BQ60" s="654"/>
      <c r="BR60" s="653">
        <f>BP60+BQ60</f>
        <v>0</v>
      </c>
      <c r="BS60" s="608">
        <f>BT60+BU60+BX60+CA60+CD60+CG60+CJ60+CM60+CP60</f>
        <v>1723.07936</v>
      </c>
      <c r="BT60" s="11">
        <f>E60+AC60</f>
        <v>0</v>
      </c>
      <c r="BU60" s="11">
        <f>F60+AD60</f>
        <v>0</v>
      </c>
      <c r="BV60" s="11">
        <f>G60+AE60</f>
        <v>1488.35017</v>
      </c>
      <c r="BW60" s="609">
        <f>H60+AF60</f>
        <v>0</v>
      </c>
      <c r="BX60" s="11">
        <f>BV60+BW60</f>
        <v>1488.35017</v>
      </c>
      <c r="BY60" s="11">
        <f>J60+AH60+BA60</f>
        <v>0</v>
      </c>
      <c r="BZ60" s="642">
        <f>K60+AI60+BB60</f>
        <v>0</v>
      </c>
      <c r="CA60" s="11">
        <f>BY60+BZ60</f>
        <v>0</v>
      </c>
      <c r="CB60" s="11">
        <f>M60+AK60</f>
        <v>0</v>
      </c>
      <c r="CC60" s="642">
        <f>N60+AL60</f>
        <v>0</v>
      </c>
      <c r="CD60" s="11">
        <f>CB60+CC60</f>
        <v>0</v>
      </c>
      <c r="CE60" s="11">
        <f>P60+AN60+BG60</f>
        <v>234.72919</v>
      </c>
      <c r="CF60" s="609">
        <f>Q60+AO60+BH60</f>
        <v>0</v>
      </c>
      <c r="CG60" s="11">
        <f>CE60+CF60</f>
        <v>234.72919</v>
      </c>
      <c r="CH60" s="11">
        <f>S60+AQ60+BJ60</f>
        <v>0</v>
      </c>
      <c r="CI60" s="609">
        <f>T60+AR60+BK60</f>
        <v>0</v>
      </c>
      <c r="CJ60" s="11">
        <f>CH60+CI60</f>
        <v>0</v>
      </c>
      <c r="CK60" s="11">
        <f>V60+AT60+BM60</f>
        <v>0</v>
      </c>
      <c r="CL60" s="609">
        <f>W60+AU60+BN60</f>
        <v>0</v>
      </c>
      <c r="CM60" s="11">
        <f>CK60+CL60</f>
        <v>0</v>
      </c>
      <c r="CN60" s="11">
        <f>Y60+AW60+BP60</f>
        <v>0</v>
      </c>
      <c r="CO60" s="609">
        <f>Z60+AX60+BQ60</f>
        <v>0</v>
      </c>
      <c r="CP60" s="787">
        <f>CN60+CO60</f>
        <v>0</v>
      </c>
      <c r="CQ60" s="824"/>
    </row>
    <row r="61" spans="1:95">
      <c r="A61" s="15"/>
      <c r="B61" s="606"/>
      <c r="C61" s="607" t="s">
        <v>91</v>
      </c>
      <c r="D61" s="675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5"/>
      <c r="R61" s="704"/>
      <c r="S61" s="708"/>
      <c r="T61" s="726"/>
      <c r="U61" s="704"/>
      <c r="V61" s="708"/>
      <c r="W61" s="726"/>
      <c r="X61" s="704"/>
      <c r="Y61" s="708"/>
      <c r="Z61" s="726"/>
      <c r="AA61" s="704"/>
      <c r="AB61" s="675"/>
      <c r="AC61" s="10"/>
      <c r="AD61" s="10"/>
      <c r="AE61" s="10"/>
      <c r="AF61" s="676"/>
      <c r="AG61" s="361"/>
      <c r="AH61" s="738"/>
      <c r="AI61" s="739"/>
      <c r="AJ61" s="657"/>
      <c r="AK61" s="738"/>
      <c r="AL61" s="739"/>
      <c r="AM61" s="657"/>
      <c r="AN61" s="738"/>
      <c r="AO61" s="739"/>
      <c r="AP61" s="657"/>
      <c r="AQ61" s="738"/>
      <c r="AR61" s="739"/>
      <c r="AS61" s="657"/>
      <c r="AT61" s="738"/>
      <c r="AU61" s="739"/>
      <c r="AV61" s="657"/>
      <c r="AW61" s="738"/>
      <c r="AX61" s="739"/>
      <c r="AY61" s="765"/>
      <c r="AZ61" s="640"/>
      <c r="BA61" s="760"/>
      <c r="BB61" s="642"/>
      <c r="BC61" s="765"/>
      <c r="BD61" s="760"/>
      <c r="BE61" s="642"/>
      <c r="BF61" s="760"/>
      <c r="BG61" s="760"/>
      <c r="BH61" s="642"/>
      <c r="BI61" s="760"/>
      <c r="BJ61" s="760"/>
      <c r="BK61" s="642"/>
      <c r="BL61" s="760"/>
      <c r="BM61" s="760"/>
      <c r="BN61" s="642"/>
      <c r="BO61" s="760"/>
      <c r="BP61" s="760"/>
      <c r="BQ61" s="642"/>
      <c r="BR61" s="783"/>
      <c r="BS61" s="657"/>
      <c r="BT61" s="10"/>
      <c r="BU61" s="10"/>
      <c r="BV61" s="10"/>
      <c r="BW61" s="676"/>
      <c r="BX61" s="10"/>
      <c r="BY61" s="738"/>
      <c r="BZ61" s="739"/>
      <c r="CA61" s="657"/>
      <c r="CB61" s="738"/>
      <c r="CC61" s="739"/>
      <c r="CD61" s="657"/>
      <c r="CE61" s="10"/>
      <c r="CF61" s="642"/>
      <c r="CG61" s="10"/>
      <c r="CH61" s="10"/>
      <c r="CI61" s="642"/>
      <c r="CJ61" s="10"/>
      <c r="CK61" s="10"/>
      <c r="CL61" s="642"/>
      <c r="CM61" s="10"/>
      <c r="CN61" s="10"/>
      <c r="CO61" s="642"/>
      <c r="CP61" s="765"/>
      <c r="CQ61" s="824"/>
    </row>
    <row r="62" ht="22.5" spans="1:95">
      <c r="A62" s="15"/>
      <c r="B62" s="606"/>
      <c r="C62" s="607" t="s">
        <v>404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5"/>
      <c r="R62" s="704"/>
      <c r="S62" s="710"/>
      <c r="T62" s="727"/>
      <c r="U62" s="704"/>
      <c r="V62" s="710"/>
      <c r="W62" s="727"/>
      <c r="X62" s="704"/>
      <c r="Y62" s="710"/>
      <c r="Z62" s="727"/>
      <c r="AA62" s="704"/>
      <c r="AB62" s="608"/>
      <c r="AC62" s="10"/>
      <c r="AD62" s="10"/>
      <c r="AE62" s="10"/>
      <c r="AF62" s="676"/>
      <c r="AG62" s="361"/>
      <c r="AH62" s="738"/>
      <c r="AI62" s="740"/>
      <c r="AJ62" s="657"/>
      <c r="AK62" s="738"/>
      <c r="AL62" s="740"/>
      <c r="AM62" s="657"/>
      <c r="AN62" s="738"/>
      <c r="AO62" s="740"/>
      <c r="AP62" s="657"/>
      <c r="AQ62" s="738"/>
      <c r="AR62" s="740"/>
      <c r="AS62" s="657"/>
      <c r="AT62" s="738"/>
      <c r="AU62" s="740"/>
      <c r="AV62" s="657"/>
      <c r="AW62" s="738"/>
      <c r="AX62" s="740"/>
      <c r="AY62" s="765"/>
      <c r="AZ62" s="766"/>
      <c r="BA62" s="767"/>
      <c r="BB62" s="768"/>
      <c r="BC62" s="765"/>
      <c r="BD62" s="767"/>
      <c r="BE62" s="768"/>
      <c r="BF62" s="767"/>
      <c r="BG62" s="767"/>
      <c r="BH62" s="768"/>
      <c r="BI62" s="767"/>
      <c r="BJ62" s="767"/>
      <c r="BK62" s="768"/>
      <c r="BL62" s="767"/>
      <c r="BM62" s="767"/>
      <c r="BN62" s="768"/>
      <c r="BO62" s="767"/>
      <c r="BP62" s="767"/>
      <c r="BQ62" s="768"/>
      <c r="BR62" s="789"/>
      <c r="BS62" s="657"/>
      <c r="BT62" s="10"/>
      <c r="BU62" s="10"/>
      <c r="BV62" s="10"/>
      <c r="BW62" s="676"/>
      <c r="BX62" s="10"/>
      <c r="BY62" s="738"/>
      <c r="BZ62" s="740"/>
      <c r="CA62" s="657"/>
      <c r="CB62" s="738"/>
      <c r="CC62" s="740"/>
      <c r="CD62" s="657"/>
      <c r="CE62" s="10"/>
      <c r="CF62" s="768"/>
      <c r="CG62" s="10"/>
      <c r="CH62" s="10"/>
      <c r="CI62" s="768"/>
      <c r="CJ62" s="10"/>
      <c r="CK62" s="10"/>
      <c r="CL62" s="768"/>
      <c r="CM62" s="10"/>
      <c r="CN62" s="10"/>
      <c r="CO62" s="768"/>
      <c r="CP62" s="765"/>
      <c r="CQ62" s="824"/>
    </row>
    <row r="63" ht="24" customHeight="1" spans="1:95">
      <c r="A63" s="825"/>
      <c r="B63" s="638"/>
      <c r="C63" s="639" t="s">
        <v>39</v>
      </c>
      <c r="D63" s="640"/>
      <c r="E63" s="760"/>
      <c r="F63" s="760"/>
      <c r="G63" s="760"/>
      <c r="H63" s="739"/>
      <c r="I63" s="760"/>
      <c r="J63" s="849"/>
      <c r="K63" s="709"/>
      <c r="L63" s="850"/>
      <c r="M63" s="849"/>
      <c r="N63" s="709"/>
      <c r="O63" s="851"/>
      <c r="P63" s="710"/>
      <c r="Q63" s="687"/>
      <c r="R63" s="849"/>
      <c r="S63" s="710"/>
      <c r="T63" s="727"/>
      <c r="U63" s="849"/>
      <c r="V63" s="710"/>
      <c r="W63" s="727"/>
      <c r="X63" s="849"/>
      <c r="Y63" s="710"/>
      <c r="Z63" s="727"/>
      <c r="AA63" s="849"/>
      <c r="AB63" s="640"/>
      <c r="AC63" s="760"/>
      <c r="AD63" s="760"/>
      <c r="AE63" s="760"/>
      <c r="AF63" s="739"/>
      <c r="AG63" s="435"/>
      <c r="AH63" s="866"/>
      <c r="AI63" s="740"/>
      <c r="AJ63" s="660"/>
      <c r="AK63" s="866"/>
      <c r="AL63" s="740"/>
      <c r="AM63" s="660"/>
      <c r="AN63" s="866"/>
      <c r="AO63" s="740"/>
      <c r="AP63" s="660"/>
      <c r="AQ63" s="866"/>
      <c r="AR63" s="740"/>
      <c r="AS63" s="660"/>
      <c r="AT63" s="866"/>
      <c r="AU63" s="740"/>
      <c r="AV63" s="660"/>
      <c r="AW63" s="866"/>
      <c r="AX63" s="740"/>
      <c r="AY63" s="869"/>
      <c r="AZ63" s="766"/>
      <c r="BA63" s="767"/>
      <c r="BB63" s="768"/>
      <c r="BC63" s="869"/>
      <c r="BD63" s="767"/>
      <c r="BE63" s="768"/>
      <c r="BF63" s="767"/>
      <c r="BG63" s="767"/>
      <c r="BH63" s="768"/>
      <c r="BI63" s="767"/>
      <c r="BJ63" s="767"/>
      <c r="BK63" s="768"/>
      <c r="BL63" s="767"/>
      <c r="BM63" s="767"/>
      <c r="BN63" s="768"/>
      <c r="BO63" s="767"/>
      <c r="BP63" s="767"/>
      <c r="BQ63" s="768"/>
      <c r="BR63" s="789"/>
      <c r="BS63" s="660"/>
      <c r="BT63" s="760"/>
      <c r="BU63" s="760"/>
      <c r="BV63" s="760"/>
      <c r="BW63" s="739"/>
      <c r="BX63" s="760"/>
      <c r="BY63" s="866"/>
      <c r="BZ63" s="740"/>
      <c r="CA63" s="660"/>
      <c r="CB63" s="866"/>
      <c r="CC63" s="740"/>
      <c r="CD63" s="660"/>
      <c r="CE63" s="760"/>
      <c r="CF63" s="768"/>
      <c r="CG63" s="760"/>
      <c r="CH63" s="760"/>
      <c r="CI63" s="768"/>
      <c r="CJ63" s="760"/>
      <c r="CK63" s="760"/>
      <c r="CL63" s="768"/>
      <c r="CM63" s="760"/>
      <c r="CN63" s="760"/>
      <c r="CO63" s="768"/>
      <c r="CP63" s="869"/>
      <c r="CQ63" s="824"/>
    </row>
    <row r="64" s="30" customFormat="1" ht="69.6" customHeight="1" spans="1:95">
      <c r="A64" s="643"/>
      <c r="B64" s="644" t="s">
        <v>159</v>
      </c>
      <c r="C64" s="672"/>
      <c r="D64" s="424">
        <f>E64+F64+I64+L64+O64+R64+U64+X64+AA64</f>
        <v>1723.07936</v>
      </c>
      <c r="E64" s="397">
        <f>E60</f>
        <v>0</v>
      </c>
      <c r="F64" s="397">
        <f t="shared" ref="F64:BR64" si="20">F60</f>
        <v>0</v>
      </c>
      <c r="G64" s="397">
        <f t="shared" si="20"/>
        <v>1488.35017</v>
      </c>
      <c r="H64" s="517">
        <f t="shared" si="20"/>
        <v>0</v>
      </c>
      <c r="I64" s="397">
        <f t="shared" si="20"/>
        <v>1488.35017</v>
      </c>
      <c r="J64" s="397">
        <f t="shared" si="20"/>
        <v>0</v>
      </c>
      <c r="K64" s="397">
        <f t="shared" si="20"/>
        <v>0</v>
      </c>
      <c r="L64" s="397">
        <f t="shared" si="20"/>
        <v>0</v>
      </c>
      <c r="M64" s="397">
        <f t="shared" si="20"/>
        <v>0</v>
      </c>
      <c r="N64" s="397">
        <f t="shared" si="20"/>
        <v>0</v>
      </c>
      <c r="O64" s="397">
        <f t="shared" si="20"/>
        <v>0</v>
      </c>
      <c r="P64" s="397">
        <f t="shared" si="20"/>
        <v>234.72919</v>
      </c>
      <c r="Q64" s="416">
        <f t="shared" si="20"/>
        <v>0</v>
      </c>
      <c r="R64" s="515">
        <f t="shared" si="20"/>
        <v>234.72919</v>
      </c>
      <c r="S64" s="515">
        <f t="shared" si="20"/>
        <v>0</v>
      </c>
      <c r="T64" s="515">
        <f t="shared" si="20"/>
        <v>0</v>
      </c>
      <c r="U64" s="515">
        <f t="shared" si="20"/>
        <v>0</v>
      </c>
      <c r="V64" s="515">
        <f t="shared" si="20"/>
        <v>0</v>
      </c>
      <c r="W64" s="515">
        <f t="shared" si="20"/>
        <v>0</v>
      </c>
      <c r="X64" s="515">
        <f t="shared" si="20"/>
        <v>0</v>
      </c>
      <c r="Y64" s="515">
        <f t="shared" si="20"/>
        <v>0</v>
      </c>
      <c r="Z64" s="515">
        <f t="shared" si="20"/>
        <v>0</v>
      </c>
      <c r="AA64" s="515">
        <f t="shared" si="20"/>
        <v>0</v>
      </c>
      <c r="AB64" s="673">
        <f>AC64+AD64+AG64+AJ64+AM64+AP64+AS64+AV64+AY64</f>
        <v>0</v>
      </c>
      <c r="AC64" s="646">
        <f t="shared" si="20"/>
        <v>0</v>
      </c>
      <c r="AD64" s="646">
        <f t="shared" si="20"/>
        <v>0</v>
      </c>
      <c r="AE64" s="646">
        <f t="shared" si="20"/>
        <v>0</v>
      </c>
      <c r="AF64" s="848">
        <f t="shared" si="20"/>
        <v>0</v>
      </c>
      <c r="AG64" s="397">
        <f t="shared" si="20"/>
        <v>0</v>
      </c>
      <c r="AH64" s="646">
        <f t="shared" si="20"/>
        <v>0</v>
      </c>
      <c r="AI64" s="646">
        <f t="shared" si="20"/>
        <v>0</v>
      </c>
      <c r="AJ64" s="646">
        <f t="shared" si="20"/>
        <v>0</v>
      </c>
      <c r="AK64" s="646">
        <f t="shared" si="20"/>
        <v>0</v>
      </c>
      <c r="AL64" s="646">
        <f t="shared" si="20"/>
        <v>0</v>
      </c>
      <c r="AM64" s="646">
        <f t="shared" si="20"/>
        <v>0</v>
      </c>
      <c r="AN64" s="646">
        <f t="shared" si="20"/>
        <v>0</v>
      </c>
      <c r="AO64" s="646">
        <f t="shared" si="20"/>
        <v>0</v>
      </c>
      <c r="AP64" s="646">
        <f t="shared" si="20"/>
        <v>0</v>
      </c>
      <c r="AQ64" s="646">
        <f t="shared" si="20"/>
        <v>0</v>
      </c>
      <c r="AR64" s="646">
        <f t="shared" si="20"/>
        <v>0</v>
      </c>
      <c r="AS64" s="646">
        <f t="shared" si="20"/>
        <v>0</v>
      </c>
      <c r="AT64" s="646">
        <f t="shared" si="20"/>
        <v>0</v>
      </c>
      <c r="AU64" s="646">
        <f t="shared" si="20"/>
        <v>0</v>
      </c>
      <c r="AV64" s="646">
        <f t="shared" si="20"/>
        <v>0</v>
      </c>
      <c r="AW64" s="646">
        <f t="shared" si="20"/>
        <v>0</v>
      </c>
      <c r="AX64" s="646">
        <f t="shared" si="20"/>
        <v>0</v>
      </c>
      <c r="AY64" s="646">
        <f t="shared" si="20"/>
        <v>0</v>
      </c>
      <c r="AZ64" s="870">
        <f>BC64+BF64+BI64+BL64+BO64+BR64</f>
        <v>0</v>
      </c>
      <c r="BA64" s="870">
        <f t="shared" si="20"/>
        <v>0</v>
      </c>
      <c r="BB64" s="823">
        <f t="shared" si="20"/>
        <v>0</v>
      </c>
      <c r="BC64" s="795">
        <f t="shared" si="20"/>
        <v>0</v>
      </c>
      <c r="BD64" s="795">
        <f t="shared" si="20"/>
        <v>0</v>
      </c>
      <c r="BE64" s="795">
        <f t="shared" si="20"/>
        <v>0</v>
      </c>
      <c r="BF64" s="795">
        <f t="shared" si="20"/>
        <v>0</v>
      </c>
      <c r="BG64" s="795">
        <f t="shared" si="20"/>
        <v>0</v>
      </c>
      <c r="BH64" s="795">
        <f t="shared" si="20"/>
        <v>0</v>
      </c>
      <c r="BI64" s="795">
        <f t="shared" si="20"/>
        <v>0</v>
      </c>
      <c r="BJ64" s="795">
        <f t="shared" si="20"/>
        <v>0</v>
      </c>
      <c r="BK64" s="795">
        <f t="shared" si="20"/>
        <v>0</v>
      </c>
      <c r="BL64" s="795">
        <f t="shared" si="20"/>
        <v>0</v>
      </c>
      <c r="BM64" s="795">
        <f t="shared" si="20"/>
        <v>0</v>
      </c>
      <c r="BN64" s="795">
        <f t="shared" si="20"/>
        <v>0</v>
      </c>
      <c r="BO64" s="795">
        <f t="shared" si="20"/>
        <v>0</v>
      </c>
      <c r="BP64" s="795">
        <f t="shared" si="20"/>
        <v>0</v>
      </c>
      <c r="BQ64" s="795">
        <f t="shared" si="20"/>
        <v>0</v>
      </c>
      <c r="BR64" s="795">
        <f t="shared" si="20"/>
        <v>0</v>
      </c>
      <c r="BS64" s="673">
        <f>BT64+BU64+BX64+CA64+CD64+CG64+CJ64+CM64+CP64</f>
        <v>1723.07936</v>
      </c>
      <c r="BT64" s="646">
        <f>BT60</f>
        <v>0</v>
      </c>
      <c r="BU64" s="646">
        <f t="shared" ref="BU64:CP64" si="21">BU60</f>
        <v>0</v>
      </c>
      <c r="BV64" s="646">
        <f t="shared" si="21"/>
        <v>1488.35017</v>
      </c>
      <c r="BW64" s="646">
        <f t="shared" si="21"/>
        <v>0</v>
      </c>
      <c r="BX64" s="646">
        <f t="shared" si="21"/>
        <v>1488.35017</v>
      </c>
      <c r="BY64" s="646">
        <f t="shared" si="21"/>
        <v>0</v>
      </c>
      <c r="BZ64" s="646">
        <f t="shared" si="21"/>
        <v>0</v>
      </c>
      <c r="CA64" s="646">
        <f t="shared" si="21"/>
        <v>0</v>
      </c>
      <c r="CB64" s="646">
        <f t="shared" si="21"/>
        <v>0</v>
      </c>
      <c r="CC64" s="646">
        <f t="shared" si="21"/>
        <v>0</v>
      </c>
      <c r="CD64" s="646">
        <f t="shared" si="21"/>
        <v>0</v>
      </c>
      <c r="CE64" s="646">
        <f t="shared" si="21"/>
        <v>234.72919</v>
      </c>
      <c r="CF64" s="646">
        <f t="shared" si="21"/>
        <v>0</v>
      </c>
      <c r="CG64" s="646">
        <f t="shared" si="21"/>
        <v>234.72919</v>
      </c>
      <c r="CH64" s="646">
        <f t="shared" si="21"/>
        <v>0</v>
      </c>
      <c r="CI64" s="646">
        <f t="shared" si="21"/>
        <v>0</v>
      </c>
      <c r="CJ64" s="646">
        <f t="shared" si="21"/>
        <v>0</v>
      </c>
      <c r="CK64" s="646">
        <f t="shared" si="21"/>
        <v>0</v>
      </c>
      <c r="CL64" s="646">
        <f t="shared" si="21"/>
        <v>0</v>
      </c>
      <c r="CM64" s="646">
        <f t="shared" si="21"/>
        <v>0</v>
      </c>
      <c r="CN64" s="646">
        <f t="shared" si="21"/>
        <v>0</v>
      </c>
      <c r="CO64" s="646">
        <f t="shared" si="21"/>
        <v>0</v>
      </c>
      <c r="CP64" s="823">
        <f t="shared" si="21"/>
        <v>0</v>
      </c>
      <c r="CQ64" s="824"/>
    </row>
    <row r="65" customHeight="1" spans="1:95">
      <c r="A65" s="667" t="s">
        <v>306</v>
      </c>
      <c r="B65" s="668"/>
      <c r="C65" s="668"/>
      <c r="D65" s="668"/>
      <c r="E65" s="668"/>
      <c r="F65" s="668"/>
      <c r="G65" s="668"/>
      <c r="H65" s="668"/>
      <c r="I65" s="668"/>
      <c r="J65" s="668"/>
      <c r="K65" s="668"/>
      <c r="L65" s="668"/>
      <c r="M65" s="668"/>
      <c r="N65" s="668"/>
      <c r="O65" s="668"/>
      <c r="P65" s="668"/>
      <c r="Q65" s="668"/>
      <c r="R65" s="668"/>
      <c r="S65" s="668"/>
      <c r="T65" s="668"/>
      <c r="U65" s="668"/>
      <c r="V65" s="668"/>
      <c r="W65" s="668"/>
      <c r="X65" s="668"/>
      <c r="Y65" s="668"/>
      <c r="Z65" s="668"/>
      <c r="AA65" s="668"/>
      <c r="AB65" s="668"/>
      <c r="AC65" s="668"/>
      <c r="AD65" s="668"/>
      <c r="AE65" s="668"/>
      <c r="AF65" s="668"/>
      <c r="AG65" s="668"/>
      <c r="AH65" s="668"/>
      <c r="AI65" s="668"/>
      <c r="AJ65" s="668"/>
      <c r="AK65" s="668"/>
      <c r="AL65" s="668"/>
      <c r="AM65" s="668"/>
      <c r="AN65" s="668"/>
      <c r="AO65" s="668"/>
      <c r="AP65" s="668"/>
      <c r="AQ65" s="668"/>
      <c r="AR65" s="668"/>
      <c r="AS65" s="668"/>
      <c r="AT65" s="668"/>
      <c r="AU65" s="668"/>
      <c r="AV65" s="668"/>
      <c r="AW65" s="668"/>
      <c r="AX65" s="668"/>
      <c r="AY65" s="668"/>
      <c r="AZ65" s="668"/>
      <c r="BA65" s="668"/>
      <c r="BB65" s="668"/>
      <c r="BC65" s="668"/>
      <c r="BD65" s="668"/>
      <c r="BE65" s="668"/>
      <c r="BF65" s="668"/>
      <c r="BG65" s="668"/>
      <c r="BH65" s="668"/>
      <c r="BI65" s="668"/>
      <c r="BJ65" s="668"/>
      <c r="BK65" s="668"/>
      <c r="BL65" s="668"/>
      <c r="BM65" s="668"/>
      <c r="BN65" s="668"/>
      <c r="BO65" s="668"/>
      <c r="BP65" s="668"/>
      <c r="BQ65" s="668"/>
      <c r="BR65" s="668"/>
      <c r="BS65" s="668"/>
      <c r="BT65" s="668"/>
      <c r="BU65" s="668"/>
      <c r="BV65" s="668"/>
      <c r="BW65" s="668"/>
      <c r="BX65" s="668"/>
      <c r="BY65" s="668"/>
      <c r="BZ65" s="668"/>
      <c r="CA65" s="668"/>
      <c r="CB65" s="668"/>
      <c r="CC65" s="668"/>
      <c r="CD65" s="668"/>
      <c r="CE65" s="668"/>
      <c r="CF65" s="668"/>
      <c r="CG65" s="668"/>
      <c r="CH65" s="668"/>
      <c r="CI65" s="668"/>
      <c r="CJ65" s="668"/>
      <c r="CK65" s="668"/>
      <c r="CL65" s="668"/>
      <c r="CM65" s="668"/>
      <c r="CN65" s="668"/>
      <c r="CO65" s="668"/>
      <c r="CP65" s="822"/>
      <c r="CQ65" s="803"/>
    </row>
    <row r="66" ht="19.5" customHeight="1" spans="1:95">
      <c r="A66" s="604" t="s">
        <v>307</v>
      </c>
      <c r="B66" s="605"/>
      <c r="C66" s="605"/>
      <c r="D66" s="605"/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5"/>
      <c r="R66" s="605"/>
      <c r="S66" s="605"/>
      <c r="T66" s="605"/>
      <c r="U66" s="605"/>
      <c r="V66" s="605"/>
      <c r="W66" s="605"/>
      <c r="X66" s="605"/>
      <c r="Y66" s="605"/>
      <c r="Z66" s="605"/>
      <c r="AA66" s="605"/>
      <c r="AB66" s="605"/>
      <c r="AC66" s="605"/>
      <c r="AD66" s="605"/>
      <c r="AE66" s="605"/>
      <c r="AF66" s="605"/>
      <c r="AG66" s="605"/>
      <c r="AH66" s="605"/>
      <c r="AI66" s="605"/>
      <c r="AJ66" s="605"/>
      <c r="AK66" s="605"/>
      <c r="AL66" s="605"/>
      <c r="AM66" s="605"/>
      <c r="AN66" s="605"/>
      <c r="AO66" s="605"/>
      <c r="AP66" s="605"/>
      <c r="AQ66" s="605"/>
      <c r="AR66" s="605"/>
      <c r="AS66" s="605"/>
      <c r="AT66" s="605"/>
      <c r="AU66" s="605"/>
      <c r="AV66" s="605"/>
      <c r="AW66" s="605"/>
      <c r="AX66" s="605"/>
      <c r="AY66" s="605"/>
      <c r="AZ66" s="605"/>
      <c r="BA66" s="605"/>
      <c r="BB66" s="605"/>
      <c r="BC66" s="605"/>
      <c r="BD66" s="605"/>
      <c r="BE66" s="605"/>
      <c r="BF66" s="605"/>
      <c r="BG66" s="605"/>
      <c r="BH66" s="605"/>
      <c r="BI66" s="605"/>
      <c r="BJ66" s="605"/>
      <c r="BK66" s="605"/>
      <c r="BL66" s="605"/>
      <c r="BM66" s="605"/>
      <c r="BN66" s="605"/>
      <c r="BO66" s="605"/>
      <c r="BP66" s="605"/>
      <c r="BQ66" s="605"/>
      <c r="BR66" s="605"/>
      <c r="BS66" s="605"/>
      <c r="BT66" s="605"/>
      <c r="BU66" s="605"/>
      <c r="BV66" s="605"/>
      <c r="BW66" s="605"/>
      <c r="BX66" s="605"/>
      <c r="BY66" s="605"/>
      <c r="BZ66" s="605"/>
      <c r="CA66" s="605"/>
      <c r="CB66" s="605"/>
      <c r="CC66" s="605"/>
      <c r="CD66" s="605"/>
      <c r="CE66" s="605"/>
      <c r="CF66" s="605"/>
      <c r="CG66" s="605"/>
      <c r="CH66" s="605"/>
      <c r="CI66" s="605"/>
      <c r="CJ66" s="605"/>
      <c r="CK66" s="605"/>
      <c r="CL66" s="605"/>
      <c r="CM66" s="605"/>
      <c r="CN66" s="605"/>
      <c r="CO66" s="605"/>
      <c r="CP66" s="801"/>
      <c r="CQ66" s="803"/>
    </row>
    <row r="67" ht="153" customHeight="1" spans="1:95">
      <c r="A67" s="15" t="s">
        <v>295</v>
      </c>
      <c r="B67" s="611" t="s">
        <v>412</v>
      </c>
      <c r="C67" s="923" t="s">
        <v>13</v>
      </c>
      <c r="D67" s="424">
        <f>E67+F67+I67+L67+O67+R67+U67+X67+AA67</f>
        <v>263.1579</v>
      </c>
      <c r="E67" s="761">
        <v>0</v>
      </c>
      <c r="F67" s="761">
        <v>0</v>
      </c>
      <c r="G67" s="761">
        <v>0</v>
      </c>
      <c r="H67" s="855"/>
      <c r="I67" s="761">
        <v>0</v>
      </c>
      <c r="J67" s="924">
        <v>0</v>
      </c>
      <c r="K67" s="925"/>
      <c r="L67" s="924">
        <v>0</v>
      </c>
      <c r="M67" s="924">
        <f>'43'!O67</f>
        <v>0</v>
      </c>
      <c r="N67" s="925">
        <v>0</v>
      </c>
      <c r="O67" s="924">
        <f>M67+N67</f>
        <v>0</v>
      </c>
      <c r="P67" s="924">
        <f>'46'!R67</f>
        <v>52.63158</v>
      </c>
      <c r="Q67" s="925">
        <v>0</v>
      </c>
      <c r="R67" s="926">
        <f>P67+Q67</f>
        <v>52.63158</v>
      </c>
      <c r="S67" s="924">
        <f>'46'!U67</f>
        <v>52.63158</v>
      </c>
      <c r="T67" s="925">
        <v>0</v>
      </c>
      <c r="U67" s="926">
        <f>S67+T67</f>
        <v>52.63158</v>
      </c>
      <c r="V67" s="924">
        <f>'46'!X67</f>
        <v>157.89474</v>
      </c>
      <c r="W67" s="925">
        <v>0</v>
      </c>
      <c r="X67" s="926">
        <f>V67+W67</f>
        <v>157.89474</v>
      </c>
      <c r="Y67" s="924">
        <f>'46'!AA67</f>
        <v>0</v>
      </c>
      <c r="Z67" s="925">
        <v>0</v>
      </c>
      <c r="AA67" s="926">
        <f>Y67+Z67</f>
        <v>0</v>
      </c>
      <c r="AB67" s="673">
        <f>AC67+AD67+AG67+AJ67+AM67+AP67+AS67+AV67+AY67</f>
        <v>5000</v>
      </c>
      <c r="AC67" s="761">
        <v>0</v>
      </c>
      <c r="AD67" s="761">
        <v>0</v>
      </c>
      <c r="AE67" s="761">
        <v>0</v>
      </c>
      <c r="AF67" s="855"/>
      <c r="AG67" s="476">
        <v>0</v>
      </c>
      <c r="AH67" s="761">
        <v>0</v>
      </c>
      <c r="AI67" s="925">
        <f>AI68+AI69+AI70+AI71</f>
        <v>0</v>
      </c>
      <c r="AJ67" s="761">
        <v>0</v>
      </c>
      <c r="AK67" s="761">
        <f>'43'!AD67</f>
        <v>0</v>
      </c>
      <c r="AL67" s="855">
        <f>AL68+AL69+AL70+AL71</f>
        <v>0</v>
      </c>
      <c r="AM67" s="761">
        <f>AK67+AL67</f>
        <v>0</v>
      </c>
      <c r="AN67" s="761">
        <f>'46'!AP67</f>
        <v>1000</v>
      </c>
      <c r="AO67" s="925">
        <v>0</v>
      </c>
      <c r="AP67" s="761">
        <f>AN67+AO67</f>
        <v>1000</v>
      </c>
      <c r="AQ67" s="761">
        <f>'46'!AS67</f>
        <v>1000</v>
      </c>
      <c r="AR67" s="925">
        <v>0</v>
      </c>
      <c r="AS67" s="761">
        <f>AQ67+AR67</f>
        <v>1000</v>
      </c>
      <c r="AT67" s="761">
        <f>'46'!AV67</f>
        <v>3000</v>
      </c>
      <c r="AU67" s="925">
        <v>0</v>
      </c>
      <c r="AV67" s="761">
        <f>AT67+AU67</f>
        <v>3000</v>
      </c>
      <c r="AW67" s="761">
        <f>'46'!AY67</f>
        <v>0</v>
      </c>
      <c r="AX67" s="925">
        <v>0</v>
      </c>
      <c r="AY67" s="761">
        <f>AW67+AX67</f>
        <v>0</v>
      </c>
      <c r="AZ67" s="870">
        <f>BC67+BF67+BI67+BL67+BO67+BR67</f>
        <v>0</v>
      </c>
      <c r="BA67" s="927">
        <v>0</v>
      </c>
      <c r="BB67" s="925">
        <f>BB68+BB69+BB70+BB71</f>
        <v>0</v>
      </c>
      <c r="BC67" s="653">
        <f>BA67+BB67</f>
        <v>0</v>
      </c>
      <c r="BD67" s="653">
        <v>0</v>
      </c>
      <c r="BE67" s="928">
        <f>BE68+BE69+BE70+BE71</f>
        <v>0</v>
      </c>
      <c r="BF67" s="653">
        <f>BD67+BE67</f>
        <v>0</v>
      </c>
      <c r="BG67" s="653">
        <v>0</v>
      </c>
      <c r="BH67" s="928">
        <v>0</v>
      </c>
      <c r="BI67" s="653">
        <f>BG67+BH67</f>
        <v>0</v>
      </c>
      <c r="BJ67" s="653">
        <v>0</v>
      </c>
      <c r="BK67" s="928">
        <v>0</v>
      </c>
      <c r="BL67" s="653">
        <f>BJ67+BK67</f>
        <v>0</v>
      </c>
      <c r="BM67" s="653">
        <v>0</v>
      </c>
      <c r="BN67" s="928">
        <v>0</v>
      </c>
      <c r="BO67" s="653">
        <f>BM67+BN67</f>
        <v>0</v>
      </c>
      <c r="BP67" s="653">
        <v>0</v>
      </c>
      <c r="BQ67" s="928">
        <v>0</v>
      </c>
      <c r="BR67" s="653">
        <f>BP67+BQ67</f>
        <v>0</v>
      </c>
      <c r="BS67" s="673">
        <f>BT67+BU67+BX67+CA67+CD67+CG67+CJ67+CM67+CP67</f>
        <v>5263.1579</v>
      </c>
      <c r="BT67" s="761">
        <f t="shared" ref="BT67:BW68" si="22">E67+AC67</f>
        <v>0</v>
      </c>
      <c r="BU67" s="761">
        <f t="shared" si="22"/>
        <v>0</v>
      </c>
      <c r="BV67" s="761">
        <f t="shared" si="22"/>
        <v>0</v>
      </c>
      <c r="BW67" s="855">
        <f t="shared" si="22"/>
        <v>0</v>
      </c>
      <c r="BX67" s="761">
        <f>BV67+BW67</f>
        <v>0</v>
      </c>
      <c r="BY67" s="761">
        <f>J67+AH67+BA67</f>
        <v>0</v>
      </c>
      <c r="BZ67" s="855">
        <f>K67+AI67+BB67</f>
        <v>0</v>
      </c>
      <c r="CA67" s="761">
        <f>BY67+BZ67</f>
        <v>0</v>
      </c>
      <c r="CB67" s="761">
        <f>M67+AK67</f>
        <v>0</v>
      </c>
      <c r="CC67" s="855">
        <f>N67+AL67</f>
        <v>0</v>
      </c>
      <c r="CD67" s="761">
        <f>CB67+CC67</f>
        <v>0</v>
      </c>
      <c r="CE67" s="653">
        <f>P67+AN67+BG67</f>
        <v>1052.63158</v>
      </c>
      <c r="CF67" s="654">
        <f>Q67+AO67+BH67</f>
        <v>0</v>
      </c>
      <c r="CG67" s="653">
        <f>CE67+CF67</f>
        <v>1052.63158</v>
      </c>
      <c r="CH67" s="653">
        <f>S67+AQ67+BJ67</f>
        <v>1052.63158</v>
      </c>
      <c r="CI67" s="654">
        <f>T67+AR67+BK67</f>
        <v>0</v>
      </c>
      <c r="CJ67" s="653">
        <f>CH67+CI67</f>
        <v>1052.63158</v>
      </c>
      <c r="CK67" s="653">
        <f>V67+AT67+BM67</f>
        <v>3157.89474</v>
      </c>
      <c r="CL67" s="654">
        <f>W67+AU67+BN67</f>
        <v>0</v>
      </c>
      <c r="CM67" s="653">
        <f>CK67+CL67</f>
        <v>3157.89474</v>
      </c>
      <c r="CN67" s="653">
        <f>Y67+AW67+BP67</f>
        <v>0</v>
      </c>
      <c r="CO67" s="654">
        <f>Z67+AX67+BQ67</f>
        <v>0</v>
      </c>
      <c r="CP67" s="653">
        <f>CN67+CO67</f>
        <v>0</v>
      </c>
      <c r="CQ67" s="802"/>
    </row>
    <row r="68" ht="75.6" customHeight="1" spans="1:95">
      <c r="A68" s="15" t="s">
        <v>331</v>
      </c>
      <c r="B68" s="611" t="s">
        <v>123</v>
      </c>
      <c r="C68" s="923" t="s">
        <v>13</v>
      </c>
      <c r="D68" s="425">
        <f>E68+F68+I68+L68+O68+R68+U68+X68+AA68</f>
        <v>2337.67789</v>
      </c>
      <c r="E68" s="622">
        <v>0</v>
      </c>
      <c r="F68" s="622">
        <v>0</v>
      </c>
      <c r="G68" s="622">
        <v>0</v>
      </c>
      <c r="H68" s="743"/>
      <c r="I68" s="622">
        <v>0</v>
      </c>
      <c r="J68" s="691">
        <v>0</v>
      </c>
      <c r="K68" s="692"/>
      <c r="L68" s="691">
        <v>0</v>
      </c>
      <c r="M68" s="691">
        <f>'43'!O68</f>
        <v>180.025</v>
      </c>
      <c r="N68" s="692">
        <f>N69+N70+N71+N72</f>
        <v>0</v>
      </c>
      <c r="O68" s="691">
        <f>M68+N68</f>
        <v>180.025</v>
      </c>
      <c r="P68" s="691">
        <f>'46'!R68</f>
        <v>1894.495</v>
      </c>
      <c r="Q68" s="692">
        <f>Q69+Q70+Q71+Q72</f>
        <v>-136.36316</v>
      </c>
      <c r="R68" s="858">
        <f>P68+Q68</f>
        <v>1758.13184</v>
      </c>
      <c r="S68" s="691">
        <f>'46'!U68</f>
        <v>399.52105</v>
      </c>
      <c r="T68" s="692">
        <f>T69+T70+T71+T72</f>
        <v>0</v>
      </c>
      <c r="U68" s="858">
        <f>S68+T68</f>
        <v>399.52105</v>
      </c>
      <c r="V68" s="691">
        <f>'46'!X68</f>
        <v>0</v>
      </c>
      <c r="W68" s="692">
        <f>W69+W70+W71+W72</f>
        <v>0</v>
      </c>
      <c r="X68" s="858">
        <f>V68+W68</f>
        <v>0</v>
      </c>
      <c r="Y68" s="691">
        <f>'46'!AA68</f>
        <v>0</v>
      </c>
      <c r="Z68" s="692">
        <f>Z69+Z70+Z71+Z72</f>
        <v>0</v>
      </c>
      <c r="AA68" s="858">
        <f>Y68+Z68</f>
        <v>0</v>
      </c>
      <c r="AB68" s="674">
        <f>AC68+AD68+AG68+AJ68+AM68+AP68+AS68+AV68+AY68</f>
        <v>28590.9</v>
      </c>
      <c r="AC68" s="622">
        <v>0</v>
      </c>
      <c r="AD68" s="622">
        <v>0</v>
      </c>
      <c r="AE68" s="622">
        <v>0</v>
      </c>
      <c r="AF68" s="743"/>
      <c r="AG68" s="373">
        <v>0</v>
      </c>
      <c r="AH68" s="622">
        <v>0</v>
      </c>
      <c r="AI68" s="692">
        <f>AI69+AI70+AI71+AI72</f>
        <v>0</v>
      </c>
      <c r="AJ68" s="622">
        <v>0</v>
      </c>
      <c r="AK68" s="622">
        <f>'43'!AD68</f>
        <v>0</v>
      </c>
      <c r="AL68" s="743">
        <f>AL69+AL70+AL71+AL72</f>
        <v>0</v>
      </c>
      <c r="AM68" s="622">
        <f>AK68+AL68</f>
        <v>0</v>
      </c>
      <c r="AN68" s="761">
        <f>'46'!AP68</f>
        <v>19590.9</v>
      </c>
      <c r="AO68" s="692">
        <f>AO69+AO70+AO71+AO72</f>
        <v>-2590.9</v>
      </c>
      <c r="AP68" s="622">
        <f>AN68+AO68</f>
        <v>17000</v>
      </c>
      <c r="AQ68" s="761">
        <f>'46'!AS68</f>
        <v>11590.9</v>
      </c>
      <c r="AR68" s="692">
        <f>AR69+AR70+AR71+AR72</f>
        <v>0</v>
      </c>
      <c r="AS68" s="622">
        <f>AQ68+AR68</f>
        <v>11590.9</v>
      </c>
      <c r="AT68" s="761">
        <f>'46'!AV68</f>
        <v>0</v>
      </c>
      <c r="AU68" s="692">
        <f>AU69+AU70+AU71+AU72</f>
        <v>0</v>
      </c>
      <c r="AV68" s="622">
        <f>AT68+AU68</f>
        <v>0</v>
      </c>
      <c r="AW68" s="761">
        <f>'46'!AY68</f>
        <v>0</v>
      </c>
      <c r="AX68" s="692">
        <f>AX69+AX70+AX71+AX72</f>
        <v>0</v>
      </c>
      <c r="AY68" s="622">
        <f>AW68+AX68</f>
        <v>0</v>
      </c>
      <c r="AZ68" s="883">
        <f>BC68+BF68+BI68+BL68+BO68+BR68</f>
        <v>0</v>
      </c>
      <c r="BA68" s="874">
        <v>0</v>
      </c>
      <c r="BB68" s="692">
        <f>BB69+BB70+BB71+BB72</f>
        <v>0</v>
      </c>
      <c r="BC68" s="11">
        <f>BA68+BB68</f>
        <v>0</v>
      </c>
      <c r="BD68" s="11">
        <v>0</v>
      </c>
      <c r="BE68" s="687">
        <f>BE69+BE70+BE71+BE72</f>
        <v>0</v>
      </c>
      <c r="BF68" s="11">
        <f>BD68+BE68</f>
        <v>0</v>
      </c>
      <c r="BG68" s="11">
        <v>0</v>
      </c>
      <c r="BH68" s="687">
        <f>BH69+BH70+BH71+BH72</f>
        <v>0</v>
      </c>
      <c r="BI68" s="11">
        <f>BG68+BH68</f>
        <v>0</v>
      </c>
      <c r="BJ68" s="11">
        <v>0</v>
      </c>
      <c r="BK68" s="687">
        <f>BK69+BK70+BK71+BK72</f>
        <v>0</v>
      </c>
      <c r="BL68" s="11">
        <f>BJ68+BK68</f>
        <v>0</v>
      </c>
      <c r="BM68" s="11">
        <v>0</v>
      </c>
      <c r="BN68" s="687">
        <f>BN69+BN70+BN71+BN72</f>
        <v>0</v>
      </c>
      <c r="BO68" s="11">
        <f>BM68+BN68</f>
        <v>0</v>
      </c>
      <c r="BP68" s="11">
        <v>0</v>
      </c>
      <c r="BQ68" s="687">
        <f>BQ69+BQ70+BQ71+BQ72</f>
        <v>0</v>
      </c>
      <c r="BR68" s="11">
        <f>BP68+BQ68</f>
        <v>0</v>
      </c>
      <c r="BS68" s="674">
        <f>BT68+BU68+BX68+CA68+CD68+CG68+CJ68+CM68+CP68</f>
        <v>30928.57789</v>
      </c>
      <c r="BT68" s="622">
        <f t="shared" si="22"/>
        <v>0</v>
      </c>
      <c r="BU68" s="622">
        <f t="shared" si="22"/>
        <v>0</v>
      </c>
      <c r="BV68" s="622">
        <f t="shared" si="22"/>
        <v>0</v>
      </c>
      <c r="BW68" s="743">
        <f t="shared" si="22"/>
        <v>0</v>
      </c>
      <c r="BX68" s="622">
        <f>BV68+BW68</f>
        <v>0</v>
      </c>
      <c r="BY68" s="622">
        <f>J68+AH68+BA68</f>
        <v>0</v>
      </c>
      <c r="BZ68" s="743">
        <f>K68+AI68+BB68</f>
        <v>0</v>
      </c>
      <c r="CA68" s="622">
        <f>BY68+BZ68</f>
        <v>0</v>
      </c>
      <c r="CB68" s="622">
        <f>M68+AK68</f>
        <v>180.025</v>
      </c>
      <c r="CC68" s="743">
        <f>N68+AL68</f>
        <v>0</v>
      </c>
      <c r="CD68" s="622">
        <f>CB68+CC68</f>
        <v>180.025</v>
      </c>
      <c r="CE68" s="653">
        <f>P68+AN68+BG68</f>
        <v>21485.395</v>
      </c>
      <c r="CF68" s="654">
        <f>Q68+AO68+BH68</f>
        <v>-2727.26316</v>
      </c>
      <c r="CG68" s="653">
        <f>CE68+CF68</f>
        <v>18758.13184</v>
      </c>
      <c r="CH68" s="653">
        <f>S68+AQ68+BJ68</f>
        <v>11990.42105</v>
      </c>
      <c r="CI68" s="654">
        <f>T68+AR68+BK68</f>
        <v>0</v>
      </c>
      <c r="CJ68" s="653">
        <f>CH68+CI68</f>
        <v>11990.42105</v>
      </c>
      <c r="CK68" s="653">
        <f>V68+AT68+BM68</f>
        <v>0</v>
      </c>
      <c r="CL68" s="654">
        <f>W68+AU68+BN68</f>
        <v>0</v>
      </c>
      <c r="CM68" s="653">
        <f>CK68+CL68</f>
        <v>0</v>
      </c>
      <c r="CN68" s="653">
        <f>Y68+AW68+BP68</f>
        <v>0</v>
      </c>
      <c r="CO68" s="654">
        <f>Z68+AX68+BQ68</f>
        <v>0</v>
      </c>
      <c r="CP68" s="653">
        <f>CN68+CO68</f>
        <v>0</v>
      </c>
      <c r="CQ68" s="802"/>
    </row>
    <row r="69" ht="66.75" customHeight="1" spans="1:95">
      <c r="A69" s="15"/>
      <c r="B69" s="918"/>
      <c r="C69" s="607" t="s">
        <v>330</v>
      </c>
      <c r="D69" s="864"/>
      <c r="E69" s="617"/>
      <c r="F69" s="617"/>
      <c r="G69" s="617"/>
      <c r="H69" s="617"/>
      <c r="I69" s="617"/>
      <c r="J69" s="617"/>
      <c r="K69" s="687"/>
      <c r="L69" s="718"/>
      <c r="M69" s="718"/>
      <c r="N69" s="687"/>
      <c r="O69" s="718"/>
      <c r="P69" s="718"/>
      <c r="Q69" s="687"/>
      <c r="R69" s="859"/>
      <c r="S69" s="718"/>
      <c r="T69" s="687"/>
      <c r="U69" s="859"/>
      <c r="V69" s="718"/>
      <c r="W69" s="687"/>
      <c r="X69" s="859"/>
      <c r="Y69" s="718"/>
      <c r="Z69" s="687"/>
      <c r="AA69" s="859"/>
      <c r="AB69" s="864"/>
      <c r="AC69" s="617"/>
      <c r="AD69" s="617"/>
      <c r="AE69" s="617"/>
      <c r="AF69" s="609"/>
      <c r="AG69" s="369"/>
      <c r="AH69" s="617"/>
      <c r="AI69" s="609"/>
      <c r="AJ69" s="617"/>
      <c r="AK69" s="617"/>
      <c r="AL69" s="609"/>
      <c r="AM69" s="617"/>
      <c r="AN69" s="617"/>
      <c r="AO69" s="609"/>
      <c r="AP69" s="617"/>
      <c r="AQ69" s="617"/>
      <c r="AR69" s="609"/>
      <c r="AS69" s="617"/>
      <c r="AT69" s="617"/>
      <c r="AU69" s="609"/>
      <c r="AV69" s="617"/>
      <c r="AW69" s="617"/>
      <c r="AX69" s="609"/>
      <c r="AY69" s="617"/>
      <c r="AZ69" s="875"/>
      <c r="BA69" s="876"/>
      <c r="BB69" s="609"/>
      <c r="BC69" s="11"/>
      <c r="BD69" s="617"/>
      <c r="BE69" s="609"/>
      <c r="BF69" s="617"/>
      <c r="BG69" s="617"/>
      <c r="BH69" s="609"/>
      <c r="BI69" s="617"/>
      <c r="BJ69" s="617"/>
      <c r="BK69" s="609"/>
      <c r="BL69" s="617"/>
      <c r="BM69" s="617"/>
      <c r="BN69" s="609"/>
      <c r="BO69" s="617"/>
      <c r="BP69" s="617"/>
      <c r="BQ69" s="609"/>
      <c r="BR69" s="889"/>
      <c r="BS69" s="864"/>
      <c r="BT69" s="617"/>
      <c r="BU69" s="617"/>
      <c r="BV69" s="617"/>
      <c r="BW69" s="609"/>
      <c r="BX69" s="617"/>
      <c r="BY69" s="617"/>
      <c r="BZ69" s="609"/>
      <c r="CA69" s="617"/>
      <c r="CB69" s="617"/>
      <c r="CC69" s="609"/>
      <c r="CD69" s="617"/>
      <c r="CE69" s="617"/>
      <c r="CF69" s="609"/>
      <c r="CG69" s="617"/>
      <c r="CH69" s="617"/>
      <c r="CI69" s="609"/>
      <c r="CJ69" s="617"/>
      <c r="CK69" s="617"/>
      <c r="CL69" s="609"/>
      <c r="CM69" s="617"/>
      <c r="CN69" s="617"/>
      <c r="CO69" s="609"/>
      <c r="CP69" s="889"/>
      <c r="CQ69" s="378"/>
    </row>
    <row r="70" ht="71.25" customHeight="1" spans="1:95">
      <c r="A70" s="15"/>
      <c r="B70" s="918"/>
      <c r="C70" s="607" t="s">
        <v>404</v>
      </c>
      <c r="D70" s="865"/>
      <c r="E70" s="617"/>
      <c r="F70" s="617"/>
      <c r="G70" s="617"/>
      <c r="H70" s="617"/>
      <c r="I70" s="617"/>
      <c r="J70" s="617"/>
      <c r="K70" s="687"/>
      <c r="L70" s="718"/>
      <c r="M70" s="718"/>
      <c r="N70" s="687"/>
      <c r="O70" s="718"/>
      <c r="P70" s="718"/>
      <c r="Q70" s="687">
        <v>-136.36316</v>
      </c>
      <c r="R70" s="859"/>
      <c r="S70" s="718"/>
      <c r="T70" s="687"/>
      <c r="U70" s="859"/>
      <c r="V70" s="718"/>
      <c r="W70" s="687"/>
      <c r="X70" s="859"/>
      <c r="Y70" s="718"/>
      <c r="Z70" s="687"/>
      <c r="AA70" s="859"/>
      <c r="AB70" s="865"/>
      <c r="AC70" s="617"/>
      <c r="AD70" s="617"/>
      <c r="AE70" s="617"/>
      <c r="AF70" s="609"/>
      <c r="AG70" s="369"/>
      <c r="AH70" s="617"/>
      <c r="AI70" s="609"/>
      <c r="AJ70" s="617"/>
      <c r="AK70" s="617"/>
      <c r="AL70" s="609"/>
      <c r="AM70" s="617"/>
      <c r="AN70" s="617"/>
      <c r="AO70" s="609">
        <v>-2590.9</v>
      </c>
      <c r="AP70" s="617"/>
      <c r="AQ70" s="617"/>
      <c r="AR70" s="609"/>
      <c r="AS70" s="617"/>
      <c r="AT70" s="617"/>
      <c r="AU70" s="609"/>
      <c r="AV70" s="617"/>
      <c r="AW70" s="617"/>
      <c r="AX70" s="609"/>
      <c r="AY70" s="617"/>
      <c r="AZ70" s="877"/>
      <c r="BA70" s="876"/>
      <c r="BB70" s="609"/>
      <c r="BC70" s="11"/>
      <c r="BD70" s="617"/>
      <c r="BE70" s="609"/>
      <c r="BF70" s="617"/>
      <c r="BG70" s="617"/>
      <c r="BH70" s="609"/>
      <c r="BI70" s="617"/>
      <c r="BJ70" s="617"/>
      <c r="BK70" s="609"/>
      <c r="BL70" s="617"/>
      <c r="BM70" s="617"/>
      <c r="BN70" s="609"/>
      <c r="BO70" s="617"/>
      <c r="BP70" s="617"/>
      <c r="BQ70" s="609"/>
      <c r="BR70" s="889"/>
      <c r="BS70" s="865"/>
      <c r="BT70" s="617"/>
      <c r="BU70" s="617"/>
      <c r="BV70" s="617"/>
      <c r="BW70" s="609"/>
      <c r="BX70" s="617"/>
      <c r="BY70" s="617"/>
      <c r="BZ70" s="609"/>
      <c r="CA70" s="617"/>
      <c r="CB70" s="617"/>
      <c r="CC70" s="609"/>
      <c r="CD70" s="617"/>
      <c r="CE70" s="617"/>
      <c r="CF70" s="609"/>
      <c r="CG70" s="617"/>
      <c r="CH70" s="617"/>
      <c r="CI70" s="609"/>
      <c r="CJ70" s="617"/>
      <c r="CK70" s="617"/>
      <c r="CL70" s="609"/>
      <c r="CM70" s="617"/>
      <c r="CN70" s="617"/>
      <c r="CO70" s="609"/>
      <c r="CP70" s="891"/>
      <c r="CQ70" s="378" t="s">
        <v>502</v>
      </c>
    </row>
    <row r="71" ht="70.5" customHeight="1" spans="1:95">
      <c r="A71" s="15"/>
      <c r="B71" s="918"/>
      <c r="C71" s="607" t="s">
        <v>137</v>
      </c>
      <c r="D71" s="865"/>
      <c r="E71" s="617"/>
      <c r="F71" s="617"/>
      <c r="G71" s="617"/>
      <c r="H71" s="617"/>
      <c r="I71" s="617"/>
      <c r="J71" s="617"/>
      <c r="K71" s="687"/>
      <c r="L71" s="718"/>
      <c r="M71" s="718"/>
      <c r="N71" s="687"/>
      <c r="O71" s="718"/>
      <c r="P71" s="718"/>
      <c r="Q71" s="687"/>
      <c r="R71" s="859"/>
      <c r="S71" s="718"/>
      <c r="T71" s="687"/>
      <c r="U71" s="859"/>
      <c r="V71" s="718"/>
      <c r="W71" s="687"/>
      <c r="X71" s="859"/>
      <c r="Y71" s="718"/>
      <c r="Z71" s="687"/>
      <c r="AA71" s="859"/>
      <c r="AB71" s="865"/>
      <c r="AC71" s="617"/>
      <c r="AD71" s="617"/>
      <c r="AE71" s="617"/>
      <c r="AF71" s="609"/>
      <c r="AG71" s="369"/>
      <c r="AH71" s="617"/>
      <c r="AI71" s="609"/>
      <c r="AJ71" s="617"/>
      <c r="AK71" s="617"/>
      <c r="AL71" s="609"/>
      <c r="AM71" s="617"/>
      <c r="AN71" s="617"/>
      <c r="AO71" s="609"/>
      <c r="AP71" s="617"/>
      <c r="AQ71" s="617"/>
      <c r="AR71" s="609"/>
      <c r="AS71" s="617"/>
      <c r="AT71" s="617"/>
      <c r="AU71" s="609"/>
      <c r="AV71" s="617"/>
      <c r="AW71" s="617"/>
      <c r="AX71" s="609"/>
      <c r="AY71" s="617"/>
      <c r="AZ71" s="877"/>
      <c r="BA71" s="876"/>
      <c r="BB71" s="609"/>
      <c r="BC71" s="11"/>
      <c r="BD71" s="617"/>
      <c r="BE71" s="609"/>
      <c r="BF71" s="617"/>
      <c r="BG71" s="617"/>
      <c r="BH71" s="609"/>
      <c r="BI71" s="617"/>
      <c r="BJ71" s="617"/>
      <c r="BK71" s="609"/>
      <c r="BL71" s="617"/>
      <c r="BM71" s="617"/>
      <c r="BN71" s="609"/>
      <c r="BO71" s="617"/>
      <c r="BP71" s="617"/>
      <c r="BQ71" s="609"/>
      <c r="BR71" s="889"/>
      <c r="BS71" s="865"/>
      <c r="BT71" s="617"/>
      <c r="BU71" s="617"/>
      <c r="BV71" s="617"/>
      <c r="BW71" s="609"/>
      <c r="BX71" s="617"/>
      <c r="BY71" s="617"/>
      <c r="BZ71" s="609"/>
      <c r="CA71" s="617"/>
      <c r="CB71" s="617"/>
      <c r="CC71" s="609"/>
      <c r="CD71" s="617"/>
      <c r="CE71" s="617"/>
      <c r="CF71" s="609"/>
      <c r="CG71" s="617"/>
      <c r="CH71" s="617"/>
      <c r="CI71" s="609"/>
      <c r="CJ71" s="617"/>
      <c r="CK71" s="617"/>
      <c r="CL71" s="609"/>
      <c r="CM71" s="617"/>
      <c r="CN71" s="617"/>
      <c r="CO71" s="609"/>
      <c r="CP71" s="889"/>
      <c r="CQ71" s="906"/>
    </row>
    <row r="72" ht="69.75" customHeight="1" spans="1:95">
      <c r="A72" s="15"/>
      <c r="B72" s="918"/>
      <c r="C72" s="607" t="s">
        <v>39</v>
      </c>
      <c r="D72" s="865"/>
      <c r="E72" s="617"/>
      <c r="F72" s="617"/>
      <c r="G72" s="617"/>
      <c r="H72" s="617"/>
      <c r="I72" s="617"/>
      <c r="J72" s="617"/>
      <c r="K72" s="687"/>
      <c r="L72" s="718"/>
      <c r="M72" s="718"/>
      <c r="N72" s="687"/>
      <c r="O72" s="718"/>
      <c r="P72" s="718"/>
      <c r="Q72" s="687"/>
      <c r="R72" s="859"/>
      <c r="S72" s="718"/>
      <c r="T72" s="687"/>
      <c r="U72" s="859"/>
      <c r="V72" s="718"/>
      <c r="W72" s="687"/>
      <c r="X72" s="859"/>
      <c r="Y72" s="718"/>
      <c r="Z72" s="687"/>
      <c r="AA72" s="859"/>
      <c r="AB72" s="865"/>
      <c r="AC72" s="617"/>
      <c r="AD72" s="617"/>
      <c r="AE72" s="617"/>
      <c r="AF72" s="609"/>
      <c r="AG72" s="369"/>
      <c r="AH72" s="617"/>
      <c r="AI72" s="609"/>
      <c r="AJ72" s="617"/>
      <c r="AK72" s="617"/>
      <c r="AL72" s="687"/>
      <c r="AM72" s="617"/>
      <c r="AN72" s="617"/>
      <c r="AO72" s="609"/>
      <c r="AP72" s="617"/>
      <c r="AQ72" s="617"/>
      <c r="AR72" s="609"/>
      <c r="AS72" s="617"/>
      <c r="AT72" s="617"/>
      <c r="AU72" s="609"/>
      <c r="AV72" s="617"/>
      <c r="AW72" s="617"/>
      <c r="AX72" s="609"/>
      <c r="AY72" s="617"/>
      <c r="AZ72" s="877"/>
      <c r="BA72" s="876"/>
      <c r="BB72" s="609"/>
      <c r="BC72" s="11"/>
      <c r="BD72" s="11"/>
      <c r="BE72" s="609"/>
      <c r="BF72" s="11"/>
      <c r="BG72" s="11"/>
      <c r="BH72" s="609"/>
      <c r="BI72" s="11"/>
      <c r="BJ72" s="11"/>
      <c r="BK72" s="609"/>
      <c r="BL72" s="11"/>
      <c r="BM72" s="11"/>
      <c r="BN72" s="609"/>
      <c r="BO72" s="11"/>
      <c r="BP72" s="11"/>
      <c r="BQ72" s="609"/>
      <c r="BR72" s="745"/>
      <c r="BS72" s="865"/>
      <c r="BT72" s="617"/>
      <c r="BU72" s="617"/>
      <c r="BV72" s="617"/>
      <c r="BW72" s="609"/>
      <c r="BX72" s="617"/>
      <c r="BY72" s="617"/>
      <c r="BZ72" s="609"/>
      <c r="CA72" s="617"/>
      <c r="CB72" s="617"/>
      <c r="CC72" s="609"/>
      <c r="CD72" s="617"/>
      <c r="CE72" s="617"/>
      <c r="CF72" s="609"/>
      <c r="CG72" s="617"/>
      <c r="CH72" s="617"/>
      <c r="CI72" s="609"/>
      <c r="CJ72" s="617"/>
      <c r="CK72" s="617"/>
      <c r="CL72" s="609"/>
      <c r="CM72" s="617"/>
      <c r="CN72" s="617"/>
      <c r="CO72" s="609"/>
      <c r="CP72" s="891"/>
      <c r="CQ72" s="824"/>
    </row>
    <row r="73" ht="45" hidden="1" customHeight="1" outlineLevel="1" spans="1:95">
      <c r="A73" s="15" t="s">
        <v>125</v>
      </c>
      <c r="B73" s="611" t="s">
        <v>126</v>
      </c>
      <c r="C73" s="607" t="s">
        <v>13</v>
      </c>
      <c r="D73" s="608">
        <f>E73+F73+I73+L73+O73+R73</f>
        <v>0</v>
      </c>
      <c r="E73" s="11">
        <v>0</v>
      </c>
      <c r="F73" s="11">
        <v>0</v>
      </c>
      <c r="G73" s="11">
        <v>0</v>
      </c>
      <c r="H73" s="609"/>
      <c r="I73" s="11">
        <v>0</v>
      </c>
      <c r="J73" s="686">
        <v>0</v>
      </c>
      <c r="K73" s="687"/>
      <c r="L73" s="686">
        <v>0</v>
      </c>
      <c r="M73" s="686">
        <v>0</v>
      </c>
      <c r="N73" s="687"/>
      <c r="O73" s="686">
        <v>0</v>
      </c>
      <c r="P73" s="686">
        <v>0</v>
      </c>
      <c r="Q73" s="687"/>
      <c r="R73" s="860">
        <f>P73+Q73</f>
        <v>0</v>
      </c>
      <c r="S73" s="686"/>
      <c r="T73" s="687"/>
      <c r="U73" s="860"/>
      <c r="V73" s="686"/>
      <c r="W73" s="687"/>
      <c r="X73" s="860"/>
      <c r="Y73" s="686"/>
      <c r="Z73" s="687"/>
      <c r="AA73" s="860"/>
      <c r="AB73" s="608">
        <f>AC73+AD73+AG73+AJ73+AM73+AP73</f>
        <v>0</v>
      </c>
      <c r="AC73" s="11">
        <v>0</v>
      </c>
      <c r="AD73" s="11">
        <v>0</v>
      </c>
      <c r="AE73" s="11">
        <v>0</v>
      </c>
      <c r="AF73" s="609"/>
      <c r="AG73" s="358">
        <v>0</v>
      </c>
      <c r="AH73" s="11">
        <v>0</v>
      </c>
      <c r="AI73" s="609"/>
      <c r="AJ73" s="11">
        <v>0</v>
      </c>
      <c r="AK73" s="11">
        <v>0</v>
      </c>
      <c r="AL73" s="867"/>
      <c r="AM73" s="11">
        <v>0</v>
      </c>
      <c r="AN73" s="11">
        <v>0</v>
      </c>
      <c r="AO73" s="609"/>
      <c r="AP73" s="11">
        <v>0</v>
      </c>
      <c r="AQ73" s="11"/>
      <c r="AR73" s="609"/>
      <c r="AS73" s="11"/>
      <c r="AT73" s="11"/>
      <c r="AU73" s="609"/>
      <c r="AV73" s="11"/>
      <c r="AW73" s="11"/>
      <c r="AX73" s="609"/>
      <c r="AY73" s="11"/>
      <c r="AZ73" s="747"/>
      <c r="BA73" s="876"/>
      <c r="BB73" s="609"/>
      <c r="BC73" s="745"/>
      <c r="BD73" s="878"/>
      <c r="BE73" s="878"/>
      <c r="BF73" s="878"/>
      <c r="BG73" s="878"/>
      <c r="BH73" s="878"/>
      <c r="BI73" s="885"/>
      <c r="BJ73" s="878"/>
      <c r="BK73" s="878"/>
      <c r="BL73" s="885"/>
      <c r="BM73" s="878"/>
      <c r="BN73" s="878"/>
      <c r="BO73" s="885"/>
      <c r="BP73" s="878"/>
      <c r="BQ73" s="878"/>
      <c r="BR73" s="885"/>
      <c r="BS73" s="608">
        <f>BT73+BU73+BX73+CA73+CD73+CG73</f>
        <v>0</v>
      </c>
      <c r="BT73" s="11">
        <f>E73+AC73</f>
        <v>0</v>
      </c>
      <c r="BU73" s="11">
        <f>F73+AD73</f>
        <v>0</v>
      </c>
      <c r="BV73" s="11">
        <f>G73+AE73</f>
        <v>0</v>
      </c>
      <c r="BW73" s="609">
        <f>H73+AF73</f>
        <v>0</v>
      </c>
      <c r="BX73" s="11">
        <f>BV73+BW73</f>
        <v>0</v>
      </c>
      <c r="BY73" s="11">
        <f>J73+AH73</f>
        <v>0</v>
      </c>
      <c r="BZ73" s="609">
        <f>K73+AI73</f>
        <v>0</v>
      </c>
      <c r="CA73" s="11">
        <f>BY73+BZ73</f>
        <v>0</v>
      </c>
      <c r="CB73" s="11">
        <f>M73+AK73</f>
        <v>0</v>
      </c>
      <c r="CC73" s="609">
        <f>N73+AL73</f>
        <v>0</v>
      </c>
      <c r="CD73" s="11">
        <f>CB73+CC73</f>
        <v>0</v>
      </c>
      <c r="CE73" s="11">
        <f>P73+AN73</f>
        <v>0</v>
      </c>
      <c r="CF73" s="609">
        <f>Q73+AO73</f>
        <v>0</v>
      </c>
      <c r="CG73" s="745">
        <f>CE73+CF73</f>
        <v>0</v>
      </c>
      <c r="CH73" s="11"/>
      <c r="CI73" s="609"/>
      <c r="CJ73" s="745"/>
      <c r="CK73" s="11"/>
      <c r="CL73" s="609"/>
      <c r="CM73" s="745"/>
      <c r="CN73" s="11"/>
      <c r="CO73" s="609"/>
      <c r="CP73" s="745"/>
      <c r="CQ73" s="818"/>
    </row>
    <row r="74" hidden="1" customHeight="1" outlineLevel="1" spans="1:95">
      <c r="A74" s="825"/>
      <c r="B74" s="839"/>
      <c r="C74" s="607" t="s">
        <v>91</v>
      </c>
      <c r="D74" s="640"/>
      <c r="E74" s="641"/>
      <c r="F74" s="641"/>
      <c r="G74" s="641"/>
      <c r="H74" s="609"/>
      <c r="I74" s="641"/>
      <c r="J74" s="699"/>
      <c r="K74" s="687"/>
      <c r="L74" s="699"/>
      <c r="M74" s="699"/>
      <c r="N74" s="687"/>
      <c r="O74" s="699"/>
      <c r="P74" s="699"/>
      <c r="Q74" s="687"/>
      <c r="R74" s="861"/>
      <c r="S74" s="699"/>
      <c r="T74" s="687"/>
      <c r="U74" s="861"/>
      <c r="V74" s="699"/>
      <c r="W74" s="687"/>
      <c r="X74" s="861"/>
      <c r="Y74" s="699"/>
      <c r="Z74" s="687"/>
      <c r="AA74" s="861"/>
      <c r="AB74" s="640"/>
      <c r="AC74" s="641"/>
      <c r="AD74" s="641"/>
      <c r="AE74" s="641"/>
      <c r="AF74" s="609"/>
      <c r="AG74" s="392"/>
      <c r="AH74" s="641"/>
      <c r="AI74" s="609"/>
      <c r="AJ74" s="641"/>
      <c r="AK74" s="641"/>
      <c r="AL74" s="867"/>
      <c r="AM74" s="641"/>
      <c r="AN74" s="760"/>
      <c r="AO74" s="609"/>
      <c r="AP74" s="10"/>
      <c r="AQ74" s="760"/>
      <c r="AR74" s="609"/>
      <c r="AS74" s="10"/>
      <c r="AT74" s="760"/>
      <c r="AU74" s="609"/>
      <c r="AV74" s="10"/>
      <c r="AW74" s="760"/>
      <c r="AX74" s="609"/>
      <c r="AY74" s="10"/>
      <c r="AZ74" s="759"/>
      <c r="BA74" s="608"/>
      <c r="BB74" s="609"/>
      <c r="BC74" s="748"/>
      <c r="BD74" s="869"/>
      <c r="BE74" s="869"/>
      <c r="BF74" s="869"/>
      <c r="BG74" s="869"/>
      <c r="BH74" s="869"/>
      <c r="BI74" s="886"/>
      <c r="BJ74" s="869"/>
      <c r="BK74" s="869"/>
      <c r="BL74" s="886"/>
      <c r="BM74" s="869"/>
      <c r="BN74" s="869"/>
      <c r="BO74" s="886"/>
      <c r="BP74" s="869"/>
      <c r="BQ74" s="869"/>
      <c r="BR74" s="886"/>
      <c r="BS74" s="640"/>
      <c r="BT74" s="760"/>
      <c r="BU74" s="760"/>
      <c r="BV74" s="760"/>
      <c r="BW74" s="676"/>
      <c r="BX74" s="760"/>
      <c r="BY74" s="760"/>
      <c r="BZ74" s="676"/>
      <c r="CA74" s="760"/>
      <c r="CB74" s="760"/>
      <c r="CC74" s="676"/>
      <c r="CD74" s="760"/>
      <c r="CE74" s="760"/>
      <c r="CF74" s="676"/>
      <c r="CG74" s="783"/>
      <c r="CH74" s="760"/>
      <c r="CI74" s="676"/>
      <c r="CJ74" s="783"/>
      <c r="CK74" s="760"/>
      <c r="CL74" s="676"/>
      <c r="CM74" s="783"/>
      <c r="CN74" s="760"/>
      <c r="CO74" s="676"/>
      <c r="CP74" s="783"/>
      <c r="CQ74" s="803"/>
    </row>
    <row r="75" ht="33.75" hidden="1" customHeight="1" outlineLevel="1" spans="1:95">
      <c r="A75" s="840"/>
      <c r="B75" s="841"/>
      <c r="C75" s="607" t="s">
        <v>146</v>
      </c>
      <c r="D75" s="766"/>
      <c r="E75" s="842"/>
      <c r="F75" s="842"/>
      <c r="G75" s="842"/>
      <c r="H75" s="609"/>
      <c r="I75" s="842"/>
      <c r="J75" s="854"/>
      <c r="K75" s="687"/>
      <c r="L75" s="854"/>
      <c r="M75" s="854"/>
      <c r="N75" s="687"/>
      <c r="O75" s="854"/>
      <c r="P75" s="854"/>
      <c r="Q75" s="687"/>
      <c r="R75" s="862"/>
      <c r="S75" s="854"/>
      <c r="T75" s="687"/>
      <c r="U75" s="862"/>
      <c r="V75" s="854"/>
      <c r="W75" s="687"/>
      <c r="X75" s="862"/>
      <c r="Y75" s="854"/>
      <c r="Z75" s="687"/>
      <c r="AA75" s="862"/>
      <c r="AB75" s="766"/>
      <c r="AC75" s="842"/>
      <c r="AD75" s="842"/>
      <c r="AE75" s="842"/>
      <c r="AF75" s="609"/>
      <c r="AG75" s="536"/>
      <c r="AH75" s="842"/>
      <c r="AI75" s="609"/>
      <c r="AJ75" s="842"/>
      <c r="AK75" s="842"/>
      <c r="AL75" s="867"/>
      <c r="AM75" s="842"/>
      <c r="AN75" s="767"/>
      <c r="AO75" s="609"/>
      <c r="AP75" s="10"/>
      <c r="AQ75" s="767"/>
      <c r="AR75" s="609"/>
      <c r="AS75" s="10"/>
      <c r="AT75" s="767"/>
      <c r="AU75" s="609"/>
      <c r="AV75" s="10"/>
      <c r="AW75" s="767"/>
      <c r="AX75" s="609"/>
      <c r="AY75" s="10"/>
      <c r="AZ75" s="753"/>
      <c r="BA75" s="608"/>
      <c r="BB75" s="609"/>
      <c r="BC75" s="748"/>
      <c r="BD75" s="879"/>
      <c r="BE75" s="879"/>
      <c r="BF75" s="879"/>
      <c r="BG75" s="879"/>
      <c r="BH75" s="879"/>
      <c r="BI75" s="887"/>
      <c r="BJ75" s="879"/>
      <c r="BK75" s="879"/>
      <c r="BL75" s="887"/>
      <c r="BM75" s="879"/>
      <c r="BN75" s="879"/>
      <c r="BO75" s="887"/>
      <c r="BP75" s="879"/>
      <c r="BQ75" s="879"/>
      <c r="BR75" s="887"/>
      <c r="BS75" s="766"/>
      <c r="BT75" s="767"/>
      <c r="BU75" s="767"/>
      <c r="BV75" s="767"/>
      <c r="BW75" s="676"/>
      <c r="BX75" s="767"/>
      <c r="BY75" s="767"/>
      <c r="BZ75" s="676"/>
      <c r="CA75" s="767"/>
      <c r="CB75" s="767"/>
      <c r="CC75" s="676"/>
      <c r="CD75" s="767"/>
      <c r="CE75" s="767"/>
      <c r="CF75" s="676"/>
      <c r="CG75" s="789"/>
      <c r="CH75" s="767"/>
      <c r="CI75" s="676"/>
      <c r="CJ75" s="789"/>
      <c r="CK75" s="767"/>
      <c r="CL75" s="676"/>
      <c r="CM75" s="789"/>
      <c r="CN75" s="767"/>
      <c r="CO75" s="676"/>
      <c r="CP75" s="789"/>
      <c r="CQ75" s="803"/>
    </row>
    <row r="76" ht="22.5" hidden="1" customHeight="1" outlineLevel="1" spans="1:95">
      <c r="A76" s="840"/>
      <c r="B76" s="841"/>
      <c r="C76" s="607" t="s">
        <v>161</v>
      </c>
      <c r="D76" s="766"/>
      <c r="E76" s="842"/>
      <c r="F76" s="842"/>
      <c r="G76" s="842"/>
      <c r="H76" s="609"/>
      <c r="I76" s="842"/>
      <c r="J76" s="854"/>
      <c r="K76" s="687"/>
      <c r="L76" s="854"/>
      <c r="M76" s="854"/>
      <c r="N76" s="687"/>
      <c r="O76" s="854"/>
      <c r="P76" s="854"/>
      <c r="Q76" s="687"/>
      <c r="R76" s="862"/>
      <c r="S76" s="854"/>
      <c r="T76" s="687"/>
      <c r="U76" s="862"/>
      <c r="V76" s="854"/>
      <c r="W76" s="687"/>
      <c r="X76" s="862"/>
      <c r="Y76" s="854"/>
      <c r="Z76" s="687"/>
      <c r="AA76" s="862"/>
      <c r="AB76" s="766"/>
      <c r="AC76" s="842"/>
      <c r="AD76" s="842"/>
      <c r="AE76" s="842"/>
      <c r="AF76" s="609"/>
      <c r="AG76" s="536"/>
      <c r="AH76" s="842"/>
      <c r="AI76" s="609"/>
      <c r="AJ76" s="842"/>
      <c r="AK76" s="842"/>
      <c r="AL76" s="609"/>
      <c r="AM76" s="842"/>
      <c r="AN76" s="767"/>
      <c r="AO76" s="609"/>
      <c r="AP76" s="10"/>
      <c r="AQ76" s="767"/>
      <c r="AR76" s="609"/>
      <c r="AS76" s="10"/>
      <c r="AT76" s="767"/>
      <c r="AU76" s="609"/>
      <c r="AV76" s="10"/>
      <c r="AW76" s="767"/>
      <c r="AX76" s="609"/>
      <c r="AY76" s="10"/>
      <c r="AZ76" s="753"/>
      <c r="BA76" s="608"/>
      <c r="BB76" s="609"/>
      <c r="BC76" s="748"/>
      <c r="BD76" s="879"/>
      <c r="BE76" s="879"/>
      <c r="BF76" s="879"/>
      <c r="BG76" s="879"/>
      <c r="BH76" s="879"/>
      <c r="BI76" s="887"/>
      <c r="BJ76" s="879"/>
      <c r="BK76" s="879"/>
      <c r="BL76" s="887"/>
      <c r="BM76" s="879"/>
      <c r="BN76" s="879"/>
      <c r="BO76" s="887"/>
      <c r="BP76" s="879"/>
      <c r="BQ76" s="879"/>
      <c r="BR76" s="887"/>
      <c r="BS76" s="766"/>
      <c r="BT76" s="767"/>
      <c r="BU76" s="767"/>
      <c r="BV76" s="767"/>
      <c r="BW76" s="676"/>
      <c r="BX76" s="767"/>
      <c r="BY76" s="767"/>
      <c r="BZ76" s="676"/>
      <c r="CA76" s="767"/>
      <c r="CB76" s="767"/>
      <c r="CC76" s="676"/>
      <c r="CD76" s="767"/>
      <c r="CE76" s="767"/>
      <c r="CF76" s="676"/>
      <c r="CG76" s="789"/>
      <c r="CH76" s="767"/>
      <c r="CI76" s="676"/>
      <c r="CJ76" s="789"/>
      <c r="CK76" s="767"/>
      <c r="CL76" s="676"/>
      <c r="CM76" s="789"/>
      <c r="CN76" s="767"/>
      <c r="CO76" s="676"/>
      <c r="CP76" s="789"/>
      <c r="CQ76" s="803"/>
    </row>
    <row r="77" ht="22.5" hidden="1" customHeight="1" outlineLevel="1" spans="1:95">
      <c r="A77" s="836"/>
      <c r="B77" s="843"/>
      <c r="C77" s="607" t="s">
        <v>39</v>
      </c>
      <c r="D77" s="675"/>
      <c r="E77" s="622"/>
      <c r="F77" s="622"/>
      <c r="G77" s="622"/>
      <c r="H77" s="609"/>
      <c r="I77" s="622"/>
      <c r="J77" s="691"/>
      <c r="K77" s="687"/>
      <c r="L77" s="691"/>
      <c r="M77" s="691"/>
      <c r="N77" s="687"/>
      <c r="O77" s="691"/>
      <c r="P77" s="691"/>
      <c r="Q77" s="687"/>
      <c r="R77" s="858"/>
      <c r="S77" s="691"/>
      <c r="T77" s="687"/>
      <c r="U77" s="858"/>
      <c r="V77" s="691"/>
      <c r="W77" s="687"/>
      <c r="X77" s="858"/>
      <c r="Y77" s="691"/>
      <c r="Z77" s="687"/>
      <c r="AA77" s="858"/>
      <c r="AB77" s="675"/>
      <c r="AC77" s="622"/>
      <c r="AD77" s="622"/>
      <c r="AE77" s="622"/>
      <c r="AF77" s="609"/>
      <c r="AG77" s="373"/>
      <c r="AH77" s="622"/>
      <c r="AI77" s="609"/>
      <c r="AJ77" s="622"/>
      <c r="AK77" s="622"/>
      <c r="AL77" s="609"/>
      <c r="AM77" s="622"/>
      <c r="AN77" s="770"/>
      <c r="AO77" s="609"/>
      <c r="AP77" s="10"/>
      <c r="AQ77" s="770"/>
      <c r="AR77" s="609"/>
      <c r="AS77" s="10"/>
      <c r="AT77" s="770"/>
      <c r="AU77" s="609"/>
      <c r="AV77" s="10"/>
      <c r="AW77" s="770"/>
      <c r="AX77" s="609"/>
      <c r="AY77" s="10"/>
      <c r="AZ77" s="757"/>
      <c r="BA77" s="608"/>
      <c r="BB77" s="609"/>
      <c r="BC77" s="748"/>
      <c r="BD77" s="880"/>
      <c r="BE77" s="880"/>
      <c r="BF77" s="880"/>
      <c r="BG77" s="880"/>
      <c r="BH77" s="880"/>
      <c r="BI77" s="888"/>
      <c r="BJ77" s="880"/>
      <c r="BK77" s="880"/>
      <c r="BL77" s="888"/>
      <c r="BM77" s="880"/>
      <c r="BN77" s="880"/>
      <c r="BO77" s="888"/>
      <c r="BP77" s="880"/>
      <c r="BQ77" s="880"/>
      <c r="BR77" s="888"/>
      <c r="BS77" s="675"/>
      <c r="BT77" s="770"/>
      <c r="BU77" s="770"/>
      <c r="BV77" s="770"/>
      <c r="BW77" s="676"/>
      <c r="BX77" s="770"/>
      <c r="BY77" s="770"/>
      <c r="BZ77" s="676"/>
      <c r="CA77" s="770"/>
      <c r="CB77" s="770"/>
      <c r="CC77" s="676"/>
      <c r="CD77" s="770"/>
      <c r="CE77" s="770"/>
      <c r="CF77" s="676"/>
      <c r="CG77" s="782"/>
      <c r="CH77" s="770"/>
      <c r="CI77" s="676"/>
      <c r="CJ77" s="782"/>
      <c r="CK77" s="770"/>
      <c r="CL77" s="676"/>
      <c r="CM77" s="782"/>
      <c r="CN77" s="770"/>
      <c r="CO77" s="676"/>
      <c r="CP77" s="782"/>
      <c r="CQ77" s="803"/>
    </row>
    <row r="78" ht="74.25" hidden="1" customHeight="1" outlineLevel="1" spans="1:95">
      <c r="A78" s="836" t="s">
        <v>331</v>
      </c>
      <c r="B78" s="843" t="s">
        <v>332</v>
      </c>
      <c r="C78" s="607" t="s">
        <v>13</v>
      </c>
      <c r="D78" s="608">
        <f>E78+F78+I78+L78+O78+R78</f>
        <v>0</v>
      </c>
      <c r="E78" s="11">
        <v>0</v>
      </c>
      <c r="F78" s="11">
        <v>0</v>
      </c>
      <c r="G78" s="11">
        <v>0</v>
      </c>
      <c r="H78" s="609"/>
      <c r="I78" s="11">
        <f>G78+H78</f>
        <v>0</v>
      </c>
      <c r="J78" s="686">
        <v>0</v>
      </c>
      <c r="K78" s="609">
        <f>K79</f>
        <v>0</v>
      </c>
      <c r="L78" s="686">
        <f>J78+K78</f>
        <v>0</v>
      </c>
      <c r="M78" s="686">
        <f>'39'!O77</f>
        <v>0</v>
      </c>
      <c r="N78" s="609">
        <f>N79</f>
        <v>0</v>
      </c>
      <c r="O78" s="686">
        <f>M78+N78</f>
        <v>0</v>
      </c>
      <c r="P78" s="701">
        <f>'39'!R77</f>
        <v>0</v>
      </c>
      <c r="Q78" s="609">
        <f>Q79</f>
        <v>0</v>
      </c>
      <c r="R78" s="860">
        <f>P78+Q78</f>
        <v>0</v>
      </c>
      <c r="S78" s="701"/>
      <c r="T78" s="609"/>
      <c r="U78" s="860"/>
      <c r="V78" s="701"/>
      <c r="W78" s="609"/>
      <c r="X78" s="860"/>
      <c r="Y78" s="701"/>
      <c r="Z78" s="609"/>
      <c r="AA78" s="860"/>
      <c r="AB78" s="608">
        <f>AC78+AD78+AG78+AJ78+AM78+AP78</f>
        <v>0</v>
      </c>
      <c r="AC78" s="11">
        <v>0</v>
      </c>
      <c r="AD78" s="11">
        <v>0</v>
      </c>
      <c r="AE78" s="11">
        <v>0</v>
      </c>
      <c r="AF78" s="609"/>
      <c r="AG78" s="358">
        <f>AE78+AF78</f>
        <v>0</v>
      </c>
      <c r="AH78" s="11">
        <v>0</v>
      </c>
      <c r="AI78" s="609">
        <f>AI79</f>
        <v>0</v>
      </c>
      <c r="AJ78" s="11">
        <f>AH78+AI78</f>
        <v>0</v>
      </c>
      <c r="AK78" s="11">
        <f>'39'!AD77</f>
        <v>0</v>
      </c>
      <c r="AL78" s="609">
        <f>AL79</f>
        <v>0</v>
      </c>
      <c r="AM78" s="11">
        <f>AK78+AL78</f>
        <v>0</v>
      </c>
      <c r="AN78" s="653">
        <f>'39'!AG77</f>
        <v>0</v>
      </c>
      <c r="AO78" s="609">
        <f>AO79</f>
        <v>0</v>
      </c>
      <c r="AP78" s="11">
        <f>AN78+AO78</f>
        <v>0</v>
      </c>
      <c r="AQ78" s="653"/>
      <c r="AR78" s="609"/>
      <c r="AS78" s="11"/>
      <c r="AT78" s="653"/>
      <c r="AU78" s="609"/>
      <c r="AV78" s="11"/>
      <c r="AW78" s="653"/>
      <c r="AX78" s="609"/>
      <c r="AY78" s="11"/>
      <c r="AZ78" s="759">
        <f>BC78+BF78+BI78</f>
        <v>0</v>
      </c>
      <c r="BA78" s="876">
        <v>0</v>
      </c>
      <c r="BB78" s="609">
        <f>BB79</f>
        <v>0</v>
      </c>
      <c r="BC78" s="745">
        <f>BA78+BB78</f>
        <v>0</v>
      </c>
      <c r="BD78" s="876">
        <v>0</v>
      </c>
      <c r="BE78" s="609"/>
      <c r="BF78" s="745">
        <f>BD78+BE78</f>
        <v>0</v>
      </c>
      <c r="BG78" s="876">
        <f>'39'!AQ77</f>
        <v>0</v>
      </c>
      <c r="BH78" s="609"/>
      <c r="BI78" s="745">
        <f>BG78+BH78</f>
        <v>0</v>
      </c>
      <c r="BJ78" s="876"/>
      <c r="BK78" s="609"/>
      <c r="BL78" s="745"/>
      <c r="BM78" s="876"/>
      <c r="BN78" s="609"/>
      <c r="BO78" s="745"/>
      <c r="BP78" s="876"/>
      <c r="BQ78" s="609"/>
      <c r="BR78" s="745"/>
      <c r="BS78" s="608">
        <f>BT78+BU78+BX78+CA78+CD78+CG78</f>
        <v>0</v>
      </c>
      <c r="BT78" s="11">
        <f>E78+AC78</f>
        <v>0</v>
      </c>
      <c r="BU78" s="11">
        <f>F78+AD78</f>
        <v>0</v>
      </c>
      <c r="BV78" s="11">
        <f>G78+AE78</f>
        <v>0</v>
      </c>
      <c r="BW78" s="609">
        <f>H78+AF78</f>
        <v>0</v>
      </c>
      <c r="BX78" s="11">
        <f>BV78+BW78</f>
        <v>0</v>
      </c>
      <c r="BY78" s="11">
        <f>J78+AH78+BA78</f>
        <v>0</v>
      </c>
      <c r="BZ78" s="609">
        <f>K78+AI78+BB78</f>
        <v>0</v>
      </c>
      <c r="CA78" s="11">
        <f>BY78+BZ78</f>
        <v>0</v>
      </c>
      <c r="CB78" s="11">
        <f>M78+AK78</f>
        <v>0</v>
      </c>
      <c r="CC78" s="676">
        <f>N78+AL78</f>
        <v>0</v>
      </c>
      <c r="CD78" s="11">
        <f>CB78+CC78</f>
        <v>0</v>
      </c>
      <c r="CE78" s="11">
        <f>P78+AN78</f>
        <v>0</v>
      </c>
      <c r="CF78" s="676">
        <f>Q78+AO78</f>
        <v>0</v>
      </c>
      <c r="CG78" s="745">
        <f>CE78+CF78</f>
        <v>0</v>
      </c>
      <c r="CH78" s="11"/>
      <c r="CI78" s="676"/>
      <c r="CJ78" s="745"/>
      <c r="CK78" s="11"/>
      <c r="CL78" s="676"/>
      <c r="CM78" s="745"/>
      <c r="CN78" s="11"/>
      <c r="CO78" s="676"/>
      <c r="CP78" s="745"/>
      <c r="CQ78" s="892"/>
    </row>
    <row r="79" ht="38.25" hidden="1" customHeight="1" outlineLevel="1" spans="1:95">
      <c r="A79" s="840"/>
      <c r="B79" s="841"/>
      <c r="C79" s="639" t="s">
        <v>39</v>
      </c>
      <c r="D79" s="640"/>
      <c r="E79" s="641"/>
      <c r="F79" s="641"/>
      <c r="G79" s="641"/>
      <c r="H79" s="642"/>
      <c r="I79" s="641"/>
      <c r="J79" s="699"/>
      <c r="K79" s="642"/>
      <c r="L79" s="699"/>
      <c r="M79" s="699"/>
      <c r="N79" s="642"/>
      <c r="O79" s="699"/>
      <c r="P79" s="699"/>
      <c r="Q79" s="642"/>
      <c r="R79" s="861"/>
      <c r="S79" s="699"/>
      <c r="T79" s="642"/>
      <c r="U79" s="861"/>
      <c r="V79" s="699"/>
      <c r="W79" s="642"/>
      <c r="X79" s="861"/>
      <c r="Y79" s="699"/>
      <c r="Z79" s="642"/>
      <c r="AA79" s="861"/>
      <c r="AB79" s="640"/>
      <c r="AC79" s="641"/>
      <c r="AD79" s="641"/>
      <c r="AE79" s="641"/>
      <c r="AF79" s="642"/>
      <c r="AG79" s="392"/>
      <c r="AH79" s="641"/>
      <c r="AI79" s="642"/>
      <c r="AJ79" s="641"/>
      <c r="AK79" s="641"/>
      <c r="AL79" s="642"/>
      <c r="AM79" s="641"/>
      <c r="AN79" s="641"/>
      <c r="AO79" s="642"/>
      <c r="AP79" s="641"/>
      <c r="AQ79" s="641"/>
      <c r="AR79" s="642"/>
      <c r="AS79" s="641"/>
      <c r="AT79" s="641"/>
      <c r="AU79" s="642"/>
      <c r="AV79" s="641"/>
      <c r="AW79" s="641"/>
      <c r="AX79" s="642"/>
      <c r="AY79" s="641"/>
      <c r="AZ79" s="881"/>
      <c r="BA79" s="882"/>
      <c r="BB79" s="642"/>
      <c r="BC79" s="641"/>
      <c r="BD79" s="641"/>
      <c r="BE79" s="642"/>
      <c r="BF79" s="641"/>
      <c r="BG79" s="641"/>
      <c r="BH79" s="642"/>
      <c r="BI79" s="758"/>
      <c r="BJ79" s="641"/>
      <c r="BK79" s="642"/>
      <c r="BL79" s="758"/>
      <c r="BM79" s="641"/>
      <c r="BN79" s="642"/>
      <c r="BO79" s="758"/>
      <c r="BP79" s="641"/>
      <c r="BQ79" s="642"/>
      <c r="BR79" s="758"/>
      <c r="BS79" s="640"/>
      <c r="BT79" s="641"/>
      <c r="BU79" s="641"/>
      <c r="BV79" s="641"/>
      <c r="BW79" s="642"/>
      <c r="BX79" s="641"/>
      <c r="BY79" s="641"/>
      <c r="BZ79" s="739"/>
      <c r="CA79" s="641"/>
      <c r="CB79" s="641"/>
      <c r="CC79" s="739"/>
      <c r="CD79" s="641"/>
      <c r="CE79" s="641"/>
      <c r="CF79" s="739"/>
      <c r="CG79" s="758"/>
      <c r="CH79" s="641"/>
      <c r="CI79" s="739"/>
      <c r="CJ79" s="758"/>
      <c r="CK79" s="641"/>
      <c r="CL79" s="739"/>
      <c r="CM79" s="758"/>
      <c r="CN79" s="641"/>
      <c r="CO79" s="739"/>
      <c r="CP79" s="758"/>
      <c r="CQ79" s="893"/>
    </row>
    <row r="80" ht="67.5" customHeight="1" collapsed="1" spans="1:95">
      <c r="A80" s="16" t="s">
        <v>491</v>
      </c>
      <c r="B80" s="355" t="s">
        <v>492</v>
      </c>
      <c r="C80" s="607" t="s">
        <v>13</v>
      </c>
      <c r="D80" s="608">
        <f>E80+F80+I80+L80+O80+R80+U80+X80+AA80</f>
        <v>1770.56616</v>
      </c>
      <c r="E80" s="11">
        <v>0</v>
      </c>
      <c r="F80" s="11">
        <v>0</v>
      </c>
      <c r="G80" s="11">
        <f>'27'!I80</f>
        <v>0</v>
      </c>
      <c r="H80" s="609">
        <f>H81</f>
        <v>0</v>
      </c>
      <c r="I80" s="11">
        <f>G80+H80</f>
        <v>0</v>
      </c>
      <c r="J80" s="686">
        <f>'35'!L79</f>
        <v>75393.91334</v>
      </c>
      <c r="K80" s="687">
        <f>K81</f>
        <v>0</v>
      </c>
      <c r="L80" s="686">
        <v>0</v>
      </c>
      <c r="M80" s="686">
        <f>'43'!O80</f>
        <v>180.025</v>
      </c>
      <c r="N80" s="687">
        <f>N81</f>
        <v>0</v>
      </c>
      <c r="O80" s="686">
        <v>0</v>
      </c>
      <c r="P80" s="686">
        <f>'46'!R80</f>
        <v>1770.56616</v>
      </c>
      <c r="Q80" s="687">
        <f>Q81</f>
        <v>0</v>
      </c>
      <c r="R80" s="717">
        <f>P80+Q80</f>
        <v>1770.56616</v>
      </c>
      <c r="S80" s="686">
        <v>0</v>
      </c>
      <c r="T80" s="687">
        <f>T81</f>
        <v>0</v>
      </c>
      <c r="U80" s="717">
        <f>S80+T80</f>
        <v>0</v>
      </c>
      <c r="V80" s="686">
        <v>0</v>
      </c>
      <c r="W80" s="687">
        <f>W81</f>
        <v>0</v>
      </c>
      <c r="X80" s="717">
        <f>V80+W80</f>
        <v>0</v>
      </c>
      <c r="Y80" s="686">
        <f>'45'!AA80</f>
        <v>0</v>
      </c>
      <c r="Z80" s="687">
        <f>Z81</f>
        <v>0</v>
      </c>
      <c r="AA80" s="717">
        <f>Y80+Z80</f>
        <v>0</v>
      </c>
      <c r="AB80" s="608">
        <f>AC80+AD80+AG80+AJ80+AM80+AP80+AS80+AV80+AY80</f>
        <v>0</v>
      </c>
      <c r="AC80" s="11">
        <v>0</v>
      </c>
      <c r="AD80" s="11">
        <v>0</v>
      </c>
      <c r="AE80" s="11">
        <f>'25'!X76</f>
        <v>0</v>
      </c>
      <c r="AF80" s="609">
        <f>AF81</f>
        <v>0</v>
      </c>
      <c r="AG80" s="358">
        <f>AE80+AF80</f>
        <v>0</v>
      </c>
      <c r="AH80" s="11">
        <f>'35'!AA79</f>
        <v>8638.26951</v>
      </c>
      <c r="AI80" s="609">
        <f>AI81</f>
        <v>0</v>
      </c>
      <c r="AJ80" s="11">
        <v>0</v>
      </c>
      <c r="AK80" s="11">
        <f>'43'!AD80</f>
        <v>0</v>
      </c>
      <c r="AL80" s="609">
        <f>AL81</f>
        <v>0</v>
      </c>
      <c r="AM80" s="11">
        <f>AK80+AL80</f>
        <v>0</v>
      </c>
      <c r="AN80" s="11">
        <v>0</v>
      </c>
      <c r="AO80" s="609">
        <f>AO81</f>
        <v>0</v>
      </c>
      <c r="AP80" s="11">
        <f>AN80+AO80</f>
        <v>0</v>
      </c>
      <c r="AQ80" s="11">
        <v>0</v>
      </c>
      <c r="AR80" s="609">
        <f>AR81</f>
        <v>0</v>
      </c>
      <c r="AS80" s="11">
        <f>AQ80+AR80</f>
        <v>0</v>
      </c>
      <c r="AT80" s="11">
        <v>0</v>
      </c>
      <c r="AU80" s="609">
        <f>AU81</f>
        <v>0</v>
      </c>
      <c r="AV80" s="11">
        <f>AT80+AU80</f>
        <v>0</v>
      </c>
      <c r="AW80" s="11">
        <f>'45'!AY80</f>
        <v>0</v>
      </c>
      <c r="AX80" s="609">
        <f>AX81</f>
        <v>0</v>
      </c>
      <c r="AY80" s="11">
        <f>AW80+AX80</f>
        <v>0</v>
      </c>
      <c r="AZ80" s="747">
        <f>BC80+BF80+BI80+BL80+BO80+BR80</f>
        <v>0</v>
      </c>
      <c r="BA80" s="11">
        <v>0</v>
      </c>
      <c r="BB80" s="687">
        <f>BB81</f>
        <v>0</v>
      </c>
      <c r="BC80" s="11">
        <f>BA80+BB80</f>
        <v>0</v>
      </c>
      <c r="BD80" s="11">
        <v>0</v>
      </c>
      <c r="BE80" s="609">
        <f>BE81</f>
        <v>0</v>
      </c>
      <c r="BF80" s="11">
        <f>BD80+BE80</f>
        <v>0</v>
      </c>
      <c r="BG80" s="11">
        <v>0</v>
      </c>
      <c r="BH80" s="609">
        <f>BH81</f>
        <v>0</v>
      </c>
      <c r="BI80" s="686">
        <f>BG80+BH80</f>
        <v>0</v>
      </c>
      <c r="BJ80" s="11">
        <v>0</v>
      </c>
      <c r="BK80" s="609">
        <f>BK81</f>
        <v>0</v>
      </c>
      <c r="BL80" s="686">
        <f>BJ80+BK80</f>
        <v>0</v>
      </c>
      <c r="BM80" s="11">
        <v>0</v>
      </c>
      <c r="BN80" s="609">
        <f>BN81</f>
        <v>0</v>
      </c>
      <c r="BO80" s="686">
        <f>BM80+BN80</f>
        <v>0</v>
      </c>
      <c r="BP80" s="11">
        <v>0</v>
      </c>
      <c r="BQ80" s="609">
        <f>BQ81</f>
        <v>0</v>
      </c>
      <c r="BR80" s="686">
        <f>BP80+BQ80</f>
        <v>0</v>
      </c>
      <c r="BS80" s="608">
        <f>BT80+BU80+BX80+CA80+CD80+CG80+CJ80+CM80+CP80</f>
        <v>1770.56616</v>
      </c>
      <c r="BT80" s="11">
        <f>E80+AC80</f>
        <v>0</v>
      </c>
      <c r="BU80" s="11">
        <f>F80+AD80</f>
        <v>0</v>
      </c>
      <c r="BV80" s="11">
        <f>G80+AE80</f>
        <v>0</v>
      </c>
      <c r="BW80" s="609">
        <f>H80+AF80</f>
        <v>0</v>
      </c>
      <c r="BX80" s="11">
        <f>BV80+BW80</f>
        <v>0</v>
      </c>
      <c r="BY80" s="11">
        <f>J80+AH80+BA80</f>
        <v>84032.18285</v>
      </c>
      <c r="BZ80" s="609">
        <f>K80+AI80+BB80</f>
        <v>0</v>
      </c>
      <c r="CA80" s="11">
        <v>0</v>
      </c>
      <c r="CB80" s="11">
        <f>M80+AK80</f>
        <v>180.025</v>
      </c>
      <c r="CC80" s="609">
        <f>N80+AL80</f>
        <v>0</v>
      </c>
      <c r="CD80" s="11">
        <v>0</v>
      </c>
      <c r="CE80" s="11">
        <f>P80+AN80</f>
        <v>1770.56616</v>
      </c>
      <c r="CF80" s="609">
        <f>Q80+AO80</f>
        <v>0</v>
      </c>
      <c r="CG80" s="11">
        <f>CE80+CF80</f>
        <v>1770.56616</v>
      </c>
      <c r="CH80" s="11">
        <f>S80+AQ80+BJ80</f>
        <v>0</v>
      </c>
      <c r="CI80" s="609">
        <f>T80+AR80+BK80</f>
        <v>0</v>
      </c>
      <c r="CJ80" s="11">
        <f>CH80+CI80</f>
        <v>0</v>
      </c>
      <c r="CK80" s="11">
        <f>V80+AT80+BM80</f>
        <v>0</v>
      </c>
      <c r="CL80" s="609">
        <f>W80+AU80+BN80</f>
        <v>0</v>
      </c>
      <c r="CM80" s="11">
        <f>CK80+CL80</f>
        <v>0</v>
      </c>
      <c r="CN80" s="11">
        <f>Y80+AW80+BP80</f>
        <v>0</v>
      </c>
      <c r="CO80" s="609">
        <f>Z80+AX80+BQ80</f>
        <v>0</v>
      </c>
      <c r="CP80" s="11">
        <f>CN80+CO80</f>
        <v>0</v>
      </c>
      <c r="CQ80" s="224"/>
    </row>
    <row r="81" ht="36.75" customHeight="1" spans="1:95">
      <c r="A81" s="637"/>
      <c r="B81" s="638"/>
      <c r="C81" s="639" t="s">
        <v>494</v>
      </c>
      <c r="D81" s="640"/>
      <c r="E81" s="641"/>
      <c r="F81" s="641"/>
      <c r="G81" s="641"/>
      <c r="H81" s="642"/>
      <c r="I81" s="641"/>
      <c r="J81" s="699"/>
      <c r="K81" s="700"/>
      <c r="L81" s="699"/>
      <c r="M81" s="699"/>
      <c r="N81" s="700"/>
      <c r="O81" s="699"/>
      <c r="P81" s="699"/>
      <c r="Q81" s="700"/>
      <c r="R81" s="722"/>
      <c r="S81" s="699"/>
      <c r="T81" s="700"/>
      <c r="U81" s="722"/>
      <c r="V81" s="699"/>
      <c r="W81" s="700"/>
      <c r="X81" s="722"/>
      <c r="Y81" s="699"/>
      <c r="Z81" s="700"/>
      <c r="AA81" s="722"/>
      <c r="AB81" s="640"/>
      <c r="AC81" s="641"/>
      <c r="AD81" s="641"/>
      <c r="AE81" s="641"/>
      <c r="AF81" s="642"/>
      <c r="AG81" s="392"/>
      <c r="AH81" s="641"/>
      <c r="AI81" s="736"/>
      <c r="AJ81" s="641"/>
      <c r="AK81" s="641"/>
      <c r="AL81" s="642"/>
      <c r="AM81" s="641"/>
      <c r="AN81" s="641"/>
      <c r="AO81" s="642"/>
      <c r="AP81" s="641"/>
      <c r="AQ81" s="641"/>
      <c r="AR81" s="642"/>
      <c r="AS81" s="641"/>
      <c r="AT81" s="641"/>
      <c r="AU81" s="642"/>
      <c r="AV81" s="641"/>
      <c r="AW81" s="641"/>
      <c r="AX81" s="642"/>
      <c r="AY81" s="758"/>
      <c r="AZ81" s="759"/>
      <c r="BA81" s="760"/>
      <c r="BB81" s="642"/>
      <c r="BC81" s="760"/>
      <c r="BD81" s="760"/>
      <c r="BE81" s="642"/>
      <c r="BF81" s="760"/>
      <c r="BG81" s="760"/>
      <c r="BH81" s="642"/>
      <c r="BI81" s="760"/>
      <c r="BJ81" s="760"/>
      <c r="BK81" s="642"/>
      <c r="BL81" s="760"/>
      <c r="BM81" s="760"/>
      <c r="BN81" s="642"/>
      <c r="BO81" s="760"/>
      <c r="BP81" s="760"/>
      <c r="BQ81" s="642"/>
      <c r="BR81" s="783"/>
      <c r="BS81" s="784"/>
      <c r="BT81" s="785"/>
      <c r="BU81" s="785"/>
      <c r="BV81" s="785"/>
      <c r="BW81" s="790"/>
      <c r="BX81" s="785"/>
      <c r="BY81" s="785"/>
      <c r="BZ81" s="790"/>
      <c r="CA81" s="785"/>
      <c r="CB81" s="785"/>
      <c r="CC81" s="790"/>
      <c r="CD81" s="785"/>
      <c r="CE81" s="785"/>
      <c r="CF81" s="790"/>
      <c r="CG81" s="785"/>
      <c r="CH81" s="785"/>
      <c r="CI81" s="790"/>
      <c r="CJ81" s="785"/>
      <c r="CK81" s="785"/>
      <c r="CL81" s="790"/>
      <c r="CM81" s="785"/>
      <c r="CN81" s="785"/>
      <c r="CO81" s="790"/>
      <c r="CP81" s="815"/>
      <c r="CQ81" s="225"/>
    </row>
    <row r="82" ht="123.75" customHeight="1" collapsed="1" spans="1:95">
      <c r="A82" s="16" t="s">
        <v>495</v>
      </c>
      <c r="B82" s="355" t="s">
        <v>496</v>
      </c>
      <c r="C82" s="607" t="s">
        <v>13</v>
      </c>
      <c r="D82" s="608">
        <f>E82+F82+I82+L82+O82+R82+U82+X82+AA82</f>
        <v>273.68421</v>
      </c>
      <c r="E82" s="11">
        <v>0</v>
      </c>
      <c r="F82" s="11">
        <v>0</v>
      </c>
      <c r="G82" s="11">
        <f>'27'!I82</f>
        <v>0</v>
      </c>
      <c r="H82" s="609">
        <f>H84</f>
        <v>0</v>
      </c>
      <c r="I82" s="11">
        <f>G82+H82</f>
        <v>0</v>
      </c>
      <c r="J82" s="686">
        <f>'35'!L81</f>
        <v>0</v>
      </c>
      <c r="K82" s="687">
        <f>K84</f>
        <v>0</v>
      </c>
      <c r="L82" s="686">
        <v>0</v>
      </c>
      <c r="M82" s="686">
        <f>'43'!O82</f>
        <v>0</v>
      </c>
      <c r="N82" s="687">
        <f>N84</f>
        <v>0</v>
      </c>
      <c r="O82" s="686">
        <v>0</v>
      </c>
      <c r="P82" s="686">
        <f>'46'!R82</f>
        <v>273.68421</v>
      </c>
      <c r="Q82" s="687">
        <v>0</v>
      </c>
      <c r="R82" s="717">
        <f>P82+Q82</f>
        <v>273.68421</v>
      </c>
      <c r="S82" s="686">
        <v>0</v>
      </c>
      <c r="T82" s="687">
        <v>0</v>
      </c>
      <c r="U82" s="717">
        <f>S82+T82</f>
        <v>0</v>
      </c>
      <c r="V82" s="717">
        <v>0</v>
      </c>
      <c r="W82" s="687">
        <v>0</v>
      </c>
      <c r="X82" s="717">
        <f>V82+W82</f>
        <v>0</v>
      </c>
      <c r="Y82" s="686">
        <v>0</v>
      </c>
      <c r="Z82" s="687">
        <v>0</v>
      </c>
      <c r="AA82" s="717">
        <f>Y82+Z82</f>
        <v>0</v>
      </c>
      <c r="AB82" s="608">
        <f>AC82+AD82+AG82+AJ82+AM82+AP82+AS82+AV82+AY82</f>
        <v>5200</v>
      </c>
      <c r="AC82" s="11">
        <v>0</v>
      </c>
      <c r="AD82" s="11">
        <v>0</v>
      </c>
      <c r="AE82" s="11">
        <f>'25'!X78</f>
        <v>0</v>
      </c>
      <c r="AF82" s="609">
        <f>AF84</f>
        <v>0</v>
      </c>
      <c r="AG82" s="358">
        <v>0</v>
      </c>
      <c r="AH82" s="11">
        <f>'35'!AA81</f>
        <v>0</v>
      </c>
      <c r="AI82" s="609">
        <f>AI84</f>
        <v>0</v>
      </c>
      <c r="AJ82" s="11">
        <v>0</v>
      </c>
      <c r="AK82" s="11" t="str">
        <f>'43'!AD82</f>
        <v>И.Ю. Волков</v>
      </c>
      <c r="AL82" s="609">
        <f>AL84</f>
        <v>0</v>
      </c>
      <c r="AM82" s="11">
        <v>0</v>
      </c>
      <c r="AN82" s="11">
        <f>'46'!AP82</f>
        <v>5200</v>
      </c>
      <c r="AO82" s="609">
        <v>0</v>
      </c>
      <c r="AP82" s="11">
        <f>AN82+AO82</f>
        <v>5200</v>
      </c>
      <c r="AQ82" s="11">
        <v>0</v>
      </c>
      <c r="AR82" s="609">
        <v>0</v>
      </c>
      <c r="AS82" s="11">
        <f>AQ82+AR82</f>
        <v>0</v>
      </c>
      <c r="AT82" s="11">
        <v>0</v>
      </c>
      <c r="AU82" s="609">
        <v>0</v>
      </c>
      <c r="AV82" s="11">
        <f>AT82+AU82</f>
        <v>0</v>
      </c>
      <c r="AW82" s="11">
        <f>'45'!AY82</f>
        <v>0</v>
      </c>
      <c r="AX82" s="609">
        <v>0</v>
      </c>
      <c r="AY82" s="11">
        <f>AW82+AX82</f>
        <v>0</v>
      </c>
      <c r="AZ82" s="747">
        <f>BC82+BF82+BI82+BL82+BO82+BR82</f>
        <v>0</v>
      </c>
      <c r="BA82" s="11">
        <v>0</v>
      </c>
      <c r="BB82" s="687">
        <f>BB84</f>
        <v>0</v>
      </c>
      <c r="BC82" s="11">
        <v>0</v>
      </c>
      <c r="BD82" s="11">
        <v>0</v>
      </c>
      <c r="BE82" s="609">
        <f>BE84</f>
        <v>0</v>
      </c>
      <c r="BF82" s="11">
        <v>0</v>
      </c>
      <c r="BG82" s="11">
        <v>0</v>
      </c>
      <c r="BH82" s="609">
        <v>0</v>
      </c>
      <c r="BI82" s="686">
        <f>BG82+BH82</f>
        <v>0</v>
      </c>
      <c r="BJ82" s="11">
        <v>0</v>
      </c>
      <c r="BK82" s="609">
        <v>0</v>
      </c>
      <c r="BL82" s="686">
        <f>BJ82+BK82</f>
        <v>0</v>
      </c>
      <c r="BM82" s="11">
        <v>0</v>
      </c>
      <c r="BN82" s="609">
        <v>0</v>
      </c>
      <c r="BO82" s="686">
        <f>BM82+BN82</f>
        <v>0</v>
      </c>
      <c r="BP82" s="11">
        <v>0</v>
      </c>
      <c r="BQ82" s="609">
        <v>0</v>
      </c>
      <c r="BR82" s="686">
        <f>BP82+BQ82</f>
        <v>0</v>
      </c>
      <c r="BS82" s="608">
        <f>BT82+BU82+BX82+CA82+CD82+CG82+CJ82+CM82+CP82</f>
        <v>5473.68421</v>
      </c>
      <c r="BT82" s="11">
        <f t="shared" ref="BT82:BW83" si="23">E82+AC82</f>
        <v>0</v>
      </c>
      <c r="BU82" s="11">
        <f t="shared" si="23"/>
        <v>0</v>
      </c>
      <c r="BV82" s="11">
        <f t="shared" si="23"/>
        <v>0</v>
      </c>
      <c r="BW82" s="609">
        <f t="shared" si="23"/>
        <v>0</v>
      </c>
      <c r="BX82" s="11">
        <f>BV82+BW82</f>
        <v>0</v>
      </c>
      <c r="BY82" s="11">
        <f>J82+AH82+BA82</f>
        <v>0</v>
      </c>
      <c r="BZ82" s="609">
        <f>K82+AI82+BB82</f>
        <v>0</v>
      </c>
      <c r="CA82" s="11">
        <v>0</v>
      </c>
      <c r="CB82" s="11" t="e">
        <f>M82+AK82</f>
        <v>#VALUE!</v>
      </c>
      <c r="CC82" s="609">
        <f>N82+AL82</f>
        <v>0</v>
      </c>
      <c r="CD82" s="11">
        <v>0</v>
      </c>
      <c r="CE82" s="11">
        <f>P82+AN82</f>
        <v>5473.68421</v>
      </c>
      <c r="CF82" s="609">
        <f>Q82+AO82</f>
        <v>0</v>
      </c>
      <c r="CG82" s="11">
        <f>CE82+CF82</f>
        <v>5473.68421</v>
      </c>
      <c r="CH82" s="11">
        <f>S82+AQ82+BJ82</f>
        <v>0</v>
      </c>
      <c r="CI82" s="609">
        <f>T82+AR82+BK82</f>
        <v>0</v>
      </c>
      <c r="CJ82" s="11">
        <f>CH82+CI82</f>
        <v>0</v>
      </c>
      <c r="CK82" s="11">
        <f>V82+AT82+BM82</f>
        <v>0</v>
      </c>
      <c r="CL82" s="609">
        <f>W82+AU82+BN82</f>
        <v>0</v>
      </c>
      <c r="CM82" s="11">
        <f>CK82+CL82</f>
        <v>0</v>
      </c>
      <c r="CN82" s="11">
        <f>Y82+AW82+BP82</f>
        <v>0</v>
      </c>
      <c r="CO82" s="609">
        <f>Z82+AX82+BQ82</f>
        <v>0</v>
      </c>
      <c r="CP82" s="11">
        <f>CN82+CO82</f>
        <v>0</v>
      </c>
      <c r="CQ82" s="378"/>
    </row>
    <row r="83" ht="102" customHeight="1" spans="1:95">
      <c r="A83" s="844" t="s">
        <v>503</v>
      </c>
      <c r="B83" s="539" t="s">
        <v>504</v>
      </c>
      <c r="C83" s="845" t="s">
        <v>13</v>
      </c>
      <c r="D83" s="608">
        <f>E83+F83+I83+L83+O83+R83+U83+X83+AA83</f>
        <v>157.89474</v>
      </c>
      <c r="E83" s="11">
        <v>0</v>
      </c>
      <c r="F83" s="11">
        <v>0</v>
      </c>
      <c r="G83" s="11">
        <f>'27'!I83</f>
        <v>0</v>
      </c>
      <c r="H83" s="609">
        <f>H85</f>
        <v>0</v>
      </c>
      <c r="I83" s="11">
        <f>G83+H83</f>
        <v>0</v>
      </c>
      <c r="J83" s="686">
        <f>'35'!L82</f>
        <v>0</v>
      </c>
      <c r="K83" s="687">
        <f>K85</f>
        <v>0</v>
      </c>
      <c r="L83" s="686">
        <v>0</v>
      </c>
      <c r="M83" s="686">
        <f>'43'!O83</f>
        <v>0</v>
      </c>
      <c r="N83" s="687">
        <f>N85</f>
        <v>0</v>
      </c>
      <c r="O83" s="686">
        <v>0</v>
      </c>
      <c r="P83" s="686">
        <v>0</v>
      </c>
      <c r="Q83" s="687">
        <v>157.89474</v>
      </c>
      <c r="R83" s="717">
        <f>P83+Q83</f>
        <v>157.89474</v>
      </c>
      <c r="S83" s="686">
        <v>0</v>
      </c>
      <c r="T83" s="687">
        <v>0</v>
      </c>
      <c r="U83" s="717">
        <f>S83+T83</f>
        <v>0</v>
      </c>
      <c r="V83" s="717">
        <v>0</v>
      </c>
      <c r="W83" s="687">
        <v>0</v>
      </c>
      <c r="X83" s="717">
        <f>V83+W83</f>
        <v>0</v>
      </c>
      <c r="Y83" s="686">
        <v>0</v>
      </c>
      <c r="Z83" s="687">
        <v>0</v>
      </c>
      <c r="AA83" s="717">
        <f>Y83+Z83</f>
        <v>0</v>
      </c>
      <c r="AB83" s="608">
        <f>AC83+AD83+AG83+AJ83+AM83+AP83+AS83+AV83+AY83</f>
        <v>3000</v>
      </c>
      <c r="AC83" s="11">
        <v>0</v>
      </c>
      <c r="AD83" s="11">
        <v>0</v>
      </c>
      <c r="AE83" s="11">
        <f>'25'!X79</f>
        <v>0</v>
      </c>
      <c r="AF83" s="609">
        <f>AF85</f>
        <v>0</v>
      </c>
      <c r="AG83" s="358">
        <v>0</v>
      </c>
      <c r="AH83" s="11">
        <f>'35'!AA82</f>
        <v>0</v>
      </c>
      <c r="AI83" s="609">
        <f>AI85</f>
        <v>0</v>
      </c>
      <c r="AJ83" s="11">
        <v>0</v>
      </c>
      <c r="AK83" s="11">
        <f>'43'!AD83</f>
        <v>0</v>
      </c>
      <c r="AL83" s="609">
        <f>AL85</f>
        <v>0</v>
      </c>
      <c r="AM83" s="11">
        <v>0</v>
      </c>
      <c r="AN83" s="11">
        <v>0</v>
      </c>
      <c r="AO83" s="609">
        <v>3000</v>
      </c>
      <c r="AP83" s="11">
        <f>AN83+AO83</f>
        <v>3000</v>
      </c>
      <c r="AQ83" s="11">
        <v>0</v>
      </c>
      <c r="AR83" s="609">
        <v>0</v>
      </c>
      <c r="AS83" s="11">
        <f>AQ83+AR83</f>
        <v>0</v>
      </c>
      <c r="AT83" s="11">
        <v>0</v>
      </c>
      <c r="AU83" s="609">
        <v>0</v>
      </c>
      <c r="AV83" s="11">
        <f>AT83+AU83</f>
        <v>0</v>
      </c>
      <c r="AW83" s="11">
        <f>'45'!AY83</f>
        <v>0</v>
      </c>
      <c r="AX83" s="609">
        <v>0</v>
      </c>
      <c r="AY83" s="11">
        <f>AW83+AX83</f>
        <v>0</v>
      </c>
      <c r="AZ83" s="747">
        <f>BC83+BF83+BI83+BL83+BO83+BR83</f>
        <v>0</v>
      </c>
      <c r="BA83" s="11">
        <v>0</v>
      </c>
      <c r="BB83" s="687">
        <f>BB85</f>
        <v>0</v>
      </c>
      <c r="BC83" s="11">
        <v>0</v>
      </c>
      <c r="BD83" s="11">
        <v>0</v>
      </c>
      <c r="BE83" s="609">
        <f>BE85</f>
        <v>0</v>
      </c>
      <c r="BF83" s="11">
        <v>0</v>
      </c>
      <c r="BG83" s="11">
        <v>0</v>
      </c>
      <c r="BH83" s="609">
        <v>0</v>
      </c>
      <c r="BI83" s="686">
        <f>BG83+BH83</f>
        <v>0</v>
      </c>
      <c r="BJ83" s="11">
        <v>0</v>
      </c>
      <c r="BK83" s="609">
        <v>0</v>
      </c>
      <c r="BL83" s="686">
        <f>BJ83+BK83</f>
        <v>0</v>
      </c>
      <c r="BM83" s="11">
        <v>0</v>
      </c>
      <c r="BN83" s="609">
        <v>0</v>
      </c>
      <c r="BO83" s="686">
        <f>BM83+BN83</f>
        <v>0</v>
      </c>
      <c r="BP83" s="11">
        <v>0</v>
      </c>
      <c r="BQ83" s="609">
        <v>0</v>
      </c>
      <c r="BR83" s="686">
        <f>BP83+BQ83</f>
        <v>0</v>
      </c>
      <c r="BS83" s="608">
        <f>BT83+BU83+BX83+CA83+CD83+CG83+CJ83+CM83+CP83</f>
        <v>3157.89474</v>
      </c>
      <c r="BT83" s="11">
        <f t="shared" si="23"/>
        <v>0</v>
      </c>
      <c r="BU83" s="11">
        <f t="shared" si="23"/>
        <v>0</v>
      </c>
      <c r="BV83" s="11">
        <f t="shared" si="23"/>
        <v>0</v>
      </c>
      <c r="BW83" s="609">
        <f t="shared" si="23"/>
        <v>0</v>
      </c>
      <c r="BX83" s="11">
        <f>BV83+BW83</f>
        <v>0</v>
      </c>
      <c r="BY83" s="11">
        <f>J83+AH83+BA83</f>
        <v>0</v>
      </c>
      <c r="BZ83" s="609">
        <f>K83+AI83+BB83</f>
        <v>0</v>
      </c>
      <c r="CA83" s="11">
        <v>0</v>
      </c>
      <c r="CB83" s="11">
        <f>M83+AK83</f>
        <v>0</v>
      </c>
      <c r="CC83" s="609">
        <f>N83+AL83</f>
        <v>0</v>
      </c>
      <c r="CD83" s="11">
        <v>0</v>
      </c>
      <c r="CE83" s="11">
        <f>P83+AN83</f>
        <v>0</v>
      </c>
      <c r="CF83" s="609">
        <f>Q83+AO83</f>
        <v>3157.89474</v>
      </c>
      <c r="CG83" s="11">
        <f>CE83+CF83</f>
        <v>3157.89474</v>
      </c>
      <c r="CH83" s="11">
        <f>S83+AQ83+BJ83</f>
        <v>0</v>
      </c>
      <c r="CI83" s="609">
        <f>T83+AR83+BK83</f>
        <v>0</v>
      </c>
      <c r="CJ83" s="11">
        <f>CH83+CI83</f>
        <v>0</v>
      </c>
      <c r="CK83" s="11">
        <f>V83+AT83+BM83</f>
        <v>0</v>
      </c>
      <c r="CL83" s="609">
        <f>W83+AU83+BN83</f>
        <v>0</v>
      </c>
      <c r="CM83" s="11">
        <f>CK83+CL83</f>
        <v>0</v>
      </c>
      <c r="CN83" s="11">
        <f>Y83+AW83+BP83</f>
        <v>0</v>
      </c>
      <c r="CO83" s="609">
        <f>Z83+AX83+BQ83</f>
        <v>0</v>
      </c>
      <c r="CP83" s="11">
        <f>CN83+CO83</f>
        <v>0</v>
      </c>
      <c r="CQ83" s="378" t="s">
        <v>505</v>
      </c>
    </row>
    <row r="84" s="27" customFormat="1" ht="75.75" customHeight="1" spans="1:95">
      <c r="A84" s="643"/>
      <c r="B84" s="644" t="s">
        <v>159</v>
      </c>
      <c r="C84" s="846"/>
      <c r="D84" s="425">
        <f>E84+F84+I84+L84+O84+R84+U84+X84+AA84</f>
        <v>4802.9809</v>
      </c>
      <c r="E84" s="646">
        <f>E67+E73+E68+E78+E80+E82+E83</f>
        <v>0</v>
      </c>
      <c r="F84" s="646">
        <f>F67+F73+F68+F78+F80+F82+F83</f>
        <v>0</v>
      </c>
      <c r="G84" s="646">
        <f>G67+G73+G68+G78+G80</f>
        <v>0</v>
      </c>
      <c r="H84" s="646">
        <f>H67+H73+H68+H78+H80</f>
        <v>0</v>
      </c>
      <c r="I84" s="646">
        <f>I67+I73+I68+I78+I80+I82+I83</f>
        <v>0</v>
      </c>
      <c r="J84" s="646">
        <f>J67+J73+J68+J78+J80</f>
        <v>75393.91334</v>
      </c>
      <c r="K84" s="646">
        <f>K67+K73+K68+K78+K80</f>
        <v>0</v>
      </c>
      <c r="L84" s="646">
        <f>L67+L73+L68+L78+L80+L82+L83</f>
        <v>0</v>
      </c>
      <c r="M84" s="646">
        <f>M67+M73+M68+M78+M80</f>
        <v>360.05</v>
      </c>
      <c r="N84" s="646">
        <f>N67+N73+N68+N78+N80</f>
        <v>0</v>
      </c>
      <c r="O84" s="646">
        <f t="shared" ref="O84:Z84" si="24">O67+O73+O68+O78+O80+O82+O83</f>
        <v>180.025</v>
      </c>
      <c r="P84" s="646">
        <f t="shared" si="24"/>
        <v>3991.37695</v>
      </c>
      <c r="Q84" s="855">
        <f t="shared" si="24"/>
        <v>21.53158</v>
      </c>
      <c r="R84" s="795">
        <f t="shared" si="24"/>
        <v>4012.90853</v>
      </c>
      <c r="S84" s="795">
        <f t="shared" si="24"/>
        <v>452.15263</v>
      </c>
      <c r="T84" s="855">
        <f t="shared" si="24"/>
        <v>0</v>
      </c>
      <c r="U84" s="795">
        <f t="shared" si="24"/>
        <v>452.15263</v>
      </c>
      <c r="V84" s="795">
        <f t="shared" si="24"/>
        <v>157.89474</v>
      </c>
      <c r="W84" s="855">
        <f t="shared" si="24"/>
        <v>0</v>
      </c>
      <c r="X84" s="795">
        <f t="shared" si="24"/>
        <v>157.89474</v>
      </c>
      <c r="Y84" s="795">
        <f t="shared" si="24"/>
        <v>0</v>
      </c>
      <c r="Z84" s="855">
        <f t="shared" si="24"/>
        <v>0</v>
      </c>
      <c r="AA84" s="795">
        <f>AA67+AA73+AA68+AA78+AA80+AA82</f>
        <v>0</v>
      </c>
      <c r="AB84" s="674">
        <f>AC84+AD84+AG84+AJ84+AM84+AP84+AS84+AV84+AY84</f>
        <v>41790.9</v>
      </c>
      <c r="AC84" s="795">
        <f>AC67+AC73+AC68+AC78+AC80+AC82+AC83</f>
        <v>0</v>
      </c>
      <c r="AD84" s="795">
        <f>AD67+AD73+AD68+AD78+AD80+AD82+AD83</f>
        <v>0</v>
      </c>
      <c r="AE84" s="646">
        <f>AE67+AE73+AE68+AE78</f>
        <v>0</v>
      </c>
      <c r="AF84" s="646">
        <f>AF67+AF73+AF68+AF78</f>
        <v>0</v>
      </c>
      <c r="AG84" s="795">
        <f>AG67+AG73+AG68+AG78+AG80+AG82+AG83</f>
        <v>0</v>
      </c>
      <c r="AH84" s="646">
        <f>AH67+AH73+AH68+AH78</f>
        <v>0</v>
      </c>
      <c r="AI84" s="646">
        <f>AI67+AI73+AI68+AI78</f>
        <v>0</v>
      </c>
      <c r="AJ84" s="795">
        <f>AJ67+AJ73+AJ68+AJ78+AJ80+AJ82+AJ83</f>
        <v>0</v>
      </c>
      <c r="AK84" s="646">
        <f>AK67+AK73+AK68+AK78</f>
        <v>0</v>
      </c>
      <c r="AL84" s="646">
        <f>AL67+AL73+AL68+AL78</f>
        <v>0</v>
      </c>
      <c r="AM84" s="795">
        <f t="shared" ref="AM84:AY84" si="25">AM67+AM73+AM68+AM78+AM80+AM82+AM83</f>
        <v>0</v>
      </c>
      <c r="AN84" s="795">
        <f t="shared" si="25"/>
        <v>25790.9</v>
      </c>
      <c r="AO84" s="855">
        <f t="shared" si="25"/>
        <v>409.1</v>
      </c>
      <c r="AP84" s="795">
        <f t="shared" si="25"/>
        <v>26200</v>
      </c>
      <c r="AQ84" s="795">
        <f t="shared" si="25"/>
        <v>12590.9</v>
      </c>
      <c r="AR84" s="855">
        <f t="shared" si="25"/>
        <v>0</v>
      </c>
      <c r="AS84" s="795">
        <f t="shared" si="25"/>
        <v>12590.9</v>
      </c>
      <c r="AT84" s="795">
        <f t="shared" si="25"/>
        <v>3000</v>
      </c>
      <c r="AU84" s="855">
        <f t="shared" si="25"/>
        <v>0</v>
      </c>
      <c r="AV84" s="795">
        <f t="shared" si="25"/>
        <v>3000</v>
      </c>
      <c r="AW84" s="795">
        <f t="shared" si="25"/>
        <v>0</v>
      </c>
      <c r="AX84" s="855">
        <f t="shared" si="25"/>
        <v>0</v>
      </c>
      <c r="AY84" s="795">
        <f t="shared" si="25"/>
        <v>0</v>
      </c>
      <c r="AZ84" s="747">
        <f>BC84+BF84+BI84+BL84+BO84+BR84</f>
        <v>0</v>
      </c>
      <c r="BA84" s="646">
        <f>BA73+BA68+BA78</f>
        <v>0</v>
      </c>
      <c r="BB84" s="848">
        <f>BB73+BB68+BB78</f>
        <v>0</v>
      </c>
      <c r="BC84" s="795">
        <f>BC67+BC73+BC68+BC78+BC80+BC82+BC83</f>
        <v>0</v>
      </c>
      <c r="BD84" s="646">
        <f>BD67+BD73+BD68+BD78+BD80</f>
        <v>0</v>
      </c>
      <c r="BE84" s="646">
        <f>BE67+BE73+BE68+BE78+BE80</f>
        <v>0</v>
      </c>
      <c r="BF84" s="795">
        <f t="shared" ref="BF84:BR84" si="26">BF67+BF73+BF68+BF78+BF80+BF82+BF83</f>
        <v>0</v>
      </c>
      <c r="BG84" s="795">
        <f t="shared" si="26"/>
        <v>0</v>
      </c>
      <c r="BH84" s="855">
        <f t="shared" si="26"/>
        <v>0</v>
      </c>
      <c r="BI84" s="795">
        <f t="shared" si="26"/>
        <v>0</v>
      </c>
      <c r="BJ84" s="795">
        <f t="shared" si="26"/>
        <v>0</v>
      </c>
      <c r="BK84" s="855">
        <f t="shared" si="26"/>
        <v>0</v>
      </c>
      <c r="BL84" s="795">
        <f t="shared" si="26"/>
        <v>0</v>
      </c>
      <c r="BM84" s="795">
        <f t="shared" si="26"/>
        <v>0</v>
      </c>
      <c r="BN84" s="855">
        <f t="shared" si="26"/>
        <v>0</v>
      </c>
      <c r="BO84" s="795">
        <f t="shared" si="26"/>
        <v>0</v>
      </c>
      <c r="BP84" s="795">
        <f t="shared" si="26"/>
        <v>0</v>
      </c>
      <c r="BQ84" s="855">
        <f t="shared" si="26"/>
        <v>0</v>
      </c>
      <c r="BR84" s="795">
        <f t="shared" si="26"/>
        <v>0</v>
      </c>
      <c r="BS84" s="674">
        <f>BT84+BU84+BX84+CA84+CD84+CG84+CJ84+CM84+CP84</f>
        <v>46593.8809</v>
      </c>
      <c r="BT84" s="795">
        <f>BT67+BT73+BT68+BT78+BT80+BT82+BT83</f>
        <v>0</v>
      </c>
      <c r="BU84" s="795">
        <f>BU67+BU73+BU68+BU78+BU80+BU82+BU83</f>
        <v>0</v>
      </c>
      <c r="BV84" s="646">
        <f>BV67+BV73+BV68+BV78+BV80</f>
        <v>0</v>
      </c>
      <c r="BW84" s="646">
        <f>BW67+BW73+BW68+BW78+BW80</f>
        <v>0</v>
      </c>
      <c r="BX84" s="795">
        <f>BX67+BX73+BX68+BX78+BX80+BX82+BX83</f>
        <v>0</v>
      </c>
      <c r="BY84" s="646">
        <f>BY67+BY73+BY68+BY78+BY80</f>
        <v>84032.18285</v>
      </c>
      <c r="BZ84" s="646">
        <f>BZ67+BZ73+BZ68+BZ78+BZ80</f>
        <v>0</v>
      </c>
      <c r="CA84" s="795">
        <f>CA67+CA73+CA68+CA78+CA80+CA82+CA83</f>
        <v>0</v>
      </c>
      <c r="CB84" s="646">
        <f>CB67+CB73+CB68+CB78+CB80</f>
        <v>360.05</v>
      </c>
      <c r="CC84" s="646">
        <f>CC67+CC73+CC68+CC78+CC80</f>
        <v>0</v>
      </c>
      <c r="CD84" s="795">
        <f t="shared" ref="CD84:CP84" si="27">CD67+CD73+CD68+CD78+CD80+CD82+CD83</f>
        <v>180.025</v>
      </c>
      <c r="CE84" s="795">
        <f t="shared" si="27"/>
        <v>29782.27695</v>
      </c>
      <c r="CF84" s="855">
        <f t="shared" si="27"/>
        <v>430.63158</v>
      </c>
      <c r="CG84" s="795">
        <f t="shared" si="27"/>
        <v>30212.90853</v>
      </c>
      <c r="CH84" s="795">
        <f t="shared" si="27"/>
        <v>13043.05263</v>
      </c>
      <c r="CI84" s="855">
        <f t="shared" si="27"/>
        <v>0</v>
      </c>
      <c r="CJ84" s="795">
        <f t="shared" si="27"/>
        <v>13043.05263</v>
      </c>
      <c r="CK84" s="795">
        <f t="shared" si="27"/>
        <v>3157.89474</v>
      </c>
      <c r="CL84" s="855">
        <f t="shared" si="27"/>
        <v>0</v>
      </c>
      <c r="CM84" s="795">
        <f t="shared" si="27"/>
        <v>3157.89474</v>
      </c>
      <c r="CN84" s="795">
        <f t="shared" si="27"/>
        <v>0</v>
      </c>
      <c r="CO84" s="855">
        <f t="shared" si="27"/>
        <v>0</v>
      </c>
      <c r="CP84" s="795">
        <f t="shared" si="27"/>
        <v>0</v>
      </c>
      <c r="CQ84" s="334"/>
    </row>
    <row r="85" s="27" customFormat="1" ht="76.9" customHeight="1" spans="1:95">
      <c r="A85" s="643"/>
      <c r="B85" s="644" t="s">
        <v>162</v>
      </c>
      <c r="C85" s="847"/>
      <c r="D85" s="425">
        <f>E85+F85+I85+L85+O85+R85+U85+X85+AA85</f>
        <v>691922.70767</v>
      </c>
      <c r="E85" s="646">
        <f t="shared" ref="E85:AA85" si="28">E84+E64+E57+E45+E52</f>
        <v>73582.87327</v>
      </c>
      <c r="F85" s="646">
        <f t="shared" si="28"/>
        <v>68037.99891</v>
      </c>
      <c r="G85" s="646">
        <f t="shared" si="28"/>
        <v>81605.94426</v>
      </c>
      <c r="H85" s="848">
        <f t="shared" si="28"/>
        <v>0</v>
      </c>
      <c r="I85" s="646">
        <f t="shared" si="28"/>
        <v>79606.73556</v>
      </c>
      <c r="J85" s="646">
        <f t="shared" si="28"/>
        <v>150787.82668</v>
      </c>
      <c r="K85" s="855">
        <f t="shared" si="28"/>
        <v>0</v>
      </c>
      <c r="L85" s="646">
        <f t="shared" si="28"/>
        <v>75393.91334</v>
      </c>
      <c r="M85" s="646">
        <f t="shared" si="28"/>
        <v>74198.21812</v>
      </c>
      <c r="N85" s="855">
        <f t="shared" si="28"/>
        <v>0</v>
      </c>
      <c r="O85" s="646">
        <f t="shared" si="28"/>
        <v>74018.19312</v>
      </c>
      <c r="P85" s="646">
        <f t="shared" si="28"/>
        <v>113284.39254</v>
      </c>
      <c r="Q85" s="855">
        <f t="shared" si="28"/>
        <v>213.53158</v>
      </c>
      <c r="R85" s="795">
        <f t="shared" si="28"/>
        <v>111044.64759</v>
      </c>
      <c r="S85" s="646">
        <f t="shared" si="28"/>
        <v>70119.0314</v>
      </c>
      <c r="T85" s="855">
        <f t="shared" si="28"/>
        <v>26.31484</v>
      </c>
      <c r="U85" s="795">
        <f t="shared" si="28"/>
        <v>70145.34624</v>
      </c>
      <c r="V85" s="646">
        <f t="shared" si="28"/>
        <v>70119.0314</v>
      </c>
      <c r="W85" s="855">
        <f t="shared" si="28"/>
        <v>26.31579</v>
      </c>
      <c r="X85" s="795">
        <f t="shared" si="28"/>
        <v>70145.34719</v>
      </c>
      <c r="Y85" s="646">
        <f t="shared" si="28"/>
        <v>69934.82087</v>
      </c>
      <c r="Z85" s="855">
        <f t="shared" si="28"/>
        <v>12.83158</v>
      </c>
      <c r="AA85" s="795">
        <f t="shared" si="28"/>
        <v>69947.65245</v>
      </c>
      <c r="AB85" s="674">
        <f>AC85+AD85+AG85+AJ85+AM85+AP85+AS85+AV85+AY85</f>
        <v>65468.32703</v>
      </c>
      <c r="AC85" s="646">
        <f t="shared" ref="AC85:BH85" si="29">AC84+AC64+AC57+AC45+AC52</f>
        <v>4170.09794</v>
      </c>
      <c r="AD85" s="646">
        <f t="shared" si="29"/>
        <v>0</v>
      </c>
      <c r="AE85" s="646">
        <f t="shared" si="29"/>
        <v>3793.45358</v>
      </c>
      <c r="AF85" s="848">
        <f t="shared" si="29"/>
        <v>0</v>
      </c>
      <c r="AG85" s="646">
        <f t="shared" si="29"/>
        <v>3793.45358</v>
      </c>
      <c r="AH85" s="646">
        <f t="shared" si="29"/>
        <v>13369.43893</v>
      </c>
      <c r="AI85" s="855">
        <f t="shared" si="29"/>
        <v>0</v>
      </c>
      <c r="AJ85" s="646">
        <f t="shared" si="29"/>
        <v>8638.26951</v>
      </c>
      <c r="AK85" s="646">
        <f t="shared" si="29"/>
        <v>3787.5</v>
      </c>
      <c r="AL85" s="855">
        <f t="shared" si="29"/>
        <v>0</v>
      </c>
      <c r="AM85" s="646">
        <f t="shared" si="29"/>
        <v>3787.5</v>
      </c>
      <c r="AN85" s="646">
        <f t="shared" si="29"/>
        <v>25971.3</v>
      </c>
      <c r="AO85" s="855">
        <f t="shared" si="29"/>
        <v>409.1</v>
      </c>
      <c r="AP85" s="646">
        <f t="shared" si="29"/>
        <v>26380.4</v>
      </c>
      <c r="AQ85" s="646">
        <f t="shared" si="29"/>
        <v>17484.4</v>
      </c>
      <c r="AR85" s="855">
        <f t="shared" si="29"/>
        <v>-2130.478</v>
      </c>
      <c r="AS85" s="646">
        <f t="shared" si="29"/>
        <v>15353.922</v>
      </c>
      <c r="AT85" s="646">
        <f t="shared" si="29"/>
        <v>3210.8</v>
      </c>
      <c r="AU85" s="855">
        <f t="shared" si="29"/>
        <v>90</v>
      </c>
      <c r="AV85" s="646">
        <f t="shared" si="29"/>
        <v>3300.8</v>
      </c>
      <c r="AW85" s="646">
        <f t="shared" si="29"/>
        <v>0</v>
      </c>
      <c r="AX85" s="855">
        <f t="shared" si="29"/>
        <v>43.884</v>
      </c>
      <c r="AY85" s="646">
        <f t="shared" si="29"/>
        <v>43.884</v>
      </c>
      <c r="AZ85" s="883">
        <f>BC85+BF85+BI85+BL85+BO85+BR85</f>
        <v>5700.394</v>
      </c>
      <c r="BA85" s="870">
        <f t="shared" si="29"/>
        <v>820</v>
      </c>
      <c r="BB85" s="855">
        <f t="shared" si="29"/>
        <v>0</v>
      </c>
      <c r="BC85" s="795">
        <f t="shared" si="29"/>
        <v>820</v>
      </c>
      <c r="BD85" s="870">
        <f t="shared" si="29"/>
        <v>410</v>
      </c>
      <c r="BE85" s="855">
        <f t="shared" si="29"/>
        <v>0</v>
      </c>
      <c r="BF85" s="795">
        <f>BD85+BE85</f>
        <v>410</v>
      </c>
      <c r="BG85" s="870">
        <f t="shared" si="29"/>
        <v>410</v>
      </c>
      <c r="BH85" s="855">
        <f t="shared" si="29"/>
        <v>0</v>
      </c>
      <c r="BI85" s="795">
        <f>BG85+BH85</f>
        <v>410</v>
      </c>
      <c r="BJ85" s="870">
        <f>BJ84+BJ64+BJ57+BJ45+BJ52</f>
        <v>410</v>
      </c>
      <c r="BK85" s="855">
        <f>BK84+BK64+BK57+BK45+BK52</f>
        <v>2630.478</v>
      </c>
      <c r="BL85" s="795">
        <f>BJ85+BK85</f>
        <v>3040.478</v>
      </c>
      <c r="BM85" s="870">
        <f>BM84+BM64+BM57+BM45+BM52</f>
        <v>410</v>
      </c>
      <c r="BN85" s="855">
        <f>BN84+BN64+BN57+BN45+BN52</f>
        <v>410</v>
      </c>
      <c r="BO85" s="890">
        <f>BM85+BN85</f>
        <v>820</v>
      </c>
      <c r="BP85" s="870">
        <f>BP84+BP64+BP57+BP45+BP52</f>
        <v>0</v>
      </c>
      <c r="BQ85" s="855">
        <f>BQ84+BQ64+BQ57+BQ45+BQ52</f>
        <v>199.916</v>
      </c>
      <c r="BR85" s="795">
        <f>BP85+BQ85</f>
        <v>199.916</v>
      </c>
      <c r="BS85" s="674">
        <f>BT85+BU85+BX85+CA85+CD85+CG85+CJ85+CM85+CP85</f>
        <v>763091.4287</v>
      </c>
      <c r="BT85" s="646">
        <f t="shared" ref="BT85:CP85" si="30">BT84+BT64+BT57+BT45+BT52</f>
        <v>77752.97121</v>
      </c>
      <c r="BU85" s="646">
        <f t="shared" si="30"/>
        <v>68037.99891</v>
      </c>
      <c r="BV85" s="646">
        <f t="shared" si="30"/>
        <v>85399.39784</v>
      </c>
      <c r="BW85" s="646">
        <f t="shared" si="30"/>
        <v>0</v>
      </c>
      <c r="BX85" s="646">
        <f t="shared" si="30"/>
        <v>83400.18914</v>
      </c>
      <c r="BY85" s="646">
        <f t="shared" si="30"/>
        <v>173615.53512</v>
      </c>
      <c r="BZ85" s="848">
        <f t="shared" si="30"/>
        <v>0</v>
      </c>
      <c r="CA85" s="646">
        <f t="shared" si="30"/>
        <v>84852.18285</v>
      </c>
      <c r="CB85" s="646">
        <f t="shared" si="30"/>
        <v>78395.71812</v>
      </c>
      <c r="CC85" s="848">
        <f t="shared" si="30"/>
        <v>0</v>
      </c>
      <c r="CD85" s="646">
        <f t="shared" si="30"/>
        <v>78215.69312</v>
      </c>
      <c r="CE85" s="646">
        <f t="shared" si="30"/>
        <v>137212.41601</v>
      </c>
      <c r="CF85" s="848">
        <f t="shared" si="30"/>
        <v>622.63158</v>
      </c>
      <c r="CG85" s="646">
        <f t="shared" si="30"/>
        <v>137835.04759</v>
      </c>
      <c r="CH85" s="646">
        <f t="shared" si="30"/>
        <v>88013.4314</v>
      </c>
      <c r="CI85" s="848">
        <f t="shared" si="30"/>
        <v>526.31484</v>
      </c>
      <c r="CJ85" s="646">
        <f t="shared" si="30"/>
        <v>88539.74624</v>
      </c>
      <c r="CK85" s="646">
        <f t="shared" si="30"/>
        <v>73739.8314</v>
      </c>
      <c r="CL85" s="848">
        <f t="shared" si="30"/>
        <v>526.31579</v>
      </c>
      <c r="CM85" s="646">
        <f t="shared" si="30"/>
        <v>74266.14719</v>
      </c>
      <c r="CN85" s="646">
        <f t="shared" si="30"/>
        <v>69934.82087</v>
      </c>
      <c r="CO85" s="848">
        <f t="shared" si="30"/>
        <v>256.63158</v>
      </c>
      <c r="CP85" s="646">
        <f t="shared" si="30"/>
        <v>70191.45245</v>
      </c>
      <c r="CQ85" s="816"/>
    </row>
    <row r="86" ht="16.5" customHeight="1" spans="1:95">
      <c r="A86" s="543" t="s">
        <v>164</v>
      </c>
      <c r="B86" s="544"/>
      <c r="C86" s="544"/>
      <c r="D86" s="545"/>
      <c r="E86" s="298"/>
      <c r="F86" s="38"/>
      <c r="I86" s="545"/>
      <c r="K86" s="856"/>
      <c r="N86" s="39"/>
      <c r="Q86" s="41"/>
      <c r="R86" s="856"/>
      <c r="S86" s="856"/>
      <c r="T86" s="856"/>
      <c r="U86" s="856"/>
      <c r="V86" s="856"/>
      <c r="W86" s="856"/>
      <c r="X86" s="856"/>
      <c r="Y86" s="856"/>
      <c r="Z86" s="856"/>
      <c r="AA86" s="856"/>
      <c r="AB86" s="298"/>
      <c r="AC86" s="299"/>
      <c r="AD86" s="545"/>
      <c r="AE86" s="298"/>
      <c r="AF86" s="557"/>
      <c r="AG86" s="298"/>
      <c r="AH86" s="298"/>
      <c r="AI86" s="298"/>
      <c r="AJ86" s="298"/>
      <c r="AK86" s="543"/>
      <c r="AL86" s="38"/>
      <c r="AM86" s="543" t="s">
        <v>314</v>
      </c>
      <c r="AN86" s="868"/>
      <c r="AO86" s="543"/>
      <c r="AP86" s="868"/>
      <c r="AQ86" s="868"/>
      <c r="AR86" s="868"/>
      <c r="AS86" s="868"/>
      <c r="AT86" s="868"/>
      <c r="AU86" s="868"/>
      <c r="AV86" s="868"/>
      <c r="AW86" s="868"/>
      <c r="AX86" s="868"/>
      <c r="AY86" s="868"/>
      <c r="AZ86" s="884"/>
      <c r="BA86" s="868"/>
      <c r="BB86" s="868"/>
      <c r="BC86" s="868"/>
      <c r="BD86" s="868"/>
      <c r="BE86" s="868"/>
      <c r="BF86" s="868"/>
      <c r="BG86" s="868"/>
      <c r="BH86" s="868"/>
      <c r="BI86" s="868"/>
      <c r="BJ86" s="868"/>
      <c r="BK86" s="868"/>
      <c r="BL86" s="868"/>
      <c r="BM86" s="868"/>
      <c r="BN86" s="868"/>
      <c r="BO86" s="868"/>
      <c r="BP86" s="868"/>
      <c r="BQ86" s="868"/>
      <c r="BR86" s="868"/>
      <c r="BS86" s="868"/>
      <c r="BT86" s="868"/>
      <c r="BU86" s="868"/>
      <c r="BV86" s="868"/>
      <c r="BX86" s="868"/>
      <c r="BY86" s="868"/>
      <c r="BZ86" s="868"/>
      <c r="CA86" s="868"/>
      <c r="CB86" s="868"/>
      <c r="CC86" s="868"/>
      <c r="CD86" s="868"/>
      <c r="CE86" s="868"/>
      <c r="CF86" s="868"/>
      <c r="CG86" s="868"/>
      <c r="CH86" s="868"/>
      <c r="CI86" s="868"/>
      <c r="CJ86" s="868"/>
      <c r="CK86" s="868"/>
      <c r="CL86" s="868"/>
      <c r="CM86" s="868"/>
      <c r="CN86" s="868"/>
      <c r="CO86" s="868"/>
      <c r="CP86" s="868"/>
      <c r="CQ86" s="894"/>
    </row>
    <row r="87" ht="24" customHeight="1"/>
    <row r="88" s="32" customFormat="1" ht="36" customHeight="1" spans="1:95">
      <c r="A88" s="33"/>
      <c r="B88" s="34"/>
      <c r="C88" s="34"/>
      <c r="D88" s="35"/>
      <c r="E88" s="36"/>
      <c r="F88" s="37"/>
      <c r="G88" s="38"/>
      <c r="H88" s="37"/>
      <c r="I88" s="38"/>
      <c r="J88" s="39"/>
      <c r="K88" s="40"/>
      <c r="L88" s="39"/>
      <c r="M88" s="41"/>
      <c r="N88" s="42"/>
      <c r="O88" s="41"/>
      <c r="P88" s="41"/>
      <c r="Q88" s="40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3"/>
      <c r="AC88" s="44"/>
      <c r="AD88" s="45"/>
      <c r="AE88" s="46"/>
      <c r="AF88" s="37"/>
      <c r="AG88" s="47"/>
      <c r="AH88" s="46"/>
      <c r="AI88" s="36"/>
      <c r="AJ88" s="46"/>
      <c r="AK88" s="48"/>
      <c r="AL88" s="37"/>
      <c r="AM88" s="48"/>
      <c r="AO88" s="49"/>
      <c r="AZ88" s="50"/>
      <c r="BS88" s="322"/>
      <c r="BT88" s="323"/>
      <c r="BU88" s="323"/>
      <c r="BV88" s="323"/>
      <c r="BW88" s="323"/>
      <c r="BX88" s="323"/>
      <c r="BZ88" s="52"/>
      <c r="CC88" s="52"/>
      <c r="CF88" s="52"/>
      <c r="CG88" s="53"/>
      <c r="CQ88" s="54"/>
    </row>
    <row r="89" spans="71:76">
      <c r="BS89" s="322"/>
      <c r="BT89" s="323"/>
      <c r="BU89" s="323"/>
      <c r="BV89" s="323"/>
      <c r="BW89" s="323"/>
      <c r="BX89" s="323"/>
    </row>
    <row r="90" spans="71:71">
      <c r="BS90" s="324"/>
    </row>
    <row r="91" spans="71:71">
      <c r="BS91" s="324"/>
    </row>
    <row r="92" spans="71:71">
      <c r="BS92" s="324"/>
    </row>
    <row r="93" spans="71:71">
      <c r="BS93" s="324"/>
    </row>
  </sheetData>
  <mergeCells count="234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P9:R9"/>
    <mergeCell ref="S9:U9"/>
    <mergeCell ref="V9:X9"/>
    <mergeCell ref="Y9:AA9"/>
    <mergeCell ref="AN9:AP9"/>
    <mergeCell ref="AQ9:AS9"/>
    <mergeCell ref="AT9:AV9"/>
    <mergeCell ref="AW9:AY9"/>
    <mergeCell ref="BG9:BI9"/>
    <mergeCell ref="BJ9:BL9"/>
    <mergeCell ref="BM9:BO9"/>
    <mergeCell ref="BP9:BR9"/>
    <mergeCell ref="CE9:CG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3:CP53"/>
    <mergeCell ref="A54:CP54"/>
    <mergeCell ref="A58:CP58"/>
    <mergeCell ref="A59:CP59"/>
    <mergeCell ref="A65:CP65"/>
    <mergeCell ref="A66:CP66"/>
    <mergeCell ref="BS88:BX88"/>
    <mergeCell ref="BS89:BX89"/>
    <mergeCell ref="A8:A10"/>
    <mergeCell ref="A13:A18"/>
    <mergeCell ref="A19:A21"/>
    <mergeCell ref="A22:A24"/>
    <mergeCell ref="A26:A29"/>
    <mergeCell ref="A38:A41"/>
    <mergeCell ref="A60:A63"/>
    <mergeCell ref="A69:A72"/>
    <mergeCell ref="A74:A77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69:B72"/>
    <mergeCell ref="B74:B77"/>
    <mergeCell ref="C8:C10"/>
    <mergeCell ref="D9:D10"/>
    <mergeCell ref="D61:D63"/>
    <mergeCell ref="D74:D77"/>
    <mergeCell ref="E9:E10"/>
    <mergeCell ref="E61:E63"/>
    <mergeCell ref="E74:E77"/>
    <mergeCell ref="F9:F10"/>
    <mergeCell ref="F61:F63"/>
    <mergeCell ref="F74:F77"/>
    <mergeCell ref="G74:G77"/>
    <mergeCell ref="I9:I10"/>
    <mergeCell ref="I61:I63"/>
    <mergeCell ref="I74:I77"/>
    <mergeCell ref="J9:J10"/>
    <mergeCell ref="J61:J63"/>
    <mergeCell ref="J74:J77"/>
    <mergeCell ref="K9:K10"/>
    <mergeCell ref="L9:L10"/>
    <mergeCell ref="L61:L63"/>
    <mergeCell ref="L74:L77"/>
    <mergeCell ref="M9:M10"/>
    <mergeCell ref="M61:M63"/>
    <mergeCell ref="M74:M77"/>
    <mergeCell ref="N9:N10"/>
    <mergeCell ref="O9:O10"/>
    <mergeCell ref="O61:O63"/>
    <mergeCell ref="O74:O77"/>
    <mergeCell ref="P74:P77"/>
    <mergeCell ref="R61:R63"/>
    <mergeCell ref="R74:R77"/>
    <mergeCell ref="S74:S77"/>
    <mergeCell ref="T61:T63"/>
    <mergeCell ref="U61:U63"/>
    <mergeCell ref="U74:U77"/>
    <mergeCell ref="V74:V77"/>
    <mergeCell ref="W61:W63"/>
    <mergeCell ref="X61:X63"/>
    <mergeCell ref="X74:X77"/>
    <mergeCell ref="Y74:Y77"/>
    <mergeCell ref="Z61:Z63"/>
    <mergeCell ref="AA61:AA63"/>
    <mergeCell ref="AA74:AA77"/>
    <mergeCell ref="AB9:AB10"/>
    <mergeCell ref="AB61:AB63"/>
    <mergeCell ref="AB74:AB77"/>
    <mergeCell ref="AC9:AC10"/>
    <mergeCell ref="AC61:AC63"/>
    <mergeCell ref="AC74:AC77"/>
    <mergeCell ref="AD9:AD10"/>
    <mergeCell ref="AD61:AD63"/>
    <mergeCell ref="AD74:AD77"/>
    <mergeCell ref="AE9:AE10"/>
    <mergeCell ref="AE61:AE63"/>
    <mergeCell ref="AE74:AE77"/>
    <mergeCell ref="AF9:AF10"/>
    <mergeCell ref="AG9:AG10"/>
    <mergeCell ref="AG61:AG63"/>
    <mergeCell ref="AG74:AG77"/>
    <mergeCell ref="AH9:AH10"/>
    <mergeCell ref="AH61:AH63"/>
    <mergeCell ref="AH74:AH77"/>
    <mergeCell ref="AI9:AI10"/>
    <mergeCell ref="AJ9:AJ10"/>
    <mergeCell ref="AJ61:AJ63"/>
    <mergeCell ref="AJ74:AJ77"/>
    <mergeCell ref="AK9:AK10"/>
    <mergeCell ref="AK61:AK63"/>
    <mergeCell ref="AK74:AK77"/>
    <mergeCell ref="AL9:AL10"/>
    <mergeCell ref="AM9:AM10"/>
    <mergeCell ref="AM61:AM63"/>
    <mergeCell ref="AM74:AM77"/>
    <mergeCell ref="AN61:AN63"/>
    <mergeCell ref="AN74:AN77"/>
    <mergeCell ref="AP61:AP63"/>
    <mergeCell ref="AP74:AP77"/>
    <mergeCell ref="AQ61:AQ63"/>
    <mergeCell ref="AQ74:AQ77"/>
    <mergeCell ref="AS61:AS63"/>
    <mergeCell ref="AS74:AS77"/>
    <mergeCell ref="AT61:AT63"/>
    <mergeCell ref="AT74:AT77"/>
    <mergeCell ref="AV61:AV63"/>
    <mergeCell ref="AV74:AV77"/>
    <mergeCell ref="AW61:AW63"/>
    <mergeCell ref="AW74:AW77"/>
    <mergeCell ref="AY61:AY63"/>
    <mergeCell ref="AY74:AY77"/>
    <mergeCell ref="AZ9:AZ10"/>
    <mergeCell ref="BA9:BA10"/>
    <mergeCell ref="BB9:BB10"/>
    <mergeCell ref="BC9:BC10"/>
    <mergeCell ref="BC61:BC63"/>
    <mergeCell ref="BD9:BD10"/>
    <mergeCell ref="BE9:BE10"/>
    <mergeCell ref="BF9:BF10"/>
    <mergeCell ref="BS9:BS10"/>
    <mergeCell ref="BS61:BS63"/>
    <mergeCell ref="BS74:BS77"/>
    <mergeCell ref="BT9:BT10"/>
    <mergeCell ref="BT61:BT63"/>
    <mergeCell ref="BT74:BT77"/>
    <mergeCell ref="BU9:BU10"/>
    <mergeCell ref="BU61:BU63"/>
    <mergeCell ref="BU74:BU77"/>
    <mergeCell ref="BV9:BV10"/>
    <mergeCell ref="BV61:BV63"/>
    <mergeCell ref="BV74:BV77"/>
    <mergeCell ref="BW9:BW10"/>
    <mergeCell ref="BX9:BX10"/>
    <mergeCell ref="BX61:BX63"/>
    <mergeCell ref="BX74:BX77"/>
    <mergeCell ref="BY9:BY10"/>
    <mergeCell ref="BY61:BY63"/>
    <mergeCell ref="BY74:BY77"/>
    <mergeCell ref="BZ9:BZ10"/>
    <mergeCell ref="CA9:CA10"/>
    <mergeCell ref="CA61:CA63"/>
    <mergeCell ref="CA74:CA77"/>
    <mergeCell ref="CB9:CB10"/>
    <mergeCell ref="CB61:CB63"/>
    <mergeCell ref="CB74:CB77"/>
    <mergeCell ref="CC9:CC10"/>
    <mergeCell ref="CD9:CD10"/>
    <mergeCell ref="CD61:CD63"/>
    <mergeCell ref="CD74:CD77"/>
    <mergeCell ref="CE61:CE63"/>
    <mergeCell ref="CE74:CE77"/>
    <mergeCell ref="CG61:CG63"/>
    <mergeCell ref="CG74:CG77"/>
    <mergeCell ref="CH61:CH63"/>
    <mergeCell ref="CH74:CH77"/>
    <mergeCell ref="CJ61:CJ63"/>
    <mergeCell ref="CJ74:CJ77"/>
    <mergeCell ref="CK61:CK63"/>
    <mergeCell ref="CK74:CK77"/>
    <mergeCell ref="CM61:CM63"/>
    <mergeCell ref="CM74:CM77"/>
    <mergeCell ref="CN61:CN63"/>
    <mergeCell ref="CN74:CN77"/>
    <mergeCell ref="CP61:CP63"/>
    <mergeCell ref="CP74:CP77"/>
    <mergeCell ref="CQ8:CQ10"/>
    <mergeCell ref="CQ26:CQ29"/>
    <mergeCell ref="CQ31:CQ35"/>
    <mergeCell ref="CQ36:CQ37"/>
    <mergeCell ref="CQ43:CQ44"/>
    <mergeCell ref="CQ47:CQ50"/>
    <mergeCell ref="CQ78:CQ79"/>
    <mergeCell ref="CQ80:CQ81"/>
  </mergeCells>
  <pageMargins left="0.118110236220472" right="0.118110236220472" top="0.748031496062992" bottom="0.748031496062992" header="0.31496062992126" footer="0.31496062992126"/>
  <pageSetup paperSize="9" scale="45" fitToHeight="0" orientation="landscape" horizontalDpi="600" verticalDpi="600"/>
  <headerFooter/>
  <rowBreaks count="3" manualBreakCount="3">
    <brk id="29" max="94" man="1"/>
    <brk id="45" max="94" man="1"/>
    <brk id="64" max="9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Q97"/>
  <sheetViews>
    <sheetView view="pageBreakPreview" zoomScale="75" zoomScaleNormal="100" workbookViewId="0">
      <selection activeCell="A2" sqref="A2:CQ2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customWidth="1" outlineLevel="1"/>
    <col min="41" max="41" width="3.71428571428571" style="49" customWidth="1" outlineLevel="1"/>
    <col min="42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customWidth="1" outlineLevel="1"/>
    <col min="84" max="84" width="3.71428571428571" style="52" customWidth="1" outlineLevel="1"/>
    <col min="85" max="85" width="3.71428571428571" style="53" customWidth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135" customHeight="1" spans="1:95">
      <c r="A2" s="898" t="s">
        <v>506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  <c r="BH2" s="898"/>
      <c r="BI2" s="898"/>
      <c r="BJ2" s="898"/>
      <c r="BK2" s="898"/>
      <c r="BL2" s="898"/>
      <c r="BM2" s="898"/>
      <c r="BN2" s="898"/>
      <c r="BO2" s="898"/>
      <c r="BP2" s="898"/>
      <c r="BQ2" s="898"/>
      <c r="BR2" s="898"/>
      <c r="BS2" s="898"/>
      <c r="BT2" s="898"/>
      <c r="BU2" s="898"/>
      <c r="BV2" s="898"/>
      <c r="BW2" s="898"/>
      <c r="BX2" s="898"/>
      <c r="BY2" s="898"/>
      <c r="BZ2" s="898"/>
      <c r="CA2" s="898"/>
      <c r="CB2" s="898"/>
      <c r="CC2" s="898"/>
      <c r="CD2" s="898"/>
      <c r="CE2" s="898"/>
      <c r="CF2" s="898"/>
      <c r="CG2" s="898"/>
      <c r="CH2" s="898"/>
      <c r="CI2" s="898"/>
      <c r="CJ2" s="898"/>
      <c r="CK2" s="898"/>
      <c r="CL2" s="898"/>
      <c r="CM2" s="898"/>
      <c r="CN2" s="898"/>
      <c r="CO2" s="898"/>
      <c r="CP2" s="898"/>
      <c r="CQ2" s="898"/>
    </row>
    <row r="3" s="26" customFormat="1" ht="31.5" customHeight="1" spans="1:95">
      <c r="A3" s="899" t="s">
        <v>507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  <c r="AK3" s="899"/>
      <c r="AL3" s="899"/>
      <c r="AM3" s="899"/>
      <c r="AN3" s="899"/>
      <c r="AO3" s="899"/>
      <c r="AP3" s="899"/>
      <c r="AQ3" s="899"/>
      <c r="AR3" s="899"/>
      <c r="AS3" s="899"/>
      <c r="AT3" s="899"/>
      <c r="AU3" s="899"/>
      <c r="AV3" s="899"/>
      <c r="AW3" s="899"/>
      <c r="AX3" s="899"/>
      <c r="AY3" s="899"/>
      <c r="AZ3" s="899"/>
      <c r="BA3" s="899"/>
      <c r="BB3" s="899"/>
      <c r="BC3" s="899"/>
      <c r="BD3" s="899"/>
      <c r="BE3" s="899"/>
      <c r="BF3" s="899"/>
      <c r="BG3" s="899"/>
      <c r="BH3" s="899"/>
      <c r="BI3" s="899"/>
      <c r="BJ3" s="899"/>
      <c r="BK3" s="899"/>
      <c r="BL3" s="899"/>
      <c r="BM3" s="899"/>
      <c r="BN3" s="899"/>
      <c r="BO3" s="899"/>
      <c r="BP3" s="899"/>
      <c r="BQ3" s="899"/>
      <c r="BR3" s="899"/>
      <c r="BS3" s="899"/>
      <c r="BT3" s="899"/>
      <c r="BU3" s="899"/>
      <c r="BV3" s="899"/>
      <c r="BW3" s="899"/>
      <c r="BX3" s="899"/>
      <c r="BY3" s="899"/>
      <c r="BZ3" s="899"/>
      <c r="CA3" s="899"/>
      <c r="CB3" s="899"/>
      <c r="CC3" s="899"/>
      <c r="CD3" s="899"/>
      <c r="CE3" s="899"/>
      <c r="CF3" s="899"/>
      <c r="CG3" s="899"/>
      <c r="CH3" s="899"/>
      <c r="CI3" s="899"/>
      <c r="CJ3" s="899"/>
      <c r="CK3" s="899"/>
      <c r="CL3" s="899"/>
      <c r="CM3" s="899"/>
      <c r="CN3" s="899"/>
      <c r="CO3" s="899"/>
      <c r="CP3" s="899"/>
      <c r="CQ3" s="899"/>
    </row>
    <row r="4" s="27" customFormat="1" ht="67.5" customHeight="1" spans="1:95">
      <c r="A4" s="896" t="s">
        <v>508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896"/>
      <c r="BQ4" s="896"/>
      <c r="BR4" s="896"/>
      <c r="BS4" s="896"/>
      <c r="BT4" s="896"/>
      <c r="BU4" s="896"/>
      <c r="BV4" s="896"/>
      <c r="BW4" s="896"/>
      <c r="BX4" s="896"/>
      <c r="BY4" s="896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6"/>
      <c r="CK4" s="896"/>
      <c r="CL4" s="896"/>
      <c r="CM4" s="896"/>
      <c r="CN4" s="896"/>
      <c r="CO4" s="896"/>
      <c r="CP4" s="896"/>
      <c r="CQ4" s="896"/>
    </row>
    <row r="5" s="26" customFormat="1" ht="66.75" customHeight="1" spans="1:95">
      <c r="A5" s="63" t="s">
        <v>509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71.25" customHeight="1" spans="1:95">
      <c r="A6" s="63" t="s">
        <v>510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6.25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712" t="s">
        <v>143</v>
      </c>
      <c r="Q9" s="712"/>
      <c r="R9" s="712"/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13" t="s">
        <v>143</v>
      </c>
      <c r="AO9" s="13"/>
      <c r="AP9" s="13"/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13" t="s">
        <v>143</v>
      </c>
      <c r="BH9" s="13"/>
      <c r="BI9" s="900"/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13" t="s">
        <v>143</v>
      </c>
      <c r="CF9" s="13"/>
      <c r="CG9" s="900"/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714" t="s">
        <v>181</v>
      </c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741" t="s">
        <v>179</v>
      </c>
      <c r="AO10" s="742" t="s">
        <v>180</v>
      </c>
      <c r="AP10" s="741" t="s">
        <v>181</v>
      </c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598" t="s">
        <v>179</v>
      </c>
      <c r="BH10" s="599" t="s">
        <v>180</v>
      </c>
      <c r="BI10" s="901" t="s">
        <v>181</v>
      </c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598" t="s">
        <v>179</v>
      </c>
      <c r="CF10" s="599" t="s">
        <v>180</v>
      </c>
      <c r="CG10" s="901" t="s">
        <v>181</v>
      </c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99.7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15539.7497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'47'!R13</f>
        <v>3995.11377</v>
      </c>
      <c r="Q13" s="687">
        <f>Q14+Q15+Q16+Q17</f>
        <v>0</v>
      </c>
      <c r="R13" s="717">
        <f>P13+Q13</f>
        <v>3995.11377</v>
      </c>
      <c r="S13" s="686">
        <v>0</v>
      </c>
      <c r="T13" s="687">
        <f>T14+T15+T16+T17</f>
        <v>0</v>
      </c>
      <c r="U13" s="717">
        <f>S13+T13</f>
        <v>0</v>
      </c>
      <c r="V13" s="686">
        <v>0</v>
      </c>
      <c r="W13" s="687">
        <f>W14+W15+W16+W17</f>
        <v>0</v>
      </c>
      <c r="X13" s="717">
        <f>V13+W13</f>
        <v>0</v>
      </c>
      <c r="Y13" s="686"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11">
        <v>0</v>
      </c>
      <c r="AR13" s="609"/>
      <c r="AS13" s="11">
        <v>0</v>
      </c>
      <c r="AT13" s="11">
        <v>0</v>
      </c>
      <c r="AU13" s="609"/>
      <c r="AV13" s="11">
        <v>0</v>
      </c>
      <c r="AW13" s="11"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53">
        <v>0</v>
      </c>
      <c r="BK13" s="654"/>
      <c r="BL13" s="653">
        <v>0</v>
      </c>
      <c r="BM13" s="653">
        <v>0</v>
      </c>
      <c r="BN13" s="654"/>
      <c r="BO13" s="653">
        <v>0</v>
      </c>
      <c r="BP13" s="653">
        <v>0</v>
      </c>
      <c r="BQ13" s="654"/>
      <c r="BR13" s="780">
        <v>0</v>
      </c>
      <c r="BS13" s="674">
        <f>BT13+BU13+BX13+CA13+CD13+CG13+CJ13+CM13+CP13</f>
        <v>15539.7497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3995.11377</v>
      </c>
      <c r="CF13" s="654">
        <f>Q13+AO13</f>
        <v>0</v>
      </c>
      <c r="CG13" s="653">
        <f>CE13+CF13</f>
        <v>3995.11377</v>
      </c>
      <c r="CH13" s="653">
        <f t="shared" ref="CH13:CP13" si="0">S13+AQ13+BJ13</f>
        <v>0</v>
      </c>
      <c r="CI13" s="654">
        <f t="shared" si="0"/>
        <v>0</v>
      </c>
      <c r="CJ13" s="653">
        <f t="shared" si="0"/>
        <v>0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802"/>
    </row>
    <row r="14" ht="69.75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86"/>
      <c r="T14" s="687"/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802"/>
    </row>
    <row r="15" ht="73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/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/>
    </row>
    <row r="16" ht="55.5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/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/>
    </row>
    <row r="17" ht="56.2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104.25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520068.39338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77154.26481</v>
      </c>
      <c r="Q30" s="687">
        <f t="shared" ref="Q30:AA30" si="3">Q31+Q36</f>
        <v>0</v>
      </c>
      <c r="R30" s="717">
        <f t="shared" si="3"/>
        <v>74700.98828</v>
      </c>
      <c r="S30" s="686">
        <f t="shared" si="3"/>
        <v>52620.42863</v>
      </c>
      <c r="T30" s="687">
        <f t="shared" si="3"/>
        <v>0</v>
      </c>
      <c r="U30" s="717">
        <f t="shared" si="3"/>
        <v>52620.42863</v>
      </c>
      <c r="V30" s="686">
        <f t="shared" si="3"/>
        <v>52883.58652</v>
      </c>
      <c r="W30" s="687">
        <f t="shared" si="3"/>
        <v>0</v>
      </c>
      <c r="X30" s="717">
        <f t="shared" si="3"/>
        <v>52883.58652</v>
      </c>
      <c r="Y30" s="686">
        <f t="shared" si="3"/>
        <v>52883.58652</v>
      </c>
      <c r="Z30" s="687">
        <f t="shared" si="3"/>
        <v>0</v>
      </c>
      <c r="AA30" s="717">
        <f t="shared" si="3"/>
        <v>52883.58652</v>
      </c>
      <c r="AB30" s="608">
        <f>AC30+AD30+AG30+AJ30+AM30+AP30+AS30+AV30+AY30</f>
        <v>23310.14753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0</v>
      </c>
      <c r="AO30" s="609">
        <f t="shared" si="4"/>
        <v>4050.4</v>
      </c>
      <c r="AP30" s="11">
        <f t="shared" si="4"/>
        <v>4050.4</v>
      </c>
      <c r="AQ30" s="11">
        <f t="shared" si="4"/>
        <v>0</v>
      </c>
      <c r="AR30" s="609">
        <f t="shared" si="4"/>
        <v>7500</v>
      </c>
      <c r="AS30" s="11">
        <f t="shared" si="4"/>
        <v>7500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543378.54091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74700.98828</v>
      </c>
      <c r="CF30" s="609">
        <f t="shared" si="6"/>
        <v>4050.4</v>
      </c>
      <c r="CG30" s="11">
        <f t="shared" si="6"/>
        <v>78751.38828</v>
      </c>
      <c r="CH30" s="11">
        <f t="shared" si="6"/>
        <v>52620.42863</v>
      </c>
      <c r="CI30" s="609">
        <f t="shared" si="6"/>
        <v>7500</v>
      </c>
      <c r="CJ30" s="11">
        <f t="shared" si="6"/>
        <v>60120.42863</v>
      </c>
      <c r="CK30" s="11">
        <f t="shared" si="6"/>
        <v>52883.58652</v>
      </c>
      <c r="CL30" s="609">
        <f t="shared" si="6"/>
        <v>0</v>
      </c>
      <c r="CM30" s="11">
        <f t="shared" si="6"/>
        <v>52883.58652</v>
      </c>
      <c r="CN30" s="11">
        <f t="shared" si="6"/>
        <v>52883.58652</v>
      </c>
      <c r="CO30" s="609">
        <f t="shared" si="6"/>
        <v>0</v>
      </c>
      <c r="CP30" s="11">
        <f t="shared" si="6"/>
        <v>52883.58652</v>
      </c>
      <c r="CQ30" s="802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356906.7625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'47'!R31</f>
        <v>51431.48451</v>
      </c>
      <c r="Q31" s="687">
        <f>Q32+Q34</f>
        <v>0</v>
      </c>
      <c r="R31" s="717">
        <f>P31+Q31</f>
        <v>51431.48451</v>
      </c>
      <c r="S31" s="686">
        <f>'47'!U31</f>
        <v>34521.57036</v>
      </c>
      <c r="T31" s="687">
        <f>T32+T34</f>
        <v>0</v>
      </c>
      <c r="U31" s="717">
        <f>S31+T31</f>
        <v>34521.57036</v>
      </c>
      <c r="V31" s="686">
        <f>'47'!X31</f>
        <v>34521.57036</v>
      </c>
      <c r="W31" s="687">
        <f>W32+W34</f>
        <v>0</v>
      </c>
      <c r="X31" s="717">
        <f>V31+W31</f>
        <v>34521.57036</v>
      </c>
      <c r="Y31" s="686">
        <f>'47'!AA31</f>
        <v>34521.57036</v>
      </c>
      <c r="Z31" s="687">
        <f>Z32+Z34</f>
        <v>0</v>
      </c>
      <c r="AA31" s="717">
        <f>Y31+Z31</f>
        <v>34521.57036</v>
      </c>
      <c r="AB31" s="608">
        <f>AC31+AD31+AG31+AJ31+AM31+AP31+AS31+AV31+AY31</f>
        <v>16323.8597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v>0</v>
      </c>
      <c r="AO31" s="687">
        <f>AO32+AO34</f>
        <v>3520</v>
      </c>
      <c r="AP31" s="11">
        <f>AN31+AO31</f>
        <v>3520</v>
      </c>
      <c r="AQ31" s="11">
        <v>0</v>
      </c>
      <c r="AR31" s="687">
        <f>AR32+AR34</f>
        <v>5200</v>
      </c>
      <c r="AS31" s="11">
        <f>AQ31+AR31</f>
        <v>5200</v>
      </c>
      <c r="AT31" s="11">
        <v>0</v>
      </c>
      <c r="AU31" s="687">
        <f>AU32+AU34</f>
        <v>0</v>
      </c>
      <c r="AV31" s="11">
        <f>AT31+AU31</f>
        <v>0</v>
      </c>
      <c r="AW31" s="11">
        <v>0</v>
      </c>
      <c r="AX31" s="687">
        <f>AX32+AX34</f>
        <v>0</v>
      </c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617">
        <v>0</v>
      </c>
      <c r="BK31" s="609">
        <f>BK32+BK33+BK34</f>
        <v>0</v>
      </c>
      <c r="BL31" s="769">
        <f>BJ31+BK31</f>
        <v>0</v>
      </c>
      <c r="BM31" s="617">
        <v>0</v>
      </c>
      <c r="BN31" s="609">
        <f>BN32+BN33+BN34</f>
        <v>0</v>
      </c>
      <c r="BO31" s="769">
        <f>BM31+BN31</f>
        <v>0</v>
      </c>
      <c r="BP31" s="617"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373230.6222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51431.48451</v>
      </c>
      <c r="CF31" s="609">
        <f>Q31+AO31</f>
        <v>3520</v>
      </c>
      <c r="CG31" s="11">
        <f>CE31+CF31</f>
        <v>54951.48451</v>
      </c>
      <c r="CH31" s="11">
        <f>S31+AQ31</f>
        <v>34521.57036</v>
      </c>
      <c r="CI31" s="609">
        <f>T31+AR31</f>
        <v>5200</v>
      </c>
      <c r="CJ31" s="11">
        <f>CH31+CI31</f>
        <v>39721.57036</v>
      </c>
      <c r="CK31" s="11">
        <f>V31+AT31</f>
        <v>34521.57036</v>
      </c>
      <c r="CL31" s="609">
        <f>W31+AU31</f>
        <v>0</v>
      </c>
      <c r="CM31" s="11">
        <f>CK31+CL31</f>
        <v>34521.57036</v>
      </c>
      <c r="CN31" s="11">
        <f>Y31+AW31</f>
        <v>34521.57036</v>
      </c>
      <c r="CO31" s="609">
        <f>Z31+AX31</f>
        <v>0</v>
      </c>
      <c r="CP31" s="11">
        <f>CN31+CO31</f>
        <v>34521.57036</v>
      </c>
      <c r="CQ31" s="902" t="s">
        <v>512</v>
      </c>
    </row>
    <row r="32" ht="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/>
      <c r="U32" s="690"/>
      <c r="V32" s="686"/>
      <c r="W32" s="687"/>
      <c r="X32" s="690"/>
      <c r="Y32" s="686"/>
      <c r="Z32" s="687"/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09">
        <f>700+1990</f>
        <v>2690</v>
      </c>
      <c r="AP32" s="616"/>
      <c r="AQ32" s="616"/>
      <c r="AR32" s="609">
        <v>3000</v>
      </c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750"/>
      <c r="CQ32" s="903"/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750"/>
      <c r="CQ33" s="903"/>
    </row>
    <row r="34" ht="79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/>
      <c r="U34" s="718"/>
      <c r="V34" s="686"/>
      <c r="W34" s="687"/>
      <c r="X34" s="718"/>
      <c r="Y34" s="686"/>
      <c r="Z34" s="692"/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43">
        <f>400+430</f>
        <v>830</v>
      </c>
      <c r="AP34" s="616"/>
      <c r="AQ34" s="616"/>
      <c r="AR34" s="609">
        <v>2200</v>
      </c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752"/>
      <c r="CQ34" s="903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756"/>
      <c r="CQ35" s="904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163161.63088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'47'!R36</f>
        <v>23269.50377</v>
      </c>
      <c r="Q36" s="687">
        <f>Q37</f>
        <v>0</v>
      </c>
      <c r="R36" s="717">
        <f>P36+Q36</f>
        <v>23269.50377</v>
      </c>
      <c r="S36" s="686">
        <f>'47'!U36</f>
        <v>18098.85827</v>
      </c>
      <c r="T36" s="687">
        <f>T37</f>
        <v>0</v>
      </c>
      <c r="U36" s="717">
        <f>S36+T36</f>
        <v>18098.85827</v>
      </c>
      <c r="V36" s="686">
        <f>'47'!X36</f>
        <v>18362.01616</v>
      </c>
      <c r="W36" s="687">
        <f>W37</f>
        <v>0</v>
      </c>
      <c r="X36" s="717">
        <f>V36+W36</f>
        <v>18362.01616</v>
      </c>
      <c r="Y36" s="686">
        <f>'47'!AA36</f>
        <v>18362.01616</v>
      </c>
      <c r="Z36" s="687">
        <f>Z37</f>
        <v>0</v>
      </c>
      <c r="AA36" s="717">
        <f>Y36+Z36</f>
        <v>18362.01616</v>
      </c>
      <c r="AB36" s="608">
        <f>AC36+AD36+AG36+AJ36+AM36+AP36+AS36+AV36+AY36</f>
        <v>6986.28783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v>0</v>
      </c>
      <c r="AO36" s="609">
        <f>AO37</f>
        <v>530.4</v>
      </c>
      <c r="AP36" s="11">
        <f>AN36+AO36</f>
        <v>530.4</v>
      </c>
      <c r="AQ36" s="11">
        <v>0</v>
      </c>
      <c r="AR36" s="609">
        <f>AR37</f>
        <v>2300</v>
      </c>
      <c r="AS36" s="11">
        <f>AQ36+AR36</f>
        <v>2300</v>
      </c>
      <c r="AT36" s="11">
        <v>0</v>
      </c>
      <c r="AU36" s="609"/>
      <c r="AV36" s="11">
        <f>AT36+AU36</f>
        <v>0</v>
      </c>
      <c r="AW36" s="11">
        <v>0</v>
      </c>
      <c r="AX36" s="609"/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/>
      <c r="BI36" s="11">
        <f>BG36+BH36</f>
        <v>0</v>
      </c>
      <c r="BJ36" s="11">
        <v>0</v>
      </c>
      <c r="BK36" s="609"/>
      <c r="BL36" s="11">
        <f>BJ36+BK36</f>
        <v>0</v>
      </c>
      <c r="BM36" s="11">
        <v>0</v>
      </c>
      <c r="BN36" s="609"/>
      <c r="BO36" s="11">
        <f>BM36+BN36</f>
        <v>0</v>
      </c>
      <c r="BP36" s="11">
        <v>0</v>
      </c>
      <c r="BQ36" s="609"/>
      <c r="BR36" s="11">
        <f>BP36+BQ36</f>
        <v>0</v>
      </c>
      <c r="BS36" s="608">
        <f>BT36+BU36+BX36+CA36+CD36+CG36+CJ36+CM36+CP36</f>
        <v>170147.91871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23269.50377</v>
      </c>
      <c r="CF36" s="609">
        <f>Q36+AO36</f>
        <v>530.4</v>
      </c>
      <c r="CG36" s="11">
        <f>CE36+CF36</f>
        <v>23799.90377</v>
      </c>
      <c r="CH36" s="11">
        <f>S36+AQ36</f>
        <v>18098.85827</v>
      </c>
      <c r="CI36" s="609">
        <f>T36+AR36</f>
        <v>2300</v>
      </c>
      <c r="CJ36" s="11">
        <f>CH36+CI36</f>
        <v>20398.85827</v>
      </c>
      <c r="CK36" s="11">
        <f>V36+AT36</f>
        <v>18362.01616</v>
      </c>
      <c r="CL36" s="609">
        <f>W36+AU36</f>
        <v>0</v>
      </c>
      <c r="CM36" s="11">
        <f>CK36+CL36</f>
        <v>18362.01616</v>
      </c>
      <c r="CN36" s="11">
        <f>Y36+AW36</f>
        <v>18362.01616</v>
      </c>
      <c r="CO36" s="609">
        <f>Z36+AX36</f>
        <v>0</v>
      </c>
      <c r="CP36" s="11">
        <f>CN36+CO36</f>
        <v>18362.01616</v>
      </c>
      <c r="CQ36" s="224" t="s">
        <v>513</v>
      </c>
    </row>
    <row r="37" ht="72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86"/>
      <c r="T37" s="687"/>
      <c r="U37" s="717"/>
      <c r="V37" s="686"/>
      <c r="W37" s="687"/>
      <c r="X37" s="717"/>
      <c r="Y37" s="686"/>
      <c r="Z37" s="687"/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>
        <v>530.4</v>
      </c>
      <c r="AP37" s="11"/>
      <c r="AQ37" s="11"/>
      <c r="AR37" s="609">
        <v>2300</v>
      </c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4452.48523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'47'!R38</f>
        <v>2453.27653</v>
      </c>
      <c r="Q38" s="687">
        <f>Q39+Q40+Q41</f>
        <v>0</v>
      </c>
      <c r="R38" s="717">
        <f>P38+Q38</f>
        <v>2453.27653</v>
      </c>
      <c r="S38" s="686">
        <f>'47'!U38</f>
        <v>0</v>
      </c>
      <c r="T38" s="687">
        <f>T39</f>
        <v>0</v>
      </c>
      <c r="U38" s="717">
        <f>S38+T38</f>
        <v>0</v>
      </c>
      <c r="V38" s="686">
        <f>'47'!X38</f>
        <v>0</v>
      </c>
      <c r="W38" s="687">
        <f>W39</f>
        <v>0</v>
      </c>
      <c r="X38" s="717">
        <f>V38+W38</f>
        <v>0</v>
      </c>
      <c r="Y38" s="686">
        <f>'47'!AA38</f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11">
        <v>0</v>
      </c>
      <c r="AR38" s="609">
        <f t="shared" si="7"/>
        <v>0</v>
      </c>
      <c r="AS38" s="11">
        <f>AQ38+AR38</f>
        <v>0</v>
      </c>
      <c r="AT38" s="11">
        <v>0</v>
      </c>
      <c r="AU38" s="609">
        <f>AU39</f>
        <v>0</v>
      </c>
      <c r="AV38" s="11">
        <f>AT38+AU38</f>
        <v>0</v>
      </c>
      <c r="AW38" s="11"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11">
        <v>0</v>
      </c>
      <c r="BK38" s="609"/>
      <c r="BL38" s="686">
        <f>BJ38+BK38</f>
        <v>0</v>
      </c>
      <c r="BM38" s="11">
        <v>0</v>
      </c>
      <c r="BN38" s="609"/>
      <c r="BO38" s="686">
        <f>BM38+BN38</f>
        <v>0</v>
      </c>
      <c r="BP38" s="11">
        <v>0</v>
      </c>
      <c r="BQ38" s="609"/>
      <c r="BR38" s="686">
        <f>BP38+BQ38</f>
        <v>0</v>
      </c>
      <c r="BS38" s="608">
        <f>BT38+BU38+BX38+CA38+CD38+CG38+CJ38+CM38+CP38</f>
        <v>9183.65465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2453.27653</v>
      </c>
      <c r="CF38" s="609">
        <f>Q38+AO38</f>
        <v>0</v>
      </c>
      <c r="CG38" s="11">
        <f>CE38+CF38</f>
        <v>2453.27653</v>
      </c>
      <c r="CH38" s="11">
        <f>S38+AQ38</f>
        <v>0</v>
      </c>
      <c r="CI38" s="609">
        <f>T38+AR38</f>
        <v>0</v>
      </c>
      <c r="CJ38" s="11">
        <f>CH38+CI38</f>
        <v>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/>
    </row>
    <row r="39" ht="23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/>
    </row>
    <row r="40" ht="30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/>
    </row>
    <row r="41" ht="30.7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74746.89461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'47'!R43</f>
        <v>16540.70411</v>
      </c>
      <c r="Q43" s="687">
        <f>Q44</f>
        <v>0</v>
      </c>
      <c r="R43" s="717">
        <f>P43+Q43</f>
        <v>16540.70411</v>
      </c>
      <c r="S43" s="686">
        <f>'47'!U43</f>
        <v>10322.06244</v>
      </c>
      <c r="T43" s="687">
        <f>T44</f>
        <v>0</v>
      </c>
      <c r="U43" s="717">
        <f>S43+T43</f>
        <v>10322.06244</v>
      </c>
      <c r="V43" s="686">
        <f>'47'!X43</f>
        <v>10322.06244</v>
      </c>
      <c r="W43" s="687">
        <f>W44</f>
        <v>0</v>
      </c>
      <c r="X43" s="717">
        <f>V43+W43</f>
        <v>10322.06244</v>
      </c>
      <c r="Y43" s="686">
        <f>'47'!AA43</f>
        <v>10322.06244</v>
      </c>
      <c r="Z43" s="687">
        <f>Z44</f>
        <v>0</v>
      </c>
      <c r="AA43" s="717">
        <f>Y43+Z43</f>
        <v>10322.06244</v>
      </c>
      <c r="AB43" s="608">
        <f>AC43+AD43+AG43+AJ43+AM43+AP43+AS43+AV43+AY43</f>
        <v>5985.46214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'47'!AP43</f>
        <v>0</v>
      </c>
      <c r="AO43" s="609">
        <f>AO44</f>
        <v>1050</v>
      </c>
      <c r="AP43" s="11">
        <f>AN43+AO43</f>
        <v>1050</v>
      </c>
      <c r="AQ43" s="11">
        <v>0</v>
      </c>
      <c r="AR43" s="609">
        <f>AR44</f>
        <v>1500</v>
      </c>
      <c r="AS43" s="11">
        <f>AQ43+AR43</f>
        <v>1500</v>
      </c>
      <c r="AT43" s="11">
        <f>'47'!AV43</f>
        <v>0</v>
      </c>
      <c r="AU43" s="609">
        <f>AU44</f>
        <v>0</v>
      </c>
      <c r="AV43" s="11">
        <f>AT43+AU43</f>
        <v>0</v>
      </c>
      <c r="AW43" s="11">
        <f>'47'!AY43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v>0</v>
      </c>
      <c r="BK43" s="609">
        <f>BK44</f>
        <v>0</v>
      </c>
      <c r="BL43" s="686">
        <f>BJ43+BK43</f>
        <v>0</v>
      </c>
      <c r="BM43" s="11">
        <v>0</v>
      </c>
      <c r="BN43" s="609">
        <f>BN44</f>
        <v>0</v>
      </c>
      <c r="BO43" s="686">
        <f>BM43+BN43</f>
        <v>0</v>
      </c>
      <c r="BP43" s="11"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80732.35675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16540.70411</v>
      </c>
      <c r="CF43" s="609">
        <f>Q43+AO43</f>
        <v>1050</v>
      </c>
      <c r="CG43" s="11">
        <f>CE43+CF43</f>
        <v>17590.70411</v>
      </c>
      <c r="CH43" s="11">
        <f>S43+AQ43+BJ43</f>
        <v>10322.06244</v>
      </c>
      <c r="CI43" s="609">
        <f>T43+AR43+BK43</f>
        <v>1500</v>
      </c>
      <c r="CJ43" s="11">
        <f>CH43+CI43</f>
        <v>11822.06244</v>
      </c>
      <c r="CK43" s="11">
        <f>V43+AT43+BM43</f>
        <v>10322.06244</v>
      </c>
      <c r="CL43" s="609">
        <f>W43+AU43+BN43</f>
        <v>0</v>
      </c>
      <c r="CM43" s="11">
        <f>CK43+CL43</f>
        <v>10322.06244</v>
      </c>
      <c r="CN43" s="11">
        <f>Y43+AW43+BP43</f>
        <v>10322.06244</v>
      </c>
      <c r="CO43" s="609">
        <f>Z43+AX43+BQ43</f>
        <v>0</v>
      </c>
      <c r="CP43" s="11">
        <f>CN43+CO43</f>
        <v>10322.06244</v>
      </c>
      <c r="CQ43" s="224" t="s">
        <v>514</v>
      </c>
    </row>
    <row r="44" ht="72.7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/>
      <c r="R44" s="722"/>
      <c r="S44" s="699"/>
      <c r="T44" s="700"/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>
        <v>1050</v>
      </c>
      <c r="AP44" s="641"/>
      <c r="AQ44" s="641"/>
      <c r="AR44" s="642">
        <v>1500</v>
      </c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626720.98542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100143.35922</v>
      </c>
      <c r="Q45" s="646">
        <f t="shared" si="9"/>
        <v>0</v>
      </c>
      <c r="R45" s="646">
        <f t="shared" si="9"/>
        <v>97690.08269</v>
      </c>
      <c r="S45" s="646">
        <f t="shared" si="9"/>
        <v>62942.49107</v>
      </c>
      <c r="T45" s="646">
        <f t="shared" si="9"/>
        <v>0</v>
      </c>
      <c r="U45" s="646">
        <f t="shared" si="9"/>
        <v>62942.49107</v>
      </c>
      <c r="V45" s="646">
        <f t="shared" si="9"/>
        <v>63205.64896</v>
      </c>
      <c r="W45" s="646">
        <f t="shared" si="9"/>
        <v>0</v>
      </c>
      <c r="X45" s="646">
        <f t="shared" si="9"/>
        <v>63205.64896</v>
      </c>
      <c r="Y45" s="646">
        <f t="shared" si="9"/>
        <v>63205.64896</v>
      </c>
      <c r="Z45" s="646">
        <f t="shared" si="9"/>
        <v>0</v>
      </c>
      <c r="AA45" s="646">
        <f t="shared" si="9"/>
        <v>63205.64896</v>
      </c>
      <c r="AB45" s="608">
        <f>AC45+AD45+AG45+AJ45+AM45+AP45+AS45+AV45+AY45</f>
        <v>34026.77909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0</v>
      </c>
      <c r="AO45" s="646">
        <f t="shared" si="9"/>
        <v>5100.4</v>
      </c>
      <c r="AP45" s="646">
        <f t="shared" si="9"/>
        <v>5100.4</v>
      </c>
      <c r="AQ45" s="646">
        <f t="shared" si="9"/>
        <v>0</v>
      </c>
      <c r="AR45" s="646">
        <f t="shared" si="9"/>
        <v>9000</v>
      </c>
      <c r="AS45" s="646">
        <f t="shared" si="9"/>
        <v>9000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660747.76451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97690.08269</v>
      </c>
      <c r="CF45" s="646">
        <f t="shared" si="10"/>
        <v>5100.4</v>
      </c>
      <c r="CG45" s="646">
        <f t="shared" si="10"/>
        <v>102790.48269</v>
      </c>
      <c r="CH45" s="646">
        <f t="shared" si="10"/>
        <v>62942.49107</v>
      </c>
      <c r="CI45" s="646">
        <f t="shared" si="10"/>
        <v>9000</v>
      </c>
      <c r="CJ45" s="646">
        <f t="shared" si="10"/>
        <v>71942.49107</v>
      </c>
      <c r="CK45" s="646">
        <f t="shared" si="10"/>
        <v>63205.64896</v>
      </c>
      <c r="CL45" s="646">
        <f t="shared" si="10"/>
        <v>0</v>
      </c>
      <c r="CM45" s="646">
        <f t="shared" si="10"/>
        <v>63205.64896</v>
      </c>
      <c r="CN45" s="646">
        <f t="shared" si="10"/>
        <v>63205.64896</v>
      </c>
      <c r="CO45" s="646">
        <f t="shared" si="10"/>
        <v>0</v>
      </c>
      <c r="CP45" s="646">
        <f t="shared" si="10"/>
        <v>63205.64896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911" t="s">
        <v>13</v>
      </c>
      <c r="D47" s="674">
        <f>E47+F47+I47+L47+O47+R47+U47+X47+AA47</f>
        <v>210.52674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'47'!R47</f>
        <v>26.31579</v>
      </c>
      <c r="Q47" s="654">
        <f>Q48+Q49+Q50</f>
        <v>0</v>
      </c>
      <c r="R47" s="723">
        <f>P47+Q47</f>
        <v>26.31579</v>
      </c>
      <c r="S47" s="701"/>
      <c r="T47" s="654">
        <f>T48</f>
        <v>52.63158</v>
      </c>
      <c r="U47" s="723">
        <f>S47+T47</f>
        <v>52.63158</v>
      </c>
      <c r="V47" s="701"/>
      <c r="W47" s="654">
        <f>W48</f>
        <v>52.63158</v>
      </c>
      <c r="X47" s="723">
        <f>V47+W47</f>
        <v>52.63158</v>
      </c>
      <c r="Y47" s="701">
        <f>'46'!AA47</f>
        <v>0</v>
      </c>
      <c r="Z47" s="654">
        <f>Z48</f>
        <v>0</v>
      </c>
      <c r="AA47" s="723">
        <f>Y47+Z47</f>
        <v>0</v>
      </c>
      <c r="AB47" s="674">
        <f>AC47+AD47+AG47+AJ47+AM47+AP47+AS47+AV47+AY47</f>
        <v>720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'46'!AP47</f>
        <v>90</v>
      </c>
      <c r="AO47" s="654">
        <f>AO48+AO49+AO50</f>
        <v>0</v>
      </c>
      <c r="AP47" s="653">
        <f>AN47+AO47</f>
        <v>90</v>
      </c>
      <c r="AQ47" s="653"/>
      <c r="AR47" s="654">
        <f>AR48</f>
        <v>180</v>
      </c>
      <c r="AS47" s="653">
        <f>AQ47+AR47</f>
        <v>180</v>
      </c>
      <c r="AT47" s="653"/>
      <c r="AU47" s="654">
        <f>AU48</f>
        <v>180</v>
      </c>
      <c r="AV47" s="653">
        <f>AT47+AU47</f>
        <v>180</v>
      </c>
      <c r="AW47" s="653">
        <f>'47'!AY47</f>
        <v>0</v>
      </c>
      <c r="AX47" s="654">
        <f>AX48</f>
        <v>0</v>
      </c>
      <c r="AY47" s="653">
        <f>AW47+AX47</f>
        <v>0</v>
      </c>
      <c r="AZ47" s="747">
        <f>BC47+BF47+BI47+BL47+BO47+BR47</f>
        <v>3280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'46'!BI47</f>
        <v>410</v>
      </c>
      <c r="BH47" s="654">
        <f>BH48+BH49+BH50</f>
        <v>0</v>
      </c>
      <c r="BI47" s="653">
        <f>BG47+BH47</f>
        <v>410</v>
      </c>
      <c r="BJ47" s="653"/>
      <c r="BK47" s="654">
        <f>BK48</f>
        <v>820</v>
      </c>
      <c r="BL47" s="653">
        <f>BJ47+BK47</f>
        <v>820</v>
      </c>
      <c r="BM47" s="653"/>
      <c r="BN47" s="654">
        <f>BN48</f>
        <v>820</v>
      </c>
      <c r="BO47" s="653">
        <f>BM47+BN47</f>
        <v>820</v>
      </c>
      <c r="BP47" s="653">
        <f>'47'!BR47</f>
        <v>0</v>
      </c>
      <c r="BQ47" s="654">
        <f>BQ48</f>
        <v>0</v>
      </c>
      <c r="BR47" s="786">
        <f>BP47+BQ47</f>
        <v>0</v>
      </c>
      <c r="BS47" s="608">
        <f>BT47+BU47+BX47+CA47+CD47+CG47+CJ47+CM47+CP47</f>
        <v>4210.52674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0</v>
      </c>
      <c r="CI47" s="654">
        <f>T47+AR47+BK47</f>
        <v>1052.63158</v>
      </c>
      <c r="CJ47" s="653">
        <f>CH47+CI47</f>
        <v>1052.63158</v>
      </c>
      <c r="CK47" s="653">
        <f>V47+AT47+BM47</f>
        <v>0</v>
      </c>
      <c r="CL47" s="654">
        <f>W47+AU47+BN47</f>
        <v>1052.63158</v>
      </c>
      <c r="CM47" s="653">
        <f>CK47+CL47</f>
        <v>1052.63158</v>
      </c>
      <c r="CN47" s="653">
        <f>Y47+AW47+BP47</f>
        <v>0</v>
      </c>
      <c r="CO47" s="654">
        <f>Z47+AX47+BQ47</f>
        <v>0</v>
      </c>
      <c r="CP47" s="653">
        <f>CN47+CO47</f>
        <v>0</v>
      </c>
      <c r="CQ47" s="892" t="s">
        <v>515</v>
      </c>
    </row>
    <row r="48" s="27" customFormat="1" ht="60" customHeight="1" spans="1:95">
      <c r="A48" s="655"/>
      <c r="B48" s="606"/>
      <c r="C48" s="607" t="s">
        <v>330</v>
      </c>
      <c r="D48" s="608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>
        <v>52.63158</v>
      </c>
      <c r="U48" s="717"/>
      <c r="V48" s="686"/>
      <c r="W48" s="609">
        <v>52.63158</v>
      </c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>
        <v>180</v>
      </c>
      <c r="AS48" s="11"/>
      <c r="AT48" s="11"/>
      <c r="AU48" s="609">
        <v>180</v>
      </c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>
        <v>820</v>
      </c>
      <c r="BL48" s="11"/>
      <c r="BM48" s="11"/>
      <c r="BN48" s="609">
        <v>820</v>
      </c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893"/>
    </row>
    <row r="49" s="27" customFormat="1" ht="18.75" customHeight="1" spans="1:95">
      <c r="A49" s="655"/>
      <c r="B49" s="606"/>
      <c r="C49" s="607" t="s">
        <v>91</v>
      </c>
      <c r="D49" s="608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893"/>
    </row>
    <row r="50" s="27" customFormat="1" ht="26.25" customHeight="1" spans="1:95">
      <c r="A50" s="655"/>
      <c r="B50" s="606"/>
      <c r="C50" s="607" t="s">
        <v>161</v>
      </c>
      <c r="D50" s="608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893"/>
    </row>
    <row r="51" s="27" customFormat="1" ht="99.75" customHeight="1" spans="1:95">
      <c r="A51" s="658" t="s">
        <v>289</v>
      </c>
      <c r="B51" s="638" t="s">
        <v>290</v>
      </c>
      <c r="C51" s="639" t="s">
        <v>13</v>
      </c>
      <c r="D51" s="640">
        <f>E51+F51+I51+L51+O51+R51+U51+X51+AA51</f>
        <v>155.35263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'47'!R51</f>
        <v>0</v>
      </c>
      <c r="Q51" s="642">
        <v>0</v>
      </c>
      <c r="R51" s="722">
        <f>P51+Q51</f>
        <v>0</v>
      </c>
      <c r="S51" s="699"/>
      <c r="T51" s="642">
        <v>142.52105</v>
      </c>
      <c r="U51" s="722">
        <f>S51+T51</f>
        <v>142.52105</v>
      </c>
      <c r="V51" s="699">
        <f>'46'!X51</f>
        <v>0</v>
      </c>
      <c r="W51" s="642"/>
      <c r="X51" s="722">
        <f>V51+W51</f>
        <v>0</v>
      </c>
      <c r="Y51" s="699"/>
      <c r="Z51" s="642">
        <v>12.83158</v>
      </c>
      <c r="AA51" s="722">
        <f>Y51+Z51</f>
        <v>12.83158</v>
      </c>
      <c r="AB51" s="640">
        <f>AC51+AD51+AG51+AJ51+AM51+AP51+AS51+AV51+AY51</f>
        <v>531.306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'47'!AP51</f>
        <v>0</v>
      </c>
      <c r="AO51" s="642">
        <v>0</v>
      </c>
      <c r="AP51" s="641">
        <f>AN51+AO51</f>
        <v>0</v>
      </c>
      <c r="AQ51" s="641"/>
      <c r="AR51" s="642">
        <v>487.422</v>
      </c>
      <c r="AS51" s="641">
        <f>AQ51+AR51</f>
        <v>487.422</v>
      </c>
      <c r="AT51" s="641"/>
      <c r="AU51" s="642">
        <v>0</v>
      </c>
      <c r="AV51" s="641">
        <f>AT51+AU51</f>
        <v>0</v>
      </c>
      <c r="AW51" s="641"/>
      <c r="AX51" s="642">
        <v>43.884</v>
      </c>
      <c r="AY51" s="641">
        <f>AW51+AX51</f>
        <v>43.884</v>
      </c>
      <c r="AZ51" s="747">
        <f>BC51+BF51+BI51+BL51+BO51+BR51</f>
        <v>2420.394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653">
        <f>'46'!BI51</f>
        <v>0</v>
      </c>
      <c r="BH51" s="642">
        <v>0</v>
      </c>
      <c r="BI51" s="641">
        <f>BG51+BH51</f>
        <v>0</v>
      </c>
      <c r="BJ51" s="653"/>
      <c r="BK51" s="642">
        <v>2220.478</v>
      </c>
      <c r="BL51" s="641">
        <f>BJ51+BK51</f>
        <v>2220.478</v>
      </c>
      <c r="BM51" s="653"/>
      <c r="BN51" s="642">
        <v>0</v>
      </c>
      <c r="BO51" s="641">
        <f>BM51+BN51</f>
        <v>0</v>
      </c>
      <c r="BP51" s="653"/>
      <c r="BQ51" s="642">
        <v>199.916</v>
      </c>
      <c r="BR51" s="788">
        <f>BP51+BQ51</f>
        <v>199.916</v>
      </c>
      <c r="BS51" s="608">
        <f>BT51+BU51+BX51+CA51+CD51+CG51+CJ51+CM51+CP51</f>
        <v>3107.05263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0</v>
      </c>
      <c r="CI51" s="642">
        <f>T51+AR51+BK51</f>
        <v>2850.42105</v>
      </c>
      <c r="CJ51" s="641">
        <f>CH51+CI51</f>
        <v>2850.42105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0</v>
      </c>
      <c r="CO51" s="642">
        <f>Z51+AX51+BQ51</f>
        <v>256.63158</v>
      </c>
      <c r="CP51" s="641">
        <f>CN51+CO51</f>
        <v>256.63158</v>
      </c>
      <c r="CQ51" s="914"/>
    </row>
    <row r="52" s="27" customFormat="1" ht="70.5" customHeight="1" spans="1:95">
      <c r="A52" s="643"/>
      <c r="B52" s="644" t="s">
        <v>189</v>
      </c>
      <c r="C52" s="645"/>
      <c r="D52" s="673">
        <f>E52+F52+I52+L52+O52+R52+U52+X52+AA52</f>
        <v>365.87937</v>
      </c>
      <c r="E52" s="646">
        <f t="shared" ref="E52:AA52" si="11">E51+E47</f>
        <v>0</v>
      </c>
      <c r="F52" s="646">
        <f t="shared" si="11"/>
        <v>0</v>
      </c>
      <c r="G52" s="646">
        <f t="shared" si="11"/>
        <v>0</v>
      </c>
      <c r="H52" s="848">
        <f t="shared" si="11"/>
        <v>0</v>
      </c>
      <c r="I52" s="646">
        <f t="shared" si="11"/>
        <v>0</v>
      </c>
      <c r="J52" s="912">
        <f t="shared" si="11"/>
        <v>52.632</v>
      </c>
      <c r="K52" s="855">
        <f t="shared" si="11"/>
        <v>0</v>
      </c>
      <c r="L52" s="912">
        <f t="shared" si="11"/>
        <v>52.632</v>
      </c>
      <c r="M52" s="912">
        <f t="shared" si="11"/>
        <v>26.31579</v>
      </c>
      <c r="N52" s="855">
        <f t="shared" si="11"/>
        <v>0</v>
      </c>
      <c r="O52" s="912">
        <f t="shared" si="11"/>
        <v>26.31579</v>
      </c>
      <c r="P52" s="912">
        <f t="shared" si="11"/>
        <v>26.31579</v>
      </c>
      <c r="Q52" s="855">
        <f t="shared" si="11"/>
        <v>0</v>
      </c>
      <c r="R52" s="913">
        <f t="shared" si="11"/>
        <v>26.31579</v>
      </c>
      <c r="S52" s="912">
        <f t="shared" si="11"/>
        <v>0</v>
      </c>
      <c r="T52" s="855">
        <f t="shared" si="11"/>
        <v>195.15263</v>
      </c>
      <c r="U52" s="913">
        <f t="shared" si="11"/>
        <v>195.15263</v>
      </c>
      <c r="V52" s="912">
        <f t="shared" si="11"/>
        <v>0</v>
      </c>
      <c r="W52" s="855">
        <f t="shared" si="11"/>
        <v>52.63158</v>
      </c>
      <c r="X52" s="913">
        <f t="shared" si="11"/>
        <v>52.63158</v>
      </c>
      <c r="Y52" s="912">
        <f t="shared" si="11"/>
        <v>0</v>
      </c>
      <c r="Z52" s="855">
        <f t="shared" si="11"/>
        <v>12.83158</v>
      </c>
      <c r="AA52" s="913">
        <f t="shared" si="11"/>
        <v>12.83158</v>
      </c>
      <c r="AB52" s="673">
        <f>AC52+AD52+AG52+AJ52+AM52+AP52+AS52+AV52+AY52</f>
        <v>1251.306</v>
      </c>
      <c r="AC52" s="646">
        <f t="shared" ref="AC52:BH52" si="12">AC51+AC47</f>
        <v>0</v>
      </c>
      <c r="AD52" s="646">
        <f t="shared" si="12"/>
        <v>0</v>
      </c>
      <c r="AE52" s="646">
        <f t="shared" si="12"/>
        <v>0</v>
      </c>
      <c r="AF52" s="848">
        <f t="shared" si="12"/>
        <v>0</v>
      </c>
      <c r="AG52" s="397">
        <f t="shared" si="12"/>
        <v>0</v>
      </c>
      <c r="AH52" s="646">
        <f t="shared" si="12"/>
        <v>180</v>
      </c>
      <c r="AI52" s="855">
        <f t="shared" si="12"/>
        <v>0</v>
      </c>
      <c r="AJ52" s="646">
        <f t="shared" si="12"/>
        <v>180</v>
      </c>
      <c r="AK52" s="646">
        <f t="shared" si="12"/>
        <v>90</v>
      </c>
      <c r="AL52" s="855">
        <f t="shared" si="12"/>
        <v>0</v>
      </c>
      <c r="AM52" s="646">
        <f t="shared" si="12"/>
        <v>90</v>
      </c>
      <c r="AN52" s="646">
        <f t="shared" si="12"/>
        <v>90</v>
      </c>
      <c r="AO52" s="855">
        <f t="shared" si="12"/>
        <v>0</v>
      </c>
      <c r="AP52" s="646">
        <f t="shared" si="12"/>
        <v>90</v>
      </c>
      <c r="AQ52" s="912">
        <f t="shared" si="12"/>
        <v>0</v>
      </c>
      <c r="AR52" s="855">
        <f t="shared" si="12"/>
        <v>667.422</v>
      </c>
      <c r="AS52" s="913">
        <f t="shared" si="12"/>
        <v>667.422</v>
      </c>
      <c r="AT52" s="912">
        <f t="shared" si="12"/>
        <v>0</v>
      </c>
      <c r="AU52" s="855">
        <f t="shared" si="12"/>
        <v>180</v>
      </c>
      <c r="AV52" s="913">
        <f t="shared" si="12"/>
        <v>180</v>
      </c>
      <c r="AW52" s="912">
        <f t="shared" si="12"/>
        <v>0</v>
      </c>
      <c r="AX52" s="855">
        <f t="shared" si="12"/>
        <v>43.884</v>
      </c>
      <c r="AY52" s="913">
        <f t="shared" si="12"/>
        <v>43.884</v>
      </c>
      <c r="AZ52" s="747">
        <f>BC52+BF52+BI52+BL52+BO52+BR52</f>
        <v>5700.394</v>
      </c>
      <c r="BA52" s="673">
        <f t="shared" si="12"/>
        <v>820</v>
      </c>
      <c r="BB52" s="855">
        <f t="shared" si="12"/>
        <v>0</v>
      </c>
      <c r="BC52" s="646">
        <f t="shared" si="12"/>
        <v>820</v>
      </c>
      <c r="BD52" s="646">
        <f t="shared" si="12"/>
        <v>410</v>
      </c>
      <c r="BE52" s="855">
        <f t="shared" si="12"/>
        <v>0</v>
      </c>
      <c r="BF52" s="761">
        <f>BD52+BE52</f>
        <v>410</v>
      </c>
      <c r="BG52" s="646">
        <f t="shared" si="12"/>
        <v>410</v>
      </c>
      <c r="BH52" s="855">
        <f t="shared" si="12"/>
        <v>0</v>
      </c>
      <c r="BI52" s="761">
        <f>BG52+BH52</f>
        <v>410</v>
      </c>
      <c r="BJ52" s="912">
        <f t="shared" ref="BJ52:BR52" si="13">BJ51+BJ47</f>
        <v>0</v>
      </c>
      <c r="BK52" s="855">
        <f t="shared" si="13"/>
        <v>3040.478</v>
      </c>
      <c r="BL52" s="913">
        <f t="shared" si="13"/>
        <v>3040.478</v>
      </c>
      <c r="BM52" s="912">
        <f t="shared" si="13"/>
        <v>0</v>
      </c>
      <c r="BN52" s="855">
        <f t="shared" si="13"/>
        <v>820</v>
      </c>
      <c r="BO52" s="913">
        <f t="shared" si="13"/>
        <v>820</v>
      </c>
      <c r="BP52" s="912">
        <f t="shared" si="13"/>
        <v>0</v>
      </c>
      <c r="BQ52" s="855">
        <f t="shared" si="13"/>
        <v>199.916</v>
      </c>
      <c r="BR52" s="913">
        <f t="shared" si="13"/>
        <v>199.916</v>
      </c>
      <c r="BS52" s="608">
        <f>BT52+BU52+BX52+CA52+CD52+CG52+CJ52+CM52+CP52</f>
        <v>7317.57937</v>
      </c>
      <c r="BT52" s="761">
        <f>BT51+BT47</f>
        <v>0</v>
      </c>
      <c r="BU52" s="761">
        <f>BU51+BU47</f>
        <v>0</v>
      </c>
      <c r="BV52" s="761">
        <f>BV51+BV47</f>
        <v>0</v>
      </c>
      <c r="BW52" s="855">
        <f>BW51+BW47</f>
        <v>0</v>
      </c>
      <c r="BX52" s="761">
        <f>BX51+BX47</f>
        <v>0</v>
      </c>
      <c r="BY52" s="761">
        <f>J52+AH52+BA52</f>
        <v>1052.632</v>
      </c>
      <c r="BZ52" s="855">
        <f>K52+AI52+BB52</f>
        <v>0</v>
      </c>
      <c r="CA52" s="761">
        <f t="shared" ref="CA52:CP52" si="14">CA51+CA47</f>
        <v>1052.632</v>
      </c>
      <c r="CB52" s="761">
        <f t="shared" si="14"/>
        <v>526.31579</v>
      </c>
      <c r="CC52" s="848">
        <f t="shared" si="14"/>
        <v>0</v>
      </c>
      <c r="CD52" s="761">
        <f t="shared" si="14"/>
        <v>526.31579</v>
      </c>
      <c r="CE52" s="761">
        <f t="shared" si="14"/>
        <v>526.31579</v>
      </c>
      <c r="CF52" s="855">
        <f t="shared" si="14"/>
        <v>0</v>
      </c>
      <c r="CG52" s="890">
        <f t="shared" si="14"/>
        <v>526.31579</v>
      </c>
      <c r="CH52" s="761">
        <f t="shared" si="14"/>
        <v>0</v>
      </c>
      <c r="CI52" s="855">
        <f t="shared" si="14"/>
        <v>3903.05263</v>
      </c>
      <c r="CJ52" s="890">
        <f t="shared" si="14"/>
        <v>3903.05263</v>
      </c>
      <c r="CK52" s="761">
        <f t="shared" si="14"/>
        <v>0</v>
      </c>
      <c r="CL52" s="855">
        <f t="shared" si="14"/>
        <v>1052.63158</v>
      </c>
      <c r="CM52" s="890">
        <f t="shared" si="14"/>
        <v>1052.63158</v>
      </c>
      <c r="CN52" s="761">
        <f t="shared" si="14"/>
        <v>0</v>
      </c>
      <c r="CO52" s="855">
        <f t="shared" si="14"/>
        <v>256.63158</v>
      </c>
      <c r="CP52" s="890">
        <f t="shared" si="14"/>
        <v>256.63158</v>
      </c>
      <c r="CQ52" s="237"/>
    </row>
    <row r="53" s="27" customFormat="1" customHeight="1" spans="1:95">
      <c r="A53" s="667" t="s">
        <v>302</v>
      </c>
      <c r="B53" s="668"/>
      <c r="C53" s="668"/>
      <c r="D53" s="668"/>
      <c r="E53" s="668"/>
      <c r="F53" s="668"/>
      <c r="G53" s="668"/>
      <c r="H53" s="668"/>
      <c r="I53" s="668"/>
      <c r="J53" s="668"/>
      <c r="K53" s="668"/>
      <c r="L53" s="668"/>
      <c r="M53" s="668"/>
      <c r="N53" s="668"/>
      <c r="O53" s="668"/>
      <c r="P53" s="668"/>
      <c r="Q53" s="668"/>
      <c r="R53" s="668"/>
      <c r="S53" s="668"/>
      <c r="T53" s="668"/>
      <c r="U53" s="668"/>
      <c r="V53" s="668"/>
      <c r="W53" s="668"/>
      <c r="X53" s="668"/>
      <c r="Y53" s="668"/>
      <c r="Z53" s="668"/>
      <c r="AA53" s="668"/>
      <c r="AB53" s="668"/>
      <c r="AC53" s="668"/>
      <c r="AD53" s="668"/>
      <c r="AE53" s="668"/>
      <c r="AF53" s="668"/>
      <c r="AG53" s="668"/>
      <c r="AH53" s="668"/>
      <c r="AI53" s="668"/>
      <c r="AJ53" s="668"/>
      <c r="AK53" s="668"/>
      <c r="AL53" s="668"/>
      <c r="AM53" s="668"/>
      <c r="AN53" s="668"/>
      <c r="AO53" s="668"/>
      <c r="AP53" s="668"/>
      <c r="AQ53" s="668"/>
      <c r="AR53" s="668"/>
      <c r="AS53" s="668"/>
      <c r="AT53" s="668"/>
      <c r="AU53" s="668"/>
      <c r="AV53" s="668"/>
      <c r="AW53" s="668"/>
      <c r="AX53" s="668"/>
      <c r="AY53" s="668"/>
      <c r="AZ53" s="668"/>
      <c r="BA53" s="668"/>
      <c r="BB53" s="668"/>
      <c r="BC53" s="668"/>
      <c r="BD53" s="668"/>
      <c r="BE53" s="668"/>
      <c r="BF53" s="668"/>
      <c r="BG53" s="668"/>
      <c r="BH53" s="668"/>
      <c r="BI53" s="668"/>
      <c r="BJ53" s="668"/>
      <c r="BK53" s="668"/>
      <c r="BL53" s="668"/>
      <c r="BM53" s="668"/>
      <c r="BN53" s="668"/>
      <c r="BO53" s="668"/>
      <c r="BP53" s="668"/>
      <c r="BQ53" s="668"/>
      <c r="BR53" s="668"/>
      <c r="BS53" s="668"/>
      <c r="BT53" s="668"/>
      <c r="BU53" s="668"/>
      <c r="BV53" s="668"/>
      <c r="BW53" s="668"/>
      <c r="BX53" s="668"/>
      <c r="BY53" s="668"/>
      <c r="BZ53" s="668"/>
      <c r="CA53" s="668"/>
      <c r="CB53" s="668"/>
      <c r="CC53" s="668"/>
      <c r="CD53" s="668"/>
      <c r="CE53" s="668"/>
      <c r="CF53" s="668"/>
      <c r="CG53" s="668"/>
      <c r="CH53" s="668"/>
      <c r="CI53" s="668"/>
      <c r="CJ53" s="668"/>
      <c r="CK53" s="668"/>
      <c r="CL53" s="668"/>
      <c r="CM53" s="668"/>
      <c r="CN53" s="668"/>
      <c r="CO53" s="668"/>
      <c r="CP53" s="822"/>
      <c r="CQ53" s="814"/>
    </row>
    <row r="54" s="27" customFormat="1" ht="15.75" customHeight="1" spans="1:95">
      <c r="A54" s="604" t="s">
        <v>303</v>
      </c>
      <c r="B54" s="605"/>
      <c r="C54" s="605"/>
      <c r="D54" s="605"/>
      <c r="E54" s="605"/>
      <c r="F54" s="605"/>
      <c r="G54" s="605"/>
      <c r="H54" s="605"/>
      <c r="I54" s="605"/>
      <c r="J54" s="605"/>
      <c r="K54" s="605"/>
      <c r="L54" s="605"/>
      <c r="M54" s="605"/>
      <c r="N54" s="605"/>
      <c r="O54" s="605"/>
      <c r="P54" s="605"/>
      <c r="Q54" s="605"/>
      <c r="R54" s="605"/>
      <c r="S54" s="605"/>
      <c r="T54" s="605"/>
      <c r="U54" s="605"/>
      <c r="V54" s="605"/>
      <c r="W54" s="605"/>
      <c r="X54" s="605"/>
      <c r="Y54" s="605"/>
      <c r="Z54" s="605"/>
      <c r="AA54" s="605"/>
      <c r="AB54" s="605"/>
      <c r="AC54" s="605"/>
      <c r="AD54" s="605"/>
      <c r="AE54" s="605"/>
      <c r="AF54" s="605"/>
      <c r="AG54" s="605"/>
      <c r="AH54" s="605"/>
      <c r="AI54" s="605"/>
      <c r="AJ54" s="605"/>
      <c r="AK54" s="605"/>
      <c r="AL54" s="605"/>
      <c r="AM54" s="605"/>
      <c r="AN54" s="605"/>
      <c r="AO54" s="605"/>
      <c r="AP54" s="605"/>
      <c r="AQ54" s="605"/>
      <c r="AR54" s="605"/>
      <c r="AS54" s="605"/>
      <c r="AT54" s="605"/>
      <c r="AU54" s="605"/>
      <c r="AV54" s="605"/>
      <c r="AW54" s="605"/>
      <c r="AX54" s="605"/>
      <c r="AY54" s="605"/>
      <c r="AZ54" s="605"/>
      <c r="BA54" s="605"/>
      <c r="BB54" s="605"/>
      <c r="BC54" s="605"/>
      <c r="BD54" s="605"/>
      <c r="BE54" s="605"/>
      <c r="BF54" s="605"/>
      <c r="BG54" s="605"/>
      <c r="BH54" s="605"/>
      <c r="BI54" s="605"/>
      <c r="BJ54" s="605"/>
      <c r="BK54" s="605"/>
      <c r="BL54" s="605"/>
      <c r="BM54" s="605"/>
      <c r="BN54" s="605"/>
      <c r="BO54" s="605"/>
      <c r="BP54" s="605"/>
      <c r="BQ54" s="605"/>
      <c r="BR54" s="605"/>
      <c r="BS54" s="605"/>
      <c r="BT54" s="605"/>
      <c r="BU54" s="605"/>
      <c r="BV54" s="605"/>
      <c r="BW54" s="605"/>
      <c r="BX54" s="605"/>
      <c r="BY54" s="605"/>
      <c r="BZ54" s="605"/>
      <c r="CA54" s="605"/>
      <c r="CB54" s="605"/>
      <c r="CC54" s="605"/>
      <c r="CD54" s="605"/>
      <c r="CE54" s="605"/>
      <c r="CF54" s="605"/>
      <c r="CG54" s="605"/>
      <c r="CH54" s="605"/>
      <c r="CI54" s="605"/>
      <c r="CJ54" s="605"/>
      <c r="CK54" s="605"/>
      <c r="CL54" s="605"/>
      <c r="CM54" s="605"/>
      <c r="CN54" s="605"/>
      <c r="CO54" s="605"/>
      <c r="CP54" s="801"/>
      <c r="CQ54" s="814"/>
    </row>
    <row r="55" s="27" customFormat="1" ht="77.25" customHeight="1" spans="1:95">
      <c r="A55" s="15" t="s">
        <v>118</v>
      </c>
      <c r="B55" s="606" t="s">
        <v>354</v>
      </c>
      <c r="C55" s="607" t="s">
        <v>13</v>
      </c>
      <c r="D55" s="10">
        <f>E55+F55+I55+L55+O55+R55+U55+X55+AA55</f>
        <v>58309.78262</v>
      </c>
      <c r="E55" s="11">
        <v>4728.52027</v>
      </c>
      <c r="F55" s="11">
        <v>5368.03887</v>
      </c>
      <c r="G55" s="11">
        <f>'27'!I48</f>
        <v>6595.98174</v>
      </c>
      <c r="H55" s="609"/>
      <c r="I55" s="11">
        <f>G55+H55</f>
        <v>6595.98174</v>
      </c>
      <c r="J55" s="686">
        <f>'35'!L54</f>
        <v>6398.76753</v>
      </c>
      <c r="K55" s="609">
        <v>0</v>
      </c>
      <c r="L55" s="686">
        <f>J55+K55</f>
        <v>6398.76753</v>
      </c>
      <c r="M55" s="686">
        <f>'43'!O55</f>
        <v>6123.96909</v>
      </c>
      <c r="N55" s="609">
        <v>0</v>
      </c>
      <c r="O55" s="686">
        <f>M55+N55</f>
        <v>6123.96909</v>
      </c>
      <c r="P55" s="686">
        <f>'47'!R55</f>
        <v>9080.61139</v>
      </c>
      <c r="Q55" s="609">
        <v>0</v>
      </c>
      <c r="R55" s="717">
        <f>P55+Q55</f>
        <v>9080.61139</v>
      </c>
      <c r="S55" s="686">
        <f>'47'!U55</f>
        <v>6555.54991</v>
      </c>
      <c r="T55" s="609">
        <v>0</v>
      </c>
      <c r="U55" s="717">
        <f>S55+T55</f>
        <v>6555.54991</v>
      </c>
      <c r="V55" s="686">
        <f>'47'!X55</f>
        <v>6729.17191</v>
      </c>
      <c r="W55" s="609">
        <v>0</v>
      </c>
      <c r="X55" s="717">
        <f>V55+W55</f>
        <v>6729.17191</v>
      </c>
      <c r="Y55" s="686">
        <f>'47'!AA55</f>
        <v>6729.17191</v>
      </c>
      <c r="Z55" s="609">
        <v>0</v>
      </c>
      <c r="AA55" s="717">
        <f>Y55+Z55</f>
        <v>6729.17191</v>
      </c>
      <c r="AB55" s="608">
        <f>AC55+AD55+AG55+AJ55+AM55+AP55+AS55+AV55+AY55</f>
        <v>1571.34194</v>
      </c>
      <c r="AC55" s="11">
        <v>0</v>
      </c>
      <c r="AD55" s="11">
        <v>0</v>
      </c>
      <c r="AE55" s="11">
        <f>'27'!X48</f>
        <v>95.44194</v>
      </c>
      <c r="AF55" s="609"/>
      <c r="AG55" s="358">
        <f>AE55+AF55</f>
        <v>95.44194</v>
      </c>
      <c r="AH55" s="11">
        <v>0</v>
      </c>
      <c r="AI55" s="609">
        <v>0</v>
      </c>
      <c r="AJ55" s="11">
        <v>0</v>
      </c>
      <c r="AK55" s="11">
        <f t="shared" ref="AK55:AY55" si="15">AK56</f>
        <v>97.5</v>
      </c>
      <c r="AL55" s="609">
        <f t="shared" si="15"/>
        <v>0</v>
      </c>
      <c r="AM55" s="11">
        <f t="shared" si="15"/>
        <v>97.5</v>
      </c>
      <c r="AN55" s="641">
        <f>'47'!AP55</f>
        <v>90.4</v>
      </c>
      <c r="AO55" s="609">
        <f t="shared" si="15"/>
        <v>0</v>
      </c>
      <c r="AP55" s="11">
        <f t="shared" si="15"/>
        <v>90.4</v>
      </c>
      <c r="AQ55" s="641">
        <v>0</v>
      </c>
      <c r="AR55" s="609">
        <f>1000+AR56</f>
        <v>1096</v>
      </c>
      <c r="AS55" s="11">
        <f>AQ55+AR55</f>
        <v>1096</v>
      </c>
      <c r="AT55" s="641">
        <v>0</v>
      </c>
      <c r="AU55" s="609">
        <f t="shared" si="15"/>
        <v>96</v>
      </c>
      <c r="AV55" s="11">
        <f t="shared" si="15"/>
        <v>96</v>
      </c>
      <c r="AW55" s="641">
        <f>'47'!AY55</f>
        <v>0</v>
      </c>
      <c r="AX55" s="609">
        <f t="shared" si="15"/>
        <v>96</v>
      </c>
      <c r="AY55" s="11">
        <f t="shared" si="15"/>
        <v>96</v>
      </c>
      <c r="AZ55" s="747">
        <f>BC55+BF55+BI55+BL55+BO55+BR55</f>
        <v>0</v>
      </c>
      <c r="BA55" s="653">
        <v>0</v>
      </c>
      <c r="BB55" s="654">
        <v>0</v>
      </c>
      <c r="BC55" s="653">
        <f>BA55+BB55</f>
        <v>0</v>
      </c>
      <c r="BD55" s="653">
        <v>0</v>
      </c>
      <c r="BE55" s="654">
        <v>0</v>
      </c>
      <c r="BF55" s="653">
        <f>BD55+BE55</f>
        <v>0</v>
      </c>
      <c r="BG55" s="653">
        <v>0</v>
      </c>
      <c r="BH55" s="654">
        <v>0</v>
      </c>
      <c r="BI55" s="653">
        <f>BG55+BH55</f>
        <v>0</v>
      </c>
      <c r="BJ55" s="653">
        <v>0</v>
      </c>
      <c r="BK55" s="654">
        <v>0</v>
      </c>
      <c r="BL55" s="653">
        <f>BJ55+BK55</f>
        <v>0</v>
      </c>
      <c r="BM55" s="653">
        <v>0</v>
      </c>
      <c r="BN55" s="654">
        <v>0</v>
      </c>
      <c r="BO55" s="653">
        <f>BM55+BN55</f>
        <v>0</v>
      </c>
      <c r="BP55" s="653">
        <v>0</v>
      </c>
      <c r="BQ55" s="654">
        <v>0</v>
      </c>
      <c r="BR55" s="653">
        <f>BP55+BQ55</f>
        <v>0</v>
      </c>
      <c r="BS55" s="608">
        <f>BT55+BU55+BX55+CA55+CD55+CG55+CJ55+CM55+CP55</f>
        <v>59881.12456</v>
      </c>
      <c r="BT55" s="11">
        <f t="shared" ref="BT55:BW56" si="16">E55+AC55</f>
        <v>4728.52027</v>
      </c>
      <c r="BU55" s="11">
        <f t="shared" si="16"/>
        <v>5368.03887</v>
      </c>
      <c r="BV55" s="11">
        <f t="shared" si="16"/>
        <v>6691.42368</v>
      </c>
      <c r="BW55" s="609">
        <f t="shared" si="16"/>
        <v>0</v>
      </c>
      <c r="BX55" s="11">
        <f>BV55+BW55</f>
        <v>6691.42368</v>
      </c>
      <c r="BY55" s="11">
        <f>J55+AH55+BA55</f>
        <v>6398.76753</v>
      </c>
      <c r="BZ55" s="609">
        <f>K55+AI55+BB55</f>
        <v>0</v>
      </c>
      <c r="CA55" s="11">
        <f>BY55+BZ55</f>
        <v>6398.76753</v>
      </c>
      <c r="CB55" s="11">
        <f>M55+AK55</f>
        <v>6221.46909</v>
      </c>
      <c r="CC55" s="642">
        <f>N55+AL55</f>
        <v>0</v>
      </c>
      <c r="CD55" s="11">
        <f>CB55+CC55</f>
        <v>6221.46909</v>
      </c>
      <c r="CE55" s="11">
        <f>P55+AN55+BG55</f>
        <v>9171.01139</v>
      </c>
      <c r="CF55" s="642">
        <f>Q55+AO55+BH55</f>
        <v>0</v>
      </c>
      <c r="CG55" s="641">
        <f>CE55+CF55</f>
        <v>9171.01139</v>
      </c>
      <c r="CH55" s="11">
        <f>S55+AQ55+BJ55</f>
        <v>6555.54991</v>
      </c>
      <c r="CI55" s="642">
        <f>T55+AR55+BK55</f>
        <v>1096</v>
      </c>
      <c r="CJ55" s="641">
        <f>CH55+CI55</f>
        <v>7651.54991</v>
      </c>
      <c r="CK55" s="11">
        <f>V55+AT55+BM55</f>
        <v>6729.17191</v>
      </c>
      <c r="CL55" s="642">
        <f>W55+AU55+BN55</f>
        <v>96</v>
      </c>
      <c r="CM55" s="641">
        <f>CK55+CL55</f>
        <v>6825.17191</v>
      </c>
      <c r="CN55" s="11">
        <f>Y55+AW55+BP55</f>
        <v>6729.17191</v>
      </c>
      <c r="CO55" s="642">
        <f>Z55+AX55+BQ55</f>
        <v>96</v>
      </c>
      <c r="CP55" s="787">
        <f>CN55+CO55</f>
        <v>6825.17191</v>
      </c>
      <c r="CQ55" s="909" t="s">
        <v>516</v>
      </c>
    </row>
    <row r="56" s="27" customFormat="1" ht="105.75" customHeight="1" spans="1:95">
      <c r="A56" s="825" t="s">
        <v>356</v>
      </c>
      <c r="B56" s="638" t="s">
        <v>329</v>
      </c>
      <c r="C56" s="639" t="s">
        <v>46</v>
      </c>
      <c r="D56" s="734">
        <f>E56+F56+I56+L56+O56+R56+U56+X56+AA56</f>
        <v>0</v>
      </c>
      <c r="E56" s="641">
        <v>0</v>
      </c>
      <c r="F56" s="641">
        <v>0</v>
      </c>
      <c r="G56" s="641"/>
      <c r="H56" s="642"/>
      <c r="I56" s="641">
        <v>0</v>
      </c>
      <c r="J56" s="699">
        <v>0</v>
      </c>
      <c r="K56" s="642">
        <v>0</v>
      </c>
      <c r="L56" s="699">
        <v>0</v>
      </c>
      <c r="M56" s="699">
        <v>0</v>
      </c>
      <c r="N56" s="642">
        <v>0</v>
      </c>
      <c r="O56" s="699">
        <v>0</v>
      </c>
      <c r="P56" s="699">
        <v>0</v>
      </c>
      <c r="Q56" s="642">
        <v>0</v>
      </c>
      <c r="R56" s="722">
        <f>P56+Q56</f>
        <v>0</v>
      </c>
      <c r="S56" s="699">
        <v>0</v>
      </c>
      <c r="T56" s="642">
        <v>0</v>
      </c>
      <c r="U56" s="722">
        <f>S56+T56</f>
        <v>0</v>
      </c>
      <c r="V56" s="699">
        <v>0</v>
      </c>
      <c r="W56" s="642">
        <v>0</v>
      </c>
      <c r="X56" s="722">
        <f>V56+W56</f>
        <v>0</v>
      </c>
      <c r="Y56" s="699">
        <v>0</v>
      </c>
      <c r="Z56" s="642">
        <v>0</v>
      </c>
      <c r="AA56" s="722">
        <f>Y56+Z56</f>
        <v>0</v>
      </c>
      <c r="AB56" s="734">
        <f>AC56+AD56+AG56+AJ56+AM56+AP56+AS56+AV56+AY56</f>
        <v>475.9</v>
      </c>
      <c r="AC56" s="641">
        <v>0</v>
      </c>
      <c r="AD56" s="641">
        <v>0</v>
      </c>
      <c r="AE56" s="641"/>
      <c r="AF56" s="642"/>
      <c r="AG56" s="392">
        <v>0</v>
      </c>
      <c r="AH56" s="641">
        <v>0</v>
      </c>
      <c r="AI56" s="642">
        <v>0</v>
      </c>
      <c r="AJ56" s="641">
        <v>0</v>
      </c>
      <c r="AK56" s="641">
        <f>'43'!AD56</f>
        <v>97.5</v>
      </c>
      <c r="AL56" s="642">
        <v>0</v>
      </c>
      <c r="AM56" s="641">
        <f>AK56+AL56</f>
        <v>97.5</v>
      </c>
      <c r="AN56" s="641">
        <f>'47'!AP56</f>
        <v>90.4</v>
      </c>
      <c r="AO56" s="642">
        <v>0</v>
      </c>
      <c r="AP56" s="641">
        <f>AN56+AO56</f>
        <v>90.4</v>
      </c>
      <c r="AQ56" s="641"/>
      <c r="AR56" s="642">
        <v>96</v>
      </c>
      <c r="AS56" s="641">
        <f>AQ56+AR56</f>
        <v>96</v>
      </c>
      <c r="AT56" s="641"/>
      <c r="AU56" s="642">
        <v>96</v>
      </c>
      <c r="AV56" s="641">
        <f>AT56+AU56</f>
        <v>96</v>
      </c>
      <c r="AW56" s="641"/>
      <c r="AX56" s="642">
        <v>96</v>
      </c>
      <c r="AY56" s="641">
        <f>AW56+AX56</f>
        <v>96</v>
      </c>
      <c r="AZ56" s="747">
        <f>BC56+BF56+BI56+BL56+BO56+BR56</f>
        <v>0</v>
      </c>
      <c r="BA56" s="641">
        <v>0</v>
      </c>
      <c r="BB56" s="642">
        <v>0</v>
      </c>
      <c r="BC56" s="641">
        <v>0</v>
      </c>
      <c r="BD56" s="641">
        <v>0</v>
      </c>
      <c r="BE56" s="642">
        <v>0</v>
      </c>
      <c r="BF56" s="641">
        <v>0</v>
      </c>
      <c r="BG56" s="641">
        <v>0</v>
      </c>
      <c r="BH56" s="642">
        <v>0</v>
      </c>
      <c r="BI56" s="641">
        <v>0</v>
      </c>
      <c r="BJ56" s="641">
        <v>0</v>
      </c>
      <c r="BK56" s="642">
        <v>0</v>
      </c>
      <c r="BL56" s="641">
        <v>0</v>
      </c>
      <c r="BM56" s="641">
        <v>0</v>
      </c>
      <c r="BN56" s="642">
        <v>0</v>
      </c>
      <c r="BO56" s="641">
        <v>0</v>
      </c>
      <c r="BP56" s="641">
        <v>0</v>
      </c>
      <c r="BQ56" s="642">
        <v>0</v>
      </c>
      <c r="BR56" s="641">
        <v>0</v>
      </c>
      <c r="BS56" s="608">
        <f>BT56+BU56+BX56+CA56+CD56+CG56+CJ56+CM56+CP56</f>
        <v>475.9</v>
      </c>
      <c r="BT56" s="641">
        <f t="shared" si="16"/>
        <v>0</v>
      </c>
      <c r="BU56" s="641">
        <f t="shared" si="16"/>
        <v>0</v>
      </c>
      <c r="BV56" s="641">
        <f t="shared" si="16"/>
        <v>0</v>
      </c>
      <c r="BW56" s="642">
        <f t="shared" si="16"/>
        <v>0</v>
      </c>
      <c r="BX56" s="641">
        <f>BV56+BW56</f>
        <v>0</v>
      </c>
      <c r="BY56" s="641">
        <f>J56+AH56+BA56</f>
        <v>0</v>
      </c>
      <c r="BZ56" s="642">
        <f>K56+AI56+BB56</f>
        <v>0</v>
      </c>
      <c r="CA56" s="641">
        <f>BY56+BZ56</f>
        <v>0</v>
      </c>
      <c r="CB56" s="641">
        <f>M56+AK56</f>
        <v>97.5</v>
      </c>
      <c r="CC56" s="642">
        <f>N56+AL56</f>
        <v>0</v>
      </c>
      <c r="CD56" s="641">
        <f>CB56+CC56</f>
        <v>97.5</v>
      </c>
      <c r="CE56" s="11">
        <f>P56+AN56+BG56</f>
        <v>90.4</v>
      </c>
      <c r="CF56" s="642">
        <f>Q56+AO56+BH56</f>
        <v>0</v>
      </c>
      <c r="CG56" s="641">
        <f>CE56+CF56</f>
        <v>90.4</v>
      </c>
      <c r="CH56" s="11">
        <f>S56+AQ56+BJ56</f>
        <v>0</v>
      </c>
      <c r="CI56" s="642">
        <f>T56+AR56+BK56</f>
        <v>96</v>
      </c>
      <c r="CJ56" s="641">
        <f>CH56+CI56</f>
        <v>96</v>
      </c>
      <c r="CK56" s="11">
        <f>V56+AT56+BM56</f>
        <v>0</v>
      </c>
      <c r="CL56" s="642">
        <f>W56+AU56+BN56</f>
        <v>96</v>
      </c>
      <c r="CM56" s="641">
        <f>CK56+CL56</f>
        <v>96</v>
      </c>
      <c r="CN56" s="11">
        <f>Y56+AW56+BP56</f>
        <v>0</v>
      </c>
      <c r="CO56" s="642">
        <f>Z56+AX56+BQ56</f>
        <v>96</v>
      </c>
      <c r="CP56" s="787">
        <f>CN56+CO56</f>
        <v>96</v>
      </c>
      <c r="CQ56" s="910"/>
    </row>
    <row r="57" s="27" customFormat="1" ht="81.75" customHeight="1" spans="1:95">
      <c r="A57" s="643"/>
      <c r="B57" s="644" t="s">
        <v>159</v>
      </c>
      <c r="C57" s="672"/>
      <c r="D57" s="673">
        <f>E57+F57+I57+L57+O57+R57+U57+X57+AA57</f>
        <v>58309.78262</v>
      </c>
      <c r="E57" s="646">
        <f>E55+E56</f>
        <v>4728.52027</v>
      </c>
      <c r="F57" s="646">
        <f t="shared" ref="F57:AA57" si="17">F55+F56</f>
        <v>5368.03887</v>
      </c>
      <c r="G57" s="646">
        <f t="shared" si="17"/>
        <v>6595.98174</v>
      </c>
      <c r="H57" s="646">
        <f t="shared" si="17"/>
        <v>0</v>
      </c>
      <c r="I57" s="646">
        <f t="shared" si="17"/>
        <v>6595.98174</v>
      </c>
      <c r="J57" s="646">
        <f t="shared" si="17"/>
        <v>6398.76753</v>
      </c>
      <c r="K57" s="646">
        <f t="shared" si="17"/>
        <v>0</v>
      </c>
      <c r="L57" s="646">
        <f t="shared" si="17"/>
        <v>6398.76753</v>
      </c>
      <c r="M57" s="646">
        <f t="shared" si="17"/>
        <v>6123.96909</v>
      </c>
      <c r="N57" s="646">
        <f t="shared" si="17"/>
        <v>0</v>
      </c>
      <c r="O57" s="646">
        <f t="shared" si="17"/>
        <v>6123.96909</v>
      </c>
      <c r="P57" s="646">
        <f t="shared" si="17"/>
        <v>9080.61139</v>
      </c>
      <c r="Q57" s="646">
        <f t="shared" si="17"/>
        <v>0</v>
      </c>
      <c r="R57" s="646">
        <f t="shared" si="17"/>
        <v>9080.61139</v>
      </c>
      <c r="S57" s="646">
        <f t="shared" si="17"/>
        <v>6555.54991</v>
      </c>
      <c r="T57" s="646">
        <f t="shared" si="17"/>
        <v>0</v>
      </c>
      <c r="U57" s="646">
        <f t="shared" si="17"/>
        <v>6555.54991</v>
      </c>
      <c r="V57" s="646">
        <f t="shared" si="17"/>
        <v>6729.17191</v>
      </c>
      <c r="W57" s="646">
        <f t="shared" si="17"/>
        <v>0</v>
      </c>
      <c r="X57" s="646">
        <f t="shared" si="17"/>
        <v>6729.17191</v>
      </c>
      <c r="Y57" s="646">
        <f t="shared" si="17"/>
        <v>6729.17191</v>
      </c>
      <c r="Z57" s="646">
        <f t="shared" si="17"/>
        <v>0</v>
      </c>
      <c r="AA57" s="646">
        <f t="shared" si="17"/>
        <v>6729.17191</v>
      </c>
      <c r="AB57" s="673">
        <f>AC57+AD57+AG57+AJ57+AM57+AP57+AS57+AV57+AY57</f>
        <v>1571.34194</v>
      </c>
      <c r="AC57" s="646">
        <f t="shared" ref="AC57:BR57" si="18">AC55</f>
        <v>0</v>
      </c>
      <c r="AD57" s="646">
        <f t="shared" si="18"/>
        <v>0</v>
      </c>
      <c r="AE57" s="646">
        <f t="shared" si="18"/>
        <v>95.44194</v>
      </c>
      <c r="AF57" s="646">
        <f t="shared" si="18"/>
        <v>0</v>
      </c>
      <c r="AG57" s="646">
        <f t="shared" si="18"/>
        <v>95.44194</v>
      </c>
      <c r="AH57" s="646">
        <f t="shared" si="18"/>
        <v>0</v>
      </c>
      <c r="AI57" s="646">
        <f t="shared" si="18"/>
        <v>0</v>
      </c>
      <c r="AJ57" s="646">
        <f t="shared" si="18"/>
        <v>0</v>
      </c>
      <c r="AK57" s="646">
        <f t="shared" si="18"/>
        <v>97.5</v>
      </c>
      <c r="AL57" s="646">
        <f t="shared" si="18"/>
        <v>0</v>
      </c>
      <c r="AM57" s="646">
        <f t="shared" si="18"/>
        <v>97.5</v>
      </c>
      <c r="AN57" s="646">
        <f t="shared" si="18"/>
        <v>90.4</v>
      </c>
      <c r="AO57" s="646">
        <f t="shared" si="18"/>
        <v>0</v>
      </c>
      <c r="AP57" s="646">
        <f t="shared" si="18"/>
        <v>90.4</v>
      </c>
      <c r="AQ57" s="646">
        <f t="shared" si="18"/>
        <v>0</v>
      </c>
      <c r="AR57" s="646">
        <f t="shared" si="18"/>
        <v>1096</v>
      </c>
      <c r="AS57" s="646">
        <f t="shared" si="18"/>
        <v>1096</v>
      </c>
      <c r="AT57" s="646">
        <f t="shared" si="18"/>
        <v>0</v>
      </c>
      <c r="AU57" s="646">
        <f t="shared" si="18"/>
        <v>96</v>
      </c>
      <c r="AV57" s="646">
        <f t="shared" si="18"/>
        <v>96</v>
      </c>
      <c r="AW57" s="646">
        <f t="shared" si="18"/>
        <v>0</v>
      </c>
      <c r="AX57" s="646">
        <f t="shared" si="18"/>
        <v>96</v>
      </c>
      <c r="AY57" s="646">
        <f t="shared" si="18"/>
        <v>96</v>
      </c>
      <c r="AZ57" s="747">
        <f>BC57+BF57+BI57+BL57+BO57+BR57</f>
        <v>0</v>
      </c>
      <c r="BA57" s="646">
        <f t="shared" si="18"/>
        <v>0</v>
      </c>
      <c r="BB57" s="646">
        <f t="shared" si="18"/>
        <v>0</v>
      </c>
      <c r="BC57" s="646">
        <f t="shared" si="18"/>
        <v>0</v>
      </c>
      <c r="BD57" s="646">
        <f t="shared" si="18"/>
        <v>0</v>
      </c>
      <c r="BE57" s="646">
        <f t="shared" si="18"/>
        <v>0</v>
      </c>
      <c r="BF57" s="646">
        <f t="shared" si="18"/>
        <v>0</v>
      </c>
      <c r="BG57" s="646">
        <f t="shared" si="18"/>
        <v>0</v>
      </c>
      <c r="BH57" s="646">
        <f t="shared" si="18"/>
        <v>0</v>
      </c>
      <c r="BI57" s="646">
        <f t="shared" si="18"/>
        <v>0</v>
      </c>
      <c r="BJ57" s="646">
        <f t="shared" si="18"/>
        <v>0</v>
      </c>
      <c r="BK57" s="646">
        <f t="shared" si="18"/>
        <v>0</v>
      </c>
      <c r="BL57" s="646">
        <f t="shared" si="18"/>
        <v>0</v>
      </c>
      <c r="BM57" s="646">
        <f t="shared" si="18"/>
        <v>0</v>
      </c>
      <c r="BN57" s="646">
        <f t="shared" si="18"/>
        <v>0</v>
      </c>
      <c r="BO57" s="646">
        <f t="shared" si="18"/>
        <v>0</v>
      </c>
      <c r="BP57" s="646">
        <f t="shared" si="18"/>
        <v>0</v>
      </c>
      <c r="BQ57" s="646">
        <f t="shared" si="18"/>
        <v>0</v>
      </c>
      <c r="BR57" s="646">
        <f t="shared" si="18"/>
        <v>0</v>
      </c>
      <c r="BS57" s="608">
        <f>BT57+BU57+BX57+CA57+CD57+CG57+CJ57+CM57+CP57</f>
        <v>59881.12456</v>
      </c>
      <c r="BT57" s="646">
        <f t="shared" ref="BT57:CP57" si="19">BT55</f>
        <v>4728.52027</v>
      </c>
      <c r="BU57" s="646">
        <f t="shared" si="19"/>
        <v>5368.03887</v>
      </c>
      <c r="BV57" s="646">
        <f t="shared" si="19"/>
        <v>6691.42368</v>
      </c>
      <c r="BW57" s="646">
        <f t="shared" si="19"/>
        <v>0</v>
      </c>
      <c r="BX57" s="646">
        <f t="shared" si="19"/>
        <v>6691.42368</v>
      </c>
      <c r="BY57" s="646">
        <f t="shared" si="19"/>
        <v>6398.76753</v>
      </c>
      <c r="BZ57" s="646">
        <f t="shared" si="19"/>
        <v>0</v>
      </c>
      <c r="CA57" s="646">
        <f t="shared" si="19"/>
        <v>6398.76753</v>
      </c>
      <c r="CB57" s="646">
        <f t="shared" si="19"/>
        <v>6221.46909</v>
      </c>
      <c r="CC57" s="646">
        <f t="shared" si="19"/>
        <v>0</v>
      </c>
      <c r="CD57" s="646">
        <f t="shared" si="19"/>
        <v>6221.46909</v>
      </c>
      <c r="CE57" s="646">
        <f t="shared" si="19"/>
        <v>9171.01139</v>
      </c>
      <c r="CF57" s="646">
        <f t="shared" si="19"/>
        <v>0</v>
      </c>
      <c r="CG57" s="795">
        <f t="shared" si="19"/>
        <v>9171.01139</v>
      </c>
      <c r="CH57" s="795">
        <f t="shared" si="19"/>
        <v>6555.54991</v>
      </c>
      <c r="CI57" s="795">
        <f t="shared" si="19"/>
        <v>1096</v>
      </c>
      <c r="CJ57" s="795">
        <f t="shared" si="19"/>
        <v>7651.54991</v>
      </c>
      <c r="CK57" s="795">
        <f t="shared" si="19"/>
        <v>6729.17191</v>
      </c>
      <c r="CL57" s="795">
        <f t="shared" si="19"/>
        <v>96</v>
      </c>
      <c r="CM57" s="795">
        <f t="shared" si="19"/>
        <v>6825.17191</v>
      </c>
      <c r="CN57" s="795">
        <f t="shared" si="19"/>
        <v>6729.17191</v>
      </c>
      <c r="CO57" s="795">
        <f t="shared" si="19"/>
        <v>96</v>
      </c>
      <c r="CP57" s="823">
        <f t="shared" si="19"/>
        <v>6825.17191</v>
      </c>
      <c r="CQ57" s="824"/>
    </row>
    <row r="58" s="27" customFormat="1" ht="21" customHeight="1" spans="1:95">
      <c r="A58" s="667" t="s">
        <v>304</v>
      </c>
      <c r="B58" s="668"/>
      <c r="C58" s="668"/>
      <c r="D58" s="668"/>
      <c r="E58" s="668"/>
      <c r="F58" s="668"/>
      <c r="G58" s="668"/>
      <c r="H58" s="668"/>
      <c r="I58" s="668"/>
      <c r="J58" s="668"/>
      <c r="K58" s="668"/>
      <c r="L58" s="668"/>
      <c r="M58" s="668"/>
      <c r="N58" s="668"/>
      <c r="O58" s="668"/>
      <c r="P58" s="668"/>
      <c r="Q58" s="668"/>
      <c r="R58" s="668"/>
      <c r="S58" s="668"/>
      <c r="T58" s="668"/>
      <c r="U58" s="668"/>
      <c r="V58" s="668"/>
      <c r="W58" s="668"/>
      <c r="X58" s="668"/>
      <c r="Y58" s="668"/>
      <c r="Z58" s="668"/>
      <c r="AA58" s="668"/>
      <c r="AB58" s="668"/>
      <c r="AC58" s="668"/>
      <c r="AD58" s="668"/>
      <c r="AE58" s="668"/>
      <c r="AF58" s="668"/>
      <c r="AG58" s="668"/>
      <c r="AH58" s="668"/>
      <c r="AI58" s="668"/>
      <c r="AJ58" s="668"/>
      <c r="AK58" s="668"/>
      <c r="AL58" s="668"/>
      <c r="AM58" s="668"/>
      <c r="AN58" s="668"/>
      <c r="AO58" s="668"/>
      <c r="AP58" s="668"/>
      <c r="AQ58" s="668"/>
      <c r="AR58" s="668"/>
      <c r="AS58" s="668"/>
      <c r="AT58" s="668"/>
      <c r="AU58" s="668"/>
      <c r="AV58" s="668"/>
      <c r="AW58" s="668"/>
      <c r="AX58" s="668"/>
      <c r="AY58" s="668"/>
      <c r="AZ58" s="668"/>
      <c r="BA58" s="668"/>
      <c r="BB58" s="668"/>
      <c r="BC58" s="668"/>
      <c r="BD58" s="668"/>
      <c r="BE58" s="668"/>
      <c r="BF58" s="668"/>
      <c r="BG58" s="668"/>
      <c r="BH58" s="668"/>
      <c r="BI58" s="668"/>
      <c r="BJ58" s="668"/>
      <c r="BK58" s="668"/>
      <c r="BL58" s="668"/>
      <c r="BM58" s="668"/>
      <c r="BN58" s="668"/>
      <c r="BO58" s="668"/>
      <c r="BP58" s="668"/>
      <c r="BQ58" s="668"/>
      <c r="BR58" s="668"/>
      <c r="BS58" s="668"/>
      <c r="BT58" s="668"/>
      <c r="BU58" s="668"/>
      <c r="BV58" s="668"/>
      <c r="BW58" s="668"/>
      <c r="BX58" s="668"/>
      <c r="BY58" s="668"/>
      <c r="BZ58" s="668"/>
      <c r="CA58" s="668"/>
      <c r="CB58" s="668"/>
      <c r="CC58" s="668"/>
      <c r="CD58" s="668"/>
      <c r="CE58" s="668"/>
      <c r="CF58" s="668"/>
      <c r="CG58" s="668"/>
      <c r="CH58" s="668"/>
      <c r="CI58" s="668"/>
      <c r="CJ58" s="668"/>
      <c r="CK58" s="668"/>
      <c r="CL58" s="668"/>
      <c r="CM58" s="668"/>
      <c r="CN58" s="668"/>
      <c r="CO58" s="668"/>
      <c r="CP58" s="822"/>
      <c r="CQ58" s="814"/>
    </row>
    <row r="59" s="27" customFormat="1" ht="22.5" customHeight="1" spans="1:95">
      <c r="A59" s="604" t="s">
        <v>305</v>
      </c>
      <c r="B59" s="605"/>
      <c r="C59" s="605"/>
      <c r="D59" s="605"/>
      <c r="E59" s="605"/>
      <c r="F59" s="605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  <c r="R59" s="605"/>
      <c r="S59" s="605"/>
      <c r="T59" s="605"/>
      <c r="U59" s="605"/>
      <c r="V59" s="605"/>
      <c r="W59" s="605"/>
      <c r="X59" s="605"/>
      <c r="Y59" s="605"/>
      <c r="Z59" s="605"/>
      <c r="AA59" s="605"/>
      <c r="AB59" s="605"/>
      <c r="AC59" s="605"/>
      <c r="AD59" s="605"/>
      <c r="AE59" s="605"/>
      <c r="AF59" s="605"/>
      <c r="AG59" s="605"/>
      <c r="AH59" s="605"/>
      <c r="AI59" s="605"/>
      <c r="AJ59" s="605"/>
      <c r="AK59" s="605"/>
      <c r="AL59" s="605"/>
      <c r="AM59" s="605"/>
      <c r="AN59" s="605"/>
      <c r="AO59" s="605"/>
      <c r="AP59" s="605"/>
      <c r="AQ59" s="605"/>
      <c r="AR59" s="605"/>
      <c r="AS59" s="605"/>
      <c r="AT59" s="605"/>
      <c r="AU59" s="605"/>
      <c r="AV59" s="605"/>
      <c r="AW59" s="605"/>
      <c r="AX59" s="605"/>
      <c r="AY59" s="605"/>
      <c r="AZ59" s="605"/>
      <c r="BA59" s="605"/>
      <c r="BB59" s="605"/>
      <c r="BC59" s="605"/>
      <c r="BD59" s="605"/>
      <c r="BE59" s="605"/>
      <c r="BF59" s="605"/>
      <c r="BG59" s="605"/>
      <c r="BH59" s="605"/>
      <c r="BI59" s="605"/>
      <c r="BJ59" s="605"/>
      <c r="BK59" s="605"/>
      <c r="BL59" s="605"/>
      <c r="BM59" s="605"/>
      <c r="BN59" s="605"/>
      <c r="BO59" s="605"/>
      <c r="BP59" s="605"/>
      <c r="BQ59" s="605"/>
      <c r="BR59" s="605"/>
      <c r="BS59" s="605"/>
      <c r="BT59" s="605"/>
      <c r="BU59" s="605"/>
      <c r="BV59" s="605"/>
      <c r="BW59" s="605"/>
      <c r="BX59" s="605"/>
      <c r="BY59" s="605"/>
      <c r="BZ59" s="605"/>
      <c r="CA59" s="605"/>
      <c r="CB59" s="605"/>
      <c r="CC59" s="605"/>
      <c r="CD59" s="605"/>
      <c r="CE59" s="605"/>
      <c r="CF59" s="605"/>
      <c r="CG59" s="605"/>
      <c r="CH59" s="605"/>
      <c r="CI59" s="605"/>
      <c r="CJ59" s="605"/>
      <c r="CK59" s="605"/>
      <c r="CL59" s="605"/>
      <c r="CM59" s="605"/>
      <c r="CN59" s="605"/>
      <c r="CO59" s="605"/>
      <c r="CP59" s="801"/>
      <c r="CQ59" s="814"/>
    </row>
    <row r="60" ht="75" customHeight="1" spans="1:95">
      <c r="A60" s="15" t="s">
        <v>122</v>
      </c>
      <c r="B60" s="606" t="s">
        <v>160</v>
      </c>
      <c r="C60" s="607" t="s">
        <v>13</v>
      </c>
      <c r="D60" s="674">
        <f>E60+F60+I60+L60+O60+R60+U60+X60+AA60</f>
        <v>1488.35017</v>
      </c>
      <c r="E60" s="11">
        <v>0</v>
      </c>
      <c r="F60" s="11">
        <v>0</v>
      </c>
      <c r="G60" s="11">
        <f>'26'!I50</f>
        <v>1488.35017</v>
      </c>
      <c r="H60" s="609">
        <f>H61+H62+H63</f>
        <v>0</v>
      </c>
      <c r="I60" s="11">
        <f>G60+H60</f>
        <v>1488.35017</v>
      </c>
      <c r="J60" s="686">
        <f>'34'!L58</f>
        <v>0</v>
      </c>
      <c r="K60" s="700"/>
      <c r="L60" s="686">
        <v>0</v>
      </c>
      <c r="M60" s="686">
        <v>0</v>
      </c>
      <c r="N60" s="700">
        <v>0</v>
      </c>
      <c r="O60" s="686">
        <v>0</v>
      </c>
      <c r="P60" s="699">
        <f>'47'!R60</f>
        <v>234.72919</v>
      </c>
      <c r="Q60" s="687">
        <f>Q61+Q62+Q63</f>
        <v>-234.72919</v>
      </c>
      <c r="R60" s="717">
        <f>P60+Q60</f>
        <v>0</v>
      </c>
      <c r="S60" s="699">
        <v>0</v>
      </c>
      <c r="T60" s="687">
        <f>T61</f>
        <v>0</v>
      </c>
      <c r="U60" s="717">
        <f>S60+T60</f>
        <v>0</v>
      </c>
      <c r="V60" s="699">
        <v>0</v>
      </c>
      <c r="W60" s="687">
        <f>W61</f>
        <v>0</v>
      </c>
      <c r="X60" s="717">
        <f>V60+W60</f>
        <v>0</v>
      </c>
      <c r="Y60" s="699">
        <v>0</v>
      </c>
      <c r="Z60" s="687">
        <f>Z61</f>
        <v>0</v>
      </c>
      <c r="AA60" s="717">
        <f>Y60+Z60</f>
        <v>0</v>
      </c>
      <c r="AB60" s="674">
        <f>AC60+AD60+AG60+AJ60+AM60+AP60+AS60+AV60+AY60</f>
        <v>0</v>
      </c>
      <c r="AC60" s="653">
        <v>0</v>
      </c>
      <c r="AD60" s="653">
        <v>0</v>
      </c>
      <c r="AE60" s="653">
        <v>0</v>
      </c>
      <c r="AF60" s="654"/>
      <c r="AG60" s="404">
        <v>0</v>
      </c>
      <c r="AH60" s="653">
        <f>'35'!AA58</f>
        <v>0</v>
      </c>
      <c r="AI60" s="737"/>
      <c r="AJ60" s="653">
        <v>0</v>
      </c>
      <c r="AK60" s="653">
        <f>'43'!AD60</f>
        <v>0</v>
      </c>
      <c r="AL60" s="737"/>
      <c r="AM60" s="653">
        <v>0</v>
      </c>
      <c r="AN60" s="653">
        <f>'47'!AG60</f>
        <v>0</v>
      </c>
      <c r="AO60" s="737"/>
      <c r="AP60" s="653">
        <v>0</v>
      </c>
      <c r="AQ60" s="653">
        <v>0</v>
      </c>
      <c r="AR60" s="737"/>
      <c r="AS60" s="653">
        <v>0</v>
      </c>
      <c r="AT60" s="653">
        <v>0</v>
      </c>
      <c r="AU60" s="737"/>
      <c r="AV60" s="653">
        <v>0</v>
      </c>
      <c r="AW60" s="653">
        <v>0</v>
      </c>
      <c r="AX60" s="737"/>
      <c r="AY60" s="653">
        <v>0</v>
      </c>
      <c r="AZ60" s="747">
        <f>BC60+BF60+BI60+BL60+BO60+BR60</f>
        <v>0</v>
      </c>
      <c r="BA60" s="653">
        <v>0</v>
      </c>
      <c r="BB60" s="654"/>
      <c r="BC60" s="653">
        <f>BA60+BB60</f>
        <v>0</v>
      </c>
      <c r="BD60" s="653">
        <v>0</v>
      </c>
      <c r="BE60" s="654"/>
      <c r="BF60" s="653">
        <f>BD60+BE60</f>
        <v>0</v>
      </c>
      <c r="BG60" s="653">
        <v>0</v>
      </c>
      <c r="BH60" s="654"/>
      <c r="BI60" s="653">
        <f>BG60+BH60</f>
        <v>0</v>
      </c>
      <c r="BJ60" s="653">
        <v>0</v>
      </c>
      <c r="BK60" s="654"/>
      <c r="BL60" s="653">
        <f>BJ60+BK60</f>
        <v>0</v>
      </c>
      <c r="BM60" s="653">
        <v>0</v>
      </c>
      <c r="BN60" s="654"/>
      <c r="BO60" s="653">
        <f>BM60+BN60</f>
        <v>0</v>
      </c>
      <c r="BP60" s="653">
        <v>0</v>
      </c>
      <c r="BQ60" s="654"/>
      <c r="BR60" s="653">
        <f>BP60+BQ60</f>
        <v>0</v>
      </c>
      <c r="BS60" s="608">
        <f>BT60+BU60+BX60+CA60+CD60+CG60+CJ60+CM60+CP60</f>
        <v>1488.35017</v>
      </c>
      <c r="BT60" s="11">
        <f>E60+AC60</f>
        <v>0</v>
      </c>
      <c r="BU60" s="11">
        <f>F60+AD60</f>
        <v>0</v>
      </c>
      <c r="BV60" s="11">
        <f>G60+AE60</f>
        <v>1488.35017</v>
      </c>
      <c r="BW60" s="609">
        <f>H60+AF60</f>
        <v>0</v>
      </c>
      <c r="BX60" s="11">
        <f>BV60+BW60</f>
        <v>1488.35017</v>
      </c>
      <c r="BY60" s="11">
        <f>J60+AH60+BA60</f>
        <v>0</v>
      </c>
      <c r="BZ60" s="642">
        <f>K60+AI60+BB60</f>
        <v>0</v>
      </c>
      <c r="CA60" s="11">
        <f>BY60+BZ60</f>
        <v>0</v>
      </c>
      <c r="CB60" s="11">
        <f>M60+AK60</f>
        <v>0</v>
      </c>
      <c r="CC60" s="642">
        <f>N60+AL60</f>
        <v>0</v>
      </c>
      <c r="CD60" s="11">
        <f>CB60+CC60</f>
        <v>0</v>
      </c>
      <c r="CE60" s="11">
        <f>P60+AN60+BG60</f>
        <v>234.72919</v>
      </c>
      <c r="CF60" s="609">
        <f>Q60+AO60+BH60</f>
        <v>-234.72919</v>
      </c>
      <c r="CG60" s="11">
        <f>CE60+CF60</f>
        <v>0</v>
      </c>
      <c r="CH60" s="11">
        <f>S60+AQ60+BJ60</f>
        <v>0</v>
      </c>
      <c r="CI60" s="609">
        <f>T60+AR60+BK60</f>
        <v>0</v>
      </c>
      <c r="CJ60" s="11">
        <f>CH60+CI60</f>
        <v>0</v>
      </c>
      <c r="CK60" s="11">
        <f>V60+AT60+BM60</f>
        <v>0</v>
      </c>
      <c r="CL60" s="609">
        <f>W60+AU60+BN60</f>
        <v>0</v>
      </c>
      <c r="CM60" s="11">
        <f>CK60+CL60</f>
        <v>0</v>
      </c>
      <c r="CN60" s="11">
        <f>Y60+AW60+BP60</f>
        <v>0</v>
      </c>
      <c r="CO60" s="609">
        <f>Z60+AX60+BQ60</f>
        <v>0</v>
      </c>
      <c r="CP60" s="787">
        <f>CN60+CO60</f>
        <v>0</v>
      </c>
      <c r="CQ60" s="824"/>
    </row>
    <row r="61" spans="1:95">
      <c r="A61" s="15"/>
      <c r="B61" s="606"/>
      <c r="C61" s="607" t="s">
        <v>91</v>
      </c>
      <c r="D61" s="675"/>
      <c r="E61" s="10"/>
      <c r="F61" s="10"/>
      <c r="G61" s="10"/>
      <c r="H61" s="676"/>
      <c r="I61" s="10"/>
      <c r="J61" s="704"/>
      <c r="K61" s="705"/>
      <c r="L61" s="706"/>
      <c r="M61" s="704"/>
      <c r="N61" s="705"/>
      <c r="O61" s="707"/>
      <c r="P61" s="708"/>
      <c r="Q61" s="725"/>
      <c r="R61" s="704"/>
      <c r="S61" s="708"/>
      <c r="T61" s="726"/>
      <c r="U61" s="704"/>
      <c r="V61" s="708"/>
      <c r="W61" s="726"/>
      <c r="X61" s="704"/>
      <c r="Y61" s="708"/>
      <c r="Z61" s="726"/>
      <c r="AA61" s="704"/>
      <c r="AB61" s="675"/>
      <c r="AC61" s="10"/>
      <c r="AD61" s="10"/>
      <c r="AE61" s="10"/>
      <c r="AF61" s="676"/>
      <c r="AG61" s="361"/>
      <c r="AH61" s="738"/>
      <c r="AI61" s="739"/>
      <c r="AJ61" s="657"/>
      <c r="AK61" s="738"/>
      <c r="AL61" s="739"/>
      <c r="AM61" s="657"/>
      <c r="AN61" s="738"/>
      <c r="AO61" s="739"/>
      <c r="AP61" s="657"/>
      <c r="AQ61" s="738"/>
      <c r="AR61" s="739"/>
      <c r="AS61" s="657"/>
      <c r="AT61" s="738"/>
      <c r="AU61" s="739"/>
      <c r="AV61" s="657"/>
      <c r="AW61" s="738"/>
      <c r="AX61" s="739"/>
      <c r="AY61" s="765"/>
      <c r="AZ61" s="640"/>
      <c r="BA61" s="760"/>
      <c r="BB61" s="642"/>
      <c r="BC61" s="765"/>
      <c r="BD61" s="760"/>
      <c r="BE61" s="642"/>
      <c r="BF61" s="760"/>
      <c r="BG61" s="760"/>
      <c r="BH61" s="642"/>
      <c r="BI61" s="760"/>
      <c r="BJ61" s="760"/>
      <c r="BK61" s="642"/>
      <c r="BL61" s="760"/>
      <c r="BM61" s="760"/>
      <c r="BN61" s="642"/>
      <c r="BO61" s="760"/>
      <c r="BP61" s="760"/>
      <c r="BQ61" s="642"/>
      <c r="BR61" s="783"/>
      <c r="BS61" s="657"/>
      <c r="BT61" s="10"/>
      <c r="BU61" s="10"/>
      <c r="BV61" s="10"/>
      <c r="BW61" s="676"/>
      <c r="BX61" s="10"/>
      <c r="BY61" s="738"/>
      <c r="BZ61" s="739"/>
      <c r="CA61" s="657"/>
      <c r="CB61" s="738"/>
      <c r="CC61" s="739"/>
      <c r="CD61" s="657"/>
      <c r="CE61" s="10"/>
      <c r="CF61" s="642"/>
      <c r="CG61" s="10"/>
      <c r="CH61" s="10"/>
      <c r="CI61" s="642"/>
      <c r="CJ61" s="10"/>
      <c r="CK61" s="10"/>
      <c r="CL61" s="642"/>
      <c r="CM61" s="10"/>
      <c r="CN61" s="10"/>
      <c r="CO61" s="642"/>
      <c r="CP61" s="765"/>
      <c r="CQ61" s="824"/>
    </row>
    <row r="62" ht="22.5" spans="1:95">
      <c r="A62" s="15"/>
      <c r="B62" s="606"/>
      <c r="C62" s="607" t="s">
        <v>404</v>
      </c>
      <c r="D62" s="608"/>
      <c r="E62" s="10"/>
      <c r="F62" s="10"/>
      <c r="G62" s="10"/>
      <c r="H62" s="676"/>
      <c r="I62" s="10"/>
      <c r="J62" s="704"/>
      <c r="K62" s="709"/>
      <c r="L62" s="706"/>
      <c r="M62" s="704"/>
      <c r="N62" s="709"/>
      <c r="O62" s="707"/>
      <c r="P62" s="710"/>
      <c r="Q62" s="725"/>
      <c r="R62" s="704"/>
      <c r="S62" s="710"/>
      <c r="T62" s="727"/>
      <c r="U62" s="704"/>
      <c r="V62" s="710"/>
      <c r="W62" s="727"/>
      <c r="X62" s="704"/>
      <c r="Y62" s="710"/>
      <c r="Z62" s="727"/>
      <c r="AA62" s="704"/>
      <c r="AB62" s="608"/>
      <c r="AC62" s="10"/>
      <c r="AD62" s="10"/>
      <c r="AE62" s="10"/>
      <c r="AF62" s="676"/>
      <c r="AG62" s="361"/>
      <c r="AH62" s="738"/>
      <c r="AI62" s="740"/>
      <c r="AJ62" s="657"/>
      <c r="AK62" s="738"/>
      <c r="AL62" s="740"/>
      <c r="AM62" s="657"/>
      <c r="AN62" s="738"/>
      <c r="AO62" s="740"/>
      <c r="AP62" s="657"/>
      <c r="AQ62" s="738"/>
      <c r="AR62" s="740"/>
      <c r="AS62" s="657"/>
      <c r="AT62" s="738"/>
      <c r="AU62" s="740"/>
      <c r="AV62" s="657"/>
      <c r="AW62" s="738"/>
      <c r="AX62" s="740"/>
      <c r="AY62" s="765"/>
      <c r="AZ62" s="766"/>
      <c r="BA62" s="767"/>
      <c r="BB62" s="768"/>
      <c r="BC62" s="765"/>
      <c r="BD62" s="767"/>
      <c r="BE62" s="768"/>
      <c r="BF62" s="767"/>
      <c r="BG62" s="767"/>
      <c r="BH62" s="768"/>
      <c r="BI62" s="767"/>
      <c r="BJ62" s="767"/>
      <c r="BK62" s="768"/>
      <c r="BL62" s="767"/>
      <c r="BM62" s="767"/>
      <c r="BN62" s="768"/>
      <c r="BO62" s="767"/>
      <c r="BP62" s="767"/>
      <c r="BQ62" s="768"/>
      <c r="BR62" s="789"/>
      <c r="BS62" s="657"/>
      <c r="BT62" s="10"/>
      <c r="BU62" s="10"/>
      <c r="BV62" s="10"/>
      <c r="BW62" s="676"/>
      <c r="BX62" s="10"/>
      <c r="BY62" s="738"/>
      <c r="BZ62" s="740"/>
      <c r="CA62" s="657"/>
      <c r="CB62" s="738"/>
      <c r="CC62" s="740"/>
      <c r="CD62" s="657"/>
      <c r="CE62" s="10"/>
      <c r="CF62" s="768"/>
      <c r="CG62" s="10"/>
      <c r="CH62" s="10"/>
      <c r="CI62" s="768"/>
      <c r="CJ62" s="10"/>
      <c r="CK62" s="10"/>
      <c r="CL62" s="768"/>
      <c r="CM62" s="10"/>
      <c r="CN62" s="10"/>
      <c r="CO62" s="768"/>
      <c r="CP62" s="765"/>
      <c r="CQ62" s="824"/>
    </row>
    <row r="63" ht="72" customHeight="1" spans="1:95">
      <c r="A63" s="825"/>
      <c r="B63" s="638"/>
      <c r="C63" s="639" t="s">
        <v>39</v>
      </c>
      <c r="D63" s="640"/>
      <c r="E63" s="760"/>
      <c r="F63" s="760"/>
      <c r="G63" s="760"/>
      <c r="H63" s="739"/>
      <c r="I63" s="760"/>
      <c r="J63" s="849"/>
      <c r="K63" s="709"/>
      <c r="L63" s="850"/>
      <c r="M63" s="849"/>
      <c r="N63" s="709"/>
      <c r="O63" s="851"/>
      <c r="P63" s="710"/>
      <c r="Q63" s="687">
        <v>-234.72919</v>
      </c>
      <c r="R63" s="849"/>
      <c r="S63" s="710"/>
      <c r="T63" s="727"/>
      <c r="U63" s="849"/>
      <c r="V63" s="710"/>
      <c r="W63" s="727"/>
      <c r="X63" s="849"/>
      <c r="Y63" s="710"/>
      <c r="Z63" s="727"/>
      <c r="AA63" s="849"/>
      <c r="AB63" s="640"/>
      <c r="AC63" s="760"/>
      <c r="AD63" s="760"/>
      <c r="AE63" s="760"/>
      <c r="AF63" s="739"/>
      <c r="AG63" s="435"/>
      <c r="AH63" s="866"/>
      <c r="AI63" s="740"/>
      <c r="AJ63" s="660"/>
      <c r="AK63" s="866"/>
      <c r="AL63" s="740"/>
      <c r="AM63" s="660"/>
      <c r="AN63" s="866"/>
      <c r="AO63" s="740"/>
      <c r="AP63" s="660"/>
      <c r="AQ63" s="866"/>
      <c r="AR63" s="740"/>
      <c r="AS63" s="660"/>
      <c r="AT63" s="866"/>
      <c r="AU63" s="740"/>
      <c r="AV63" s="660"/>
      <c r="AW63" s="866"/>
      <c r="AX63" s="740"/>
      <c r="AY63" s="869"/>
      <c r="AZ63" s="766"/>
      <c r="BA63" s="767"/>
      <c r="BB63" s="768"/>
      <c r="BC63" s="869"/>
      <c r="BD63" s="767"/>
      <c r="BE63" s="768"/>
      <c r="BF63" s="767"/>
      <c r="BG63" s="767"/>
      <c r="BH63" s="768"/>
      <c r="BI63" s="767"/>
      <c r="BJ63" s="767"/>
      <c r="BK63" s="768"/>
      <c r="BL63" s="767"/>
      <c r="BM63" s="767"/>
      <c r="BN63" s="768"/>
      <c r="BO63" s="767"/>
      <c r="BP63" s="767"/>
      <c r="BQ63" s="768"/>
      <c r="BR63" s="789"/>
      <c r="BS63" s="660"/>
      <c r="BT63" s="760"/>
      <c r="BU63" s="760"/>
      <c r="BV63" s="760"/>
      <c r="BW63" s="739"/>
      <c r="BX63" s="760"/>
      <c r="BY63" s="866"/>
      <c r="BZ63" s="740"/>
      <c r="CA63" s="660"/>
      <c r="CB63" s="866"/>
      <c r="CC63" s="740"/>
      <c r="CD63" s="660"/>
      <c r="CE63" s="760"/>
      <c r="CF63" s="768"/>
      <c r="CG63" s="760"/>
      <c r="CH63" s="760"/>
      <c r="CI63" s="768"/>
      <c r="CJ63" s="760"/>
      <c r="CK63" s="760"/>
      <c r="CL63" s="768"/>
      <c r="CM63" s="760"/>
      <c r="CN63" s="760"/>
      <c r="CO63" s="768"/>
      <c r="CP63" s="869"/>
      <c r="CQ63" s="824" t="s">
        <v>517</v>
      </c>
    </row>
    <row r="64" s="30" customFormat="1" ht="69.6" customHeight="1" spans="1:95">
      <c r="A64" s="643"/>
      <c r="B64" s="644" t="s">
        <v>159</v>
      </c>
      <c r="C64" s="672"/>
      <c r="D64" s="424">
        <f>E64+F64+I64+L64+O64+R64+U64+X64+AA64</f>
        <v>1488.35017</v>
      </c>
      <c r="E64" s="397">
        <f>E60</f>
        <v>0</v>
      </c>
      <c r="F64" s="397">
        <f t="shared" ref="F64:BR64" si="20">F60</f>
        <v>0</v>
      </c>
      <c r="G64" s="397">
        <f t="shared" si="20"/>
        <v>1488.35017</v>
      </c>
      <c r="H64" s="517">
        <f t="shared" si="20"/>
        <v>0</v>
      </c>
      <c r="I64" s="397">
        <f t="shared" si="20"/>
        <v>1488.35017</v>
      </c>
      <c r="J64" s="397">
        <f t="shared" si="20"/>
        <v>0</v>
      </c>
      <c r="K64" s="397">
        <f t="shared" si="20"/>
        <v>0</v>
      </c>
      <c r="L64" s="397">
        <f t="shared" si="20"/>
        <v>0</v>
      </c>
      <c r="M64" s="397">
        <f t="shared" si="20"/>
        <v>0</v>
      </c>
      <c r="N64" s="397">
        <f t="shared" si="20"/>
        <v>0</v>
      </c>
      <c r="O64" s="397">
        <f t="shared" si="20"/>
        <v>0</v>
      </c>
      <c r="P64" s="397">
        <f t="shared" si="20"/>
        <v>234.72919</v>
      </c>
      <c r="Q64" s="416">
        <f t="shared" si="20"/>
        <v>-234.72919</v>
      </c>
      <c r="R64" s="515">
        <f t="shared" si="20"/>
        <v>0</v>
      </c>
      <c r="S64" s="515">
        <f t="shared" si="20"/>
        <v>0</v>
      </c>
      <c r="T64" s="515">
        <f t="shared" si="20"/>
        <v>0</v>
      </c>
      <c r="U64" s="515">
        <f t="shared" si="20"/>
        <v>0</v>
      </c>
      <c r="V64" s="515">
        <f t="shared" si="20"/>
        <v>0</v>
      </c>
      <c r="W64" s="515">
        <f t="shared" si="20"/>
        <v>0</v>
      </c>
      <c r="X64" s="515">
        <f t="shared" si="20"/>
        <v>0</v>
      </c>
      <c r="Y64" s="515">
        <f t="shared" si="20"/>
        <v>0</v>
      </c>
      <c r="Z64" s="515">
        <f t="shared" si="20"/>
        <v>0</v>
      </c>
      <c r="AA64" s="515">
        <f t="shared" si="20"/>
        <v>0</v>
      </c>
      <c r="AB64" s="673">
        <f>AC64+AD64+AG64+AJ64+AM64+AP64+AS64+AV64+AY64</f>
        <v>0</v>
      </c>
      <c r="AC64" s="646">
        <f t="shared" si="20"/>
        <v>0</v>
      </c>
      <c r="AD64" s="646">
        <f t="shared" si="20"/>
        <v>0</v>
      </c>
      <c r="AE64" s="646">
        <f t="shared" si="20"/>
        <v>0</v>
      </c>
      <c r="AF64" s="848">
        <f t="shared" si="20"/>
        <v>0</v>
      </c>
      <c r="AG64" s="397">
        <f t="shared" si="20"/>
        <v>0</v>
      </c>
      <c r="AH64" s="646">
        <f t="shared" si="20"/>
        <v>0</v>
      </c>
      <c r="AI64" s="646">
        <f t="shared" si="20"/>
        <v>0</v>
      </c>
      <c r="AJ64" s="646">
        <f t="shared" si="20"/>
        <v>0</v>
      </c>
      <c r="AK64" s="646">
        <f t="shared" si="20"/>
        <v>0</v>
      </c>
      <c r="AL64" s="646">
        <f t="shared" si="20"/>
        <v>0</v>
      </c>
      <c r="AM64" s="646">
        <f t="shared" si="20"/>
        <v>0</v>
      </c>
      <c r="AN64" s="646">
        <f t="shared" si="20"/>
        <v>0</v>
      </c>
      <c r="AO64" s="646">
        <f t="shared" si="20"/>
        <v>0</v>
      </c>
      <c r="AP64" s="646">
        <f t="shared" si="20"/>
        <v>0</v>
      </c>
      <c r="AQ64" s="646">
        <f t="shared" si="20"/>
        <v>0</v>
      </c>
      <c r="AR64" s="646">
        <f t="shared" si="20"/>
        <v>0</v>
      </c>
      <c r="AS64" s="646">
        <f t="shared" si="20"/>
        <v>0</v>
      </c>
      <c r="AT64" s="646">
        <f t="shared" si="20"/>
        <v>0</v>
      </c>
      <c r="AU64" s="646">
        <f t="shared" si="20"/>
        <v>0</v>
      </c>
      <c r="AV64" s="646">
        <f t="shared" si="20"/>
        <v>0</v>
      </c>
      <c r="AW64" s="646">
        <f t="shared" si="20"/>
        <v>0</v>
      </c>
      <c r="AX64" s="646">
        <f t="shared" si="20"/>
        <v>0</v>
      </c>
      <c r="AY64" s="646">
        <f t="shared" si="20"/>
        <v>0</v>
      </c>
      <c r="AZ64" s="870">
        <f>BC64+BF64+BI64+BL64+BO64+BR64</f>
        <v>0</v>
      </c>
      <c r="BA64" s="870">
        <f t="shared" si="20"/>
        <v>0</v>
      </c>
      <c r="BB64" s="823">
        <f t="shared" si="20"/>
        <v>0</v>
      </c>
      <c r="BC64" s="795">
        <f t="shared" si="20"/>
        <v>0</v>
      </c>
      <c r="BD64" s="795">
        <f t="shared" si="20"/>
        <v>0</v>
      </c>
      <c r="BE64" s="795">
        <f t="shared" si="20"/>
        <v>0</v>
      </c>
      <c r="BF64" s="795">
        <f t="shared" si="20"/>
        <v>0</v>
      </c>
      <c r="BG64" s="795">
        <f t="shared" si="20"/>
        <v>0</v>
      </c>
      <c r="BH64" s="795">
        <f t="shared" si="20"/>
        <v>0</v>
      </c>
      <c r="BI64" s="795">
        <f t="shared" si="20"/>
        <v>0</v>
      </c>
      <c r="BJ64" s="795">
        <f t="shared" si="20"/>
        <v>0</v>
      </c>
      <c r="BK64" s="795">
        <f t="shared" si="20"/>
        <v>0</v>
      </c>
      <c r="BL64" s="795">
        <f t="shared" si="20"/>
        <v>0</v>
      </c>
      <c r="BM64" s="795">
        <f t="shared" si="20"/>
        <v>0</v>
      </c>
      <c r="BN64" s="795">
        <f t="shared" si="20"/>
        <v>0</v>
      </c>
      <c r="BO64" s="795">
        <f t="shared" si="20"/>
        <v>0</v>
      </c>
      <c r="BP64" s="795">
        <f t="shared" si="20"/>
        <v>0</v>
      </c>
      <c r="BQ64" s="795">
        <f t="shared" si="20"/>
        <v>0</v>
      </c>
      <c r="BR64" s="795">
        <f t="shared" si="20"/>
        <v>0</v>
      </c>
      <c r="BS64" s="673">
        <f>BT64+BU64+BX64+CA64+CD64+CG64+CJ64+CM64+CP64</f>
        <v>1488.35017</v>
      </c>
      <c r="BT64" s="646">
        <f>BT60</f>
        <v>0</v>
      </c>
      <c r="BU64" s="646">
        <f t="shared" ref="BU64:CP64" si="21">BU60</f>
        <v>0</v>
      </c>
      <c r="BV64" s="646">
        <f t="shared" si="21"/>
        <v>1488.35017</v>
      </c>
      <c r="BW64" s="646">
        <f t="shared" si="21"/>
        <v>0</v>
      </c>
      <c r="BX64" s="646">
        <f t="shared" si="21"/>
        <v>1488.35017</v>
      </c>
      <c r="BY64" s="646">
        <f t="shared" si="21"/>
        <v>0</v>
      </c>
      <c r="BZ64" s="646">
        <f t="shared" si="21"/>
        <v>0</v>
      </c>
      <c r="CA64" s="646">
        <f t="shared" si="21"/>
        <v>0</v>
      </c>
      <c r="CB64" s="646">
        <f t="shared" si="21"/>
        <v>0</v>
      </c>
      <c r="CC64" s="646">
        <f t="shared" si="21"/>
        <v>0</v>
      </c>
      <c r="CD64" s="646">
        <f t="shared" si="21"/>
        <v>0</v>
      </c>
      <c r="CE64" s="646">
        <f t="shared" si="21"/>
        <v>234.72919</v>
      </c>
      <c r="CF64" s="646">
        <f t="shared" si="21"/>
        <v>-234.72919</v>
      </c>
      <c r="CG64" s="646">
        <f t="shared" si="21"/>
        <v>0</v>
      </c>
      <c r="CH64" s="646">
        <f t="shared" si="21"/>
        <v>0</v>
      </c>
      <c r="CI64" s="646">
        <f t="shared" si="21"/>
        <v>0</v>
      </c>
      <c r="CJ64" s="646">
        <f t="shared" si="21"/>
        <v>0</v>
      </c>
      <c r="CK64" s="646">
        <f t="shared" si="21"/>
        <v>0</v>
      </c>
      <c r="CL64" s="646">
        <f t="shared" si="21"/>
        <v>0</v>
      </c>
      <c r="CM64" s="646">
        <f t="shared" si="21"/>
        <v>0</v>
      </c>
      <c r="CN64" s="646">
        <f t="shared" si="21"/>
        <v>0</v>
      </c>
      <c r="CO64" s="646">
        <f t="shared" si="21"/>
        <v>0</v>
      </c>
      <c r="CP64" s="823">
        <f t="shared" si="21"/>
        <v>0</v>
      </c>
      <c r="CQ64" s="824"/>
    </row>
    <row r="65" customHeight="1" spans="1:95">
      <c r="A65" s="667" t="s">
        <v>306</v>
      </c>
      <c r="B65" s="668"/>
      <c r="C65" s="668"/>
      <c r="D65" s="668"/>
      <c r="E65" s="668"/>
      <c r="F65" s="668"/>
      <c r="G65" s="668"/>
      <c r="H65" s="668"/>
      <c r="I65" s="668"/>
      <c r="J65" s="668"/>
      <c r="K65" s="668"/>
      <c r="L65" s="668"/>
      <c r="M65" s="668"/>
      <c r="N65" s="668"/>
      <c r="O65" s="668"/>
      <c r="P65" s="668"/>
      <c r="Q65" s="668"/>
      <c r="R65" s="668"/>
      <c r="S65" s="668"/>
      <c r="T65" s="668"/>
      <c r="U65" s="668"/>
      <c r="V65" s="668"/>
      <c r="W65" s="668"/>
      <c r="X65" s="668"/>
      <c r="Y65" s="668"/>
      <c r="Z65" s="668"/>
      <c r="AA65" s="668"/>
      <c r="AB65" s="668"/>
      <c r="AC65" s="668"/>
      <c r="AD65" s="668"/>
      <c r="AE65" s="668"/>
      <c r="AF65" s="668"/>
      <c r="AG65" s="668"/>
      <c r="AH65" s="668"/>
      <c r="AI65" s="668"/>
      <c r="AJ65" s="668"/>
      <c r="AK65" s="668"/>
      <c r="AL65" s="668"/>
      <c r="AM65" s="668"/>
      <c r="AN65" s="668"/>
      <c r="AO65" s="668"/>
      <c r="AP65" s="668"/>
      <c r="AQ65" s="668"/>
      <c r="AR65" s="668"/>
      <c r="AS65" s="668"/>
      <c r="AT65" s="668"/>
      <c r="AU65" s="668"/>
      <c r="AV65" s="668"/>
      <c r="AW65" s="668"/>
      <c r="AX65" s="668"/>
      <c r="AY65" s="668"/>
      <c r="AZ65" s="668"/>
      <c r="BA65" s="668"/>
      <c r="BB65" s="668"/>
      <c r="BC65" s="668"/>
      <c r="BD65" s="668"/>
      <c r="BE65" s="668"/>
      <c r="BF65" s="668"/>
      <c r="BG65" s="668"/>
      <c r="BH65" s="668"/>
      <c r="BI65" s="668"/>
      <c r="BJ65" s="668"/>
      <c r="BK65" s="668"/>
      <c r="BL65" s="668"/>
      <c r="BM65" s="668"/>
      <c r="BN65" s="668"/>
      <c r="BO65" s="668"/>
      <c r="BP65" s="668"/>
      <c r="BQ65" s="668"/>
      <c r="BR65" s="668"/>
      <c r="BS65" s="668"/>
      <c r="BT65" s="668"/>
      <c r="BU65" s="668"/>
      <c r="BV65" s="668"/>
      <c r="BW65" s="668"/>
      <c r="BX65" s="668"/>
      <c r="BY65" s="668"/>
      <c r="BZ65" s="668"/>
      <c r="CA65" s="668"/>
      <c r="CB65" s="668"/>
      <c r="CC65" s="668"/>
      <c r="CD65" s="668"/>
      <c r="CE65" s="668"/>
      <c r="CF65" s="668"/>
      <c r="CG65" s="668"/>
      <c r="CH65" s="668"/>
      <c r="CI65" s="668"/>
      <c r="CJ65" s="668"/>
      <c r="CK65" s="668"/>
      <c r="CL65" s="668"/>
      <c r="CM65" s="668"/>
      <c r="CN65" s="668"/>
      <c r="CO65" s="668"/>
      <c r="CP65" s="822"/>
      <c r="CQ65" s="803"/>
    </row>
    <row r="66" ht="19.5" customHeight="1" spans="1:95">
      <c r="A66" s="604" t="s">
        <v>307</v>
      </c>
      <c r="B66" s="605"/>
      <c r="C66" s="605"/>
      <c r="D66" s="605"/>
      <c r="E66" s="605"/>
      <c r="F66" s="605"/>
      <c r="G66" s="605"/>
      <c r="H66" s="605"/>
      <c r="I66" s="605"/>
      <c r="J66" s="605"/>
      <c r="K66" s="605"/>
      <c r="L66" s="605"/>
      <c r="M66" s="605"/>
      <c r="N66" s="605"/>
      <c r="O66" s="605"/>
      <c r="P66" s="605"/>
      <c r="Q66" s="605"/>
      <c r="R66" s="605"/>
      <c r="S66" s="605"/>
      <c r="T66" s="605"/>
      <c r="U66" s="605"/>
      <c r="V66" s="605"/>
      <c r="W66" s="605"/>
      <c r="X66" s="605"/>
      <c r="Y66" s="605"/>
      <c r="Z66" s="605"/>
      <c r="AA66" s="605"/>
      <c r="AB66" s="605"/>
      <c r="AC66" s="605"/>
      <c r="AD66" s="605"/>
      <c r="AE66" s="605"/>
      <c r="AF66" s="605"/>
      <c r="AG66" s="605"/>
      <c r="AH66" s="605"/>
      <c r="AI66" s="605"/>
      <c r="AJ66" s="605"/>
      <c r="AK66" s="605"/>
      <c r="AL66" s="605"/>
      <c r="AM66" s="605"/>
      <c r="AN66" s="605"/>
      <c r="AO66" s="605"/>
      <c r="AP66" s="605"/>
      <c r="AQ66" s="605"/>
      <c r="AR66" s="605"/>
      <c r="AS66" s="605"/>
      <c r="AT66" s="605"/>
      <c r="AU66" s="605"/>
      <c r="AV66" s="605"/>
      <c r="AW66" s="605"/>
      <c r="AX66" s="605"/>
      <c r="AY66" s="605"/>
      <c r="AZ66" s="605"/>
      <c r="BA66" s="605"/>
      <c r="BB66" s="605"/>
      <c r="BC66" s="605"/>
      <c r="BD66" s="605"/>
      <c r="BE66" s="605"/>
      <c r="BF66" s="605"/>
      <c r="BG66" s="605"/>
      <c r="BH66" s="605"/>
      <c r="BI66" s="605"/>
      <c r="BJ66" s="605"/>
      <c r="BK66" s="605"/>
      <c r="BL66" s="605"/>
      <c r="BM66" s="605"/>
      <c r="BN66" s="605"/>
      <c r="BO66" s="605"/>
      <c r="BP66" s="605"/>
      <c r="BQ66" s="605"/>
      <c r="BR66" s="605"/>
      <c r="BS66" s="605"/>
      <c r="BT66" s="605"/>
      <c r="BU66" s="605"/>
      <c r="BV66" s="605"/>
      <c r="BW66" s="605"/>
      <c r="BX66" s="605"/>
      <c r="BY66" s="605"/>
      <c r="BZ66" s="605"/>
      <c r="CA66" s="605"/>
      <c r="CB66" s="605"/>
      <c r="CC66" s="605"/>
      <c r="CD66" s="605"/>
      <c r="CE66" s="605"/>
      <c r="CF66" s="605"/>
      <c r="CG66" s="605"/>
      <c r="CH66" s="605"/>
      <c r="CI66" s="605"/>
      <c r="CJ66" s="605"/>
      <c r="CK66" s="605"/>
      <c r="CL66" s="605"/>
      <c r="CM66" s="605"/>
      <c r="CN66" s="605"/>
      <c r="CO66" s="605"/>
      <c r="CP66" s="801"/>
      <c r="CQ66" s="803"/>
    </row>
    <row r="67" ht="135" customHeight="1" spans="1:95">
      <c r="A67" s="825" t="s">
        <v>295</v>
      </c>
      <c r="B67" s="915" t="s">
        <v>412</v>
      </c>
      <c r="C67" s="916" t="s">
        <v>13</v>
      </c>
      <c r="D67" s="554">
        <f>E67+F67+I67+L67+O67+R67+U67+X67+AA67</f>
        <v>52.63158</v>
      </c>
      <c r="E67" s="772">
        <v>0</v>
      </c>
      <c r="F67" s="772">
        <v>0</v>
      </c>
      <c r="G67" s="772">
        <v>0</v>
      </c>
      <c r="H67" s="737"/>
      <c r="I67" s="772">
        <v>0</v>
      </c>
      <c r="J67" s="852">
        <v>0</v>
      </c>
      <c r="K67" s="853"/>
      <c r="L67" s="852">
        <v>0</v>
      </c>
      <c r="M67" s="852">
        <f>'43'!O67</f>
        <v>0</v>
      </c>
      <c r="N67" s="853">
        <v>0</v>
      </c>
      <c r="O67" s="852">
        <f>M67+N67</f>
        <v>0</v>
      </c>
      <c r="P67" s="852">
        <f>'47'!R67</f>
        <v>52.63158</v>
      </c>
      <c r="Q67" s="853">
        <f>SUM(Q68:Q71)</f>
        <v>0</v>
      </c>
      <c r="R67" s="857">
        <f>P67+Q67</f>
        <v>52.63158</v>
      </c>
      <c r="S67" s="852">
        <v>0</v>
      </c>
      <c r="T67" s="853">
        <v>0</v>
      </c>
      <c r="U67" s="857">
        <f>S67+T67</f>
        <v>0</v>
      </c>
      <c r="V67" s="852">
        <v>0</v>
      </c>
      <c r="W67" s="853">
        <v>0</v>
      </c>
      <c r="X67" s="857">
        <f>V67+W67</f>
        <v>0</v>
      </c>
      <c r="Y67" s="852">
        <f>'47'!AA67</f>
        <v>0</v>
      </c>
      <c r="Z67" s="853">
        <v>0</v>
      </c>
      <c r="AA67" s="857">
        <f>Y67+Z67</f>
        <v>0</v>
      </c>
      <c r="AB67" s="863">
        <f>AC67+AD67+AG67+AJ67+AM67+AP67+AS67+AV67+AY67</f>
        <v>1000</v>
      </c>
      <c r="AC67" s="772">
        <v>0</v>
      </c>
      <c r="AD67" s="772">
        <v>0</v>
      </c>
      <c r="AE67" s="772">
        <v>0</v>
      </c>
      <c r="AF67" s="737"/>
      <c r="AG67" s="484">
        <v>0</v>
      </c>
      <c r="AH67" s="772">
        <v>0</v>
      </c>
      <c r="AI67" s="853">
        <f>AI72+AI73+AI74+AI75</f>
        <v>0</v>
      </c>
      <c r="AJ67" s="772">
        <v>0</v>
      </c>
      <c r="AK67" s="772">
        <f>'43'!AD67</f>
        <v>0</v>
      </c>
      <c r="AL67" s="737">
        <f>AL72+AL73+AL74+AL75</f>
        <v>0</v>
      </c>
      <c r="AM67" s="772">
        <f>AK67+AL67</f>
        <v>0</v>
      </c>
      <c r="AN67" s="772">
        <f>'47'!AP67</f>
        <v>1000</v>
      </c>
      <c r="AO67" s="853">
        <f>SUM(AO68:AO71)</f>
        <v>0</v>
      </c>
      <c r="AP67" s="772">
        <f>AN67+AO67</f>
        <v>1000</v>
      </c>
      <c r="AQ67" s="772">
        <v>0</v>
      </c>
      <c r="AR67" s="853">
        <v>0</v>
      </c>
      <c r="AS67" s="772">
        <f>AQ67+AR67</f>
        <v>0</v>
      </c>
      <c r="AT67" s="772">
        <v>0</v>
      </c>
      <c r="AU67" s="853">
        <v>0</v>
      </c>
      <c r="AV67" s="772">
        <f>AT67+AU67</f>
        <v>0</v>
      </c>
      <c r="AW67" s="772">
        <f>'47'!AY67</f>
        <v>0</v>
      </c>
      <c r="AX67" s="853">
        <v>0</v>
      </c>
      <c r="AY67" s="772">
        <f>AW67+AX67</f>
        <v>0</v>
      </c>
      <c r="AZ67" s="871">
        <f>BC67+BF67+BI67+BL67+BO67+BR67</f>
        <v>0</v>
      </c>
      <c r="BA67" s="872">
        <v>0</v>
      </c>
      <c r="BB67" s="853">
        <f>BB72+BB73+BB74+BB75</f>
        <v>0</v>
      </c>
      <c r="BC67" s="772">
        <f>BA67+BB67</f>
        <v>0</v>
      </c>
      <c r="BD67" s="772">
        <v>0</v>
      </c>
      <c r="BE67" s="853">
        <f>BE72+BE73+BE74+BE75</f>
        <v>0</v>
      </c>
      <c r="BF67" s="772">
        <f>BD67+BE67</f>
        <v>0</v>
      </c>
      <c r="BG67" s="772">
        <v>0</v>
      </c>
      <c r="BH67" s="853">
        <v>0</v>
      </c>
      <c r="BI67" s="772">
        <f>BG67+BH67</f>
        <v>0</v>
      </c>
      <c r="BJ67" s="772">
        <v>0</v>
      </c>
      <c r="BK67" s="853">
        <v>0</v>
      </c>
      <c r="BL67" s="772">
        <f>BJ67+BK67</f>
        <v>0</v>
      </c>
      <c r="BM67" s="772">
        <v>0</v>
      </c>
      <c r="BN67" s="853">
        <v>0</v>
      </c>
      <c r="BO67" s="772">
        <f>BM67+BN67</f>
        <v>0</v>
      </c>
      <c r="BP67" s="772">
        <v>0</v>
      </c>
      <c r="BQ67" s="853">
        <v>0</v>
      </c>
      <c r="BR67" s="772">
        <f>BP67+BQ67</f>
        <v>0</v>
      </c>
      <c r="BS67" s="863">
        <f>BT67+BU67+BX67+CA67+CD67+CG67+CJ67+CM67+CP67</f>
        <v>1052.63158</v>
      </c>
      <c r="BT67" s="772">
        <f>E67+AC67</f>
        <v>0</v>
      </c>
      <c r="BU67" s="772">
        <f>F67+AD67</f>
        <v>0</v>
      </c>
      <c r="BV67" s="772">
        <f>G67+AE67</f>
        <v>0</v>
      </c>
      <c r="BW67" s="737">
        <f>H67+AF67</f>
        <v>0</v>
      </c>
      <c r="BX67" s="772">
        <f>BV67+BW67</f>
        <v>0</v>
      </c>
      <c r="BY67" s="772">
        <f>J67+AH67+BA67</f>
        <v>0</v>
      </c>
      <c r="BZ67" s="737">
        <f>K67+AI67+BB67</f>
        <v>0</v>
      </c>
      <c r="CA67" s="772">
        <f>BY67+BZ67</f>
        <v>0</v>
      </c>
      <c r="CB67" s="772">
        <f>M67+AK67</f>
        <v>0</v>
      </c>
      <c r="CC67" s="737">
        <f>N67+AL67</f>
        <v>0</v>
      </c>
      <c r="CD67" s="772">
        <f>CB67+CC67</f>
        <v>0</v>
      </c>
      <c r="CE67" s="772">
        <f>P67+AN67+BG67</f>
        <v>1052.63158</v>
      </c>
      <c r="CF67" s="737">
        <f>Q67+AO67+BH67</f>
        <v>0</v>
      </c>
      <c r="CG67" s="772">
        <f>CE67+CF67</f>
        <v>1052.63158</v>
      </c>
      <c r="CH67" s="772">
        <f>S67+AQ67+BJ67</f>
        <v>0</v>
      </c>
      <c r="CI67" s="737">
        <f>T67+AR67+BK67</f>
        <v>0</v>
      </c>
      <c r="CJ67" s="772">
        <f>CH67+CI67</f>
        <v>0</v>
      </c>
      <c r="CK67" s="772">
        <f>V67+AT67+BM67</f>
        <v>0</v>
      </c>
      <c r="CL67" s="737">
        <f>W67+AU67+BN67</f>
        <v>0</v>
      </c>
      <c r="CM67" s="772">
        <f>CK67+CL67</f>
        <v>0</v>
      </c>
      <c r="CN67" s="772">
        <f>Y67+AW67+BP67</f>
        <v>0</v>
      </c>
      <c r="CO67" s="737">
        <f>Z67+AX67+BQ67</f>
        <v>0</v>
      </c>
      <c r="CP67" s="772">
        <f>CN67+CO67</f>
        <v>0</v>
      </c>
      <c r="CQ67" s="217" t="s">
        <v>518</v>
      </c>
    </row>
    <row r="68" ht="74.25" customHeight="1" spans="1:95">
      <c r="A68" s="15"/>
      <c r="B68" s="611"/>
      <c r="C68" s="611" t="s">
        <v>330</v>
      </c>
      <c r="D68" s="361"/>
      <c r="E68" s="11"/>
      <c r="F68" s="11"/>
      <c r="G68" s="11"/>
      <c r="H68" s="609"/>
      <c r="I68" s="11"/>
      <c r="J68" s="686"/>
      <c r="K68" s="687"/>
      <c r="L68" s="686"/>
      <c r="M68" s="686"/>
      <c r="N68" s="687"/>
      <c r="O68" s="686"/>
      <c r="P68" s="686"/>
      <c r="Q68" s="687">
        <v>-52.63158</v>
      </c>
      <c r="R68" s="686"/>
      <c r="S68" s="686"/>
      <c r="T68" s="687"/>
      <c r="U68" s="686"/>
      <c r="V68" s="686"/>
      <c r="W68" s="687"/>
      <c r="X68" s="686"/>
      <c r="Y68" s="686"/>
      <c r="Z68" s="687"/>
      <c r="AA68" s="686"/>
      <c r="AB68" s="10"/>
      <c r="AC68" s="11"/>
      <c r="AD68" s="11"/>
      <c r="AE68" s="11"/>
      <c r="AF68" s="609"/>
      <c r="AG68" s="358"/>
      <c r="AH68" s="11"/>
      <c r="AI68" s="687"/>
      <c r="AJ68" s="11"/>
      <c r="AK68" s="11"/>
      <c r="AL68" s="609"/>
      <c r="AM68" s="11"/>
      <c r="AN68" s="11"/>
      <c r="AO68" s="687">
        <v>-1000</v>
      </c>
      <c r="AP68" s="11"/>
      <c r="AQ68" s="11"/>
      <c r="AR68" s="687"/>
      <c r="AS68" s="11"/>
      <c r="AT68" s="11"/>
      <c r="AU68" s="687"/>
      <c r="AV68" s="11"/>
      <c r="AW68" s="11"/>
      <c r="AX68" s="687"/>
      <c r="AY68" s="11"/>
      <c r="AZ68" s="10"/>
      <c r="BA68" s="11"/>
      <c r="BB68" s="687"/>
      <c r="BC68" s="11"/>
      <c r="BD68" s="11"/>
      <c r="BE68" s="687"/>
      <c r="BF68" s="11"/>
      <c r="BG68" s="11"/>
      <c r="BH68" s="687"/>
      <c r="BI68" s="11"/>
      <c r="BJ68" s="11"/>
      <c r="BK68" s="687"/>
      <c r="BL68" s="11"/>
      <c r="BM68" s="11"/>
      <c r="BN68" s="687"/>
      <c r="BO68" s="11"/>
      <c r="BP68" s="11"/>
      <c r="BQ68" s="687"/>
      <c r="BR68" s="11"/>
      <c r="BS68" s="10"/>
      <c r="BT68" s="11"/>
      <c r="BU68" s="11"/>
      <c r="BV68" s="11"/>
      <c r="BW68" s="609"/>
      <c r="BX68" s="11"/>
      <c r="BY68" s="11"/>
      <c r="BZ68" s="609"/>
      <c r="CA68" s="11"/>
      <c r="CB68" s="11"/>
      <c r="CC68" s="609"/>
      <c r="CD68" s="11"/>
      <c r="CE68" s="11"/>
      <c r="CF68" s="609"/>
      <c r="CG68" s="11"/>
      <c r="CH68" s="11"/>
      <c r="CI68" s="609"/>
      <c r="CJ68" s="11"/>
      <c r="CK68" s="11"/>
      <c r="CL68" s="609"/>
      <c r="CM68" s="11"/>
      <c r="CN68" s="11"/>
      <c r="CO68" s="609"/>
      <c r="CP68" s="11"/>
      <c r="CQ68" s="219"/>
    </row>
    <row r="69" ht="61.5" customHeight="1" spans="1:95">
      <c r="A69" s="15"/>
      <c r="B69" s="611"/>
      <c r="C69" s="611" t="s">
        <v>91</v>
      </c>
      <c r="D69" s="361"/>
      <c r="E69" s="11"/>
      <c r="F69" s="11"/>
      <c r="G69" s="11"/>
      <c r="H69" s="609"/>
      <c r="I69" s="11"/>
      <c r="J69" s="686"/>
      <c r="K69" s="687"/>
      <c r="L69" s="686"/>
      <c r="M69" s="686"/>
      <c r="N69" s="687"/>
      <c r="O69" s="686"/>
      <c r="P69" s="686"/>
      <c r="Q69" s="687">
        <v>25.6475</v>
      </c>
      <c r="R69" s="686"/>
      <c r="S69" s="686"/>
      <c r="T69" s="687"/>
      <c r="U69" s="686"/>
      <c r="V69" s="686"/>
      <c r="W69" s="687"/>
      <c r="X69" s="686"/>
      <c r="Y69" s="686"/>
      <c r="Z69" s="687"/>
      <c r="AA69" s="686"/>
      <c r="AB69" s="10"/>
      <c r="AC69" s="11"/>
      <c r="AD69" s="11"/>
      <c r="AE69" s="11"/>
      <c r="AF69" s="609"/>
      <c r="AG69" s="358"/>
      <c r="AH69" s="11"/>
      <c r="AI69" s="687"/>
      <c r="AJ69" s="11"/>
      <c r="AK69" s="11"/>
      <c r="AL69" s="609"/>
      <c r="AM69" s="11"/>
      <c r="AN69" s="11"/>
      <c r="AO69" s="687">
        <v>487.30235</v>
      </c>
      <c r="AP69" s="11"/>
      <c r="AQ69" s="11"/>
      <c r="AR69" s="687"/>
      <c r="AS69" s="11"/>
      <c r="AT69" s="11"/>
      <c r="AU69" s="687"/>
      <c r="AV69" s="11"/>
      <c r="AW69" s="11"/>
      <c r="AX69" s="687"/>
      <c r="AY69" s="11"/>
      <c r="AZ69" s="10"/>
      <c r="BA69" s="11"/>
      <c r="BB69" s="687"/>
      <c r="BC69" s="11"/>
      <c r="BD69" s="11"/>
      <c r="BE69" s="687"/>
      <c r="BF69" s="11"/>
      <c r="BG69" s="11"/>
      <c r="BH69" s="687"/>
      <c r="BI69" s="11"/>
      <c r="BJ69" s="11"/>
      <c r="BK69" s="687"/>
      <c r="BL69" s="11"/>
      <c r="BM69" s="11"/>
      <c r="BN69" s="687"/>
      <c r="BO69" s="11"/>
      <c r="BP69" s="11"/>
      <c r="BQ69" s="687"/>
      <c r="BR69" s="11"/>
      <c r="BS69" s="10"/>
      <c r="BT69" s="11"/>
      <c r="BU69" s="11"/>
      <c r="BV69" s="11"/>
      <c r="BW69" s="609"/>
      <c r="BX69" s="11"/>
      <c r="BY69" s="11"/>
      <c r="BZ69" s="609"/>
      <c r="CA69" s="11"/>
      <c r="CB69" s="11"/>
      <c r="CC69" s="609"/>
      <c r="CD69" s="11"/>
      <c r="CE69" s="11"/>
      <c r="CF69" s="609"/>
      <c r="CG69" s="11"/>
      <c r="CH69" s="11"/>
      <c r="CI69" s="609"/>
      <c r="CJ69" s="11"/>
      <c r="CK69" s="11"/>
      <c r="CL69" s="609"/>
      <c r="CM69" s="11"/>
      <c r="CN69" s="11"/>
      <c r="CO69" s="609"/>
      <c r="CP69" s="11"/>
      <c r="CQ69" s="219"/>
    </row>
    <row r="70" ht="64.5" customHeight="1" spans="1:95">
      <c r="A70" s="15"/>
      <c r="B70" s="611"/>
      <c r="C70" s="611" t="s">
        <v>404</v>
      </c>
      <c r="D70" s="361"/>
      <c r="E70" s="11"/>
      <c r="F70" s="11"/>
      <c r="G70" s="11"/>
      <c r="H70" s="609"/>
      <c r="I70" s="11"/>
      <c r="J70" s="686"/>
      <c r="K70" s="687"/>
      <c r="L70" s="686"/>
      <c r="M70" s="686"/>
      <c r="N70" s="687"/>
      <c r="O70" s="686"/>
      <c r="P70" s="686"/>
      <c r="Q70" s="687">
        <v>12.65982</v>
      </c>
      <c r="R70" s="686"/>
      <c r="S70" s="686"/>
      <c r="T70" s="687"/>
      <c r="U70" s="686"/>
      <c r="V70" s="686"/>
      <c r="W70" s="687"/>
      <c r="X70" s="686"/>
      <c r="Y70" s="686"/>
      <c r="Z70" s="687"/>
      <c r="AA70" s="686"/>
      <c r="AB70" s="10"/>
      <c r="AC70" s="11"/>
      <c r="AD70" s="11"/>
      <c r="AE70" s="11"/>
      <c r="AF70" s="609"/>
      <c r="AG70" s="358"/>
      <c r="AH70" s="11"/>
      <c r="AI70" s="687"/>
      <c r="AJ70" s="11"/>
      <c r="AK70" s="11"/>
      <c r="AL70" s="609"/>
      <c r="AM70" s="11"/>
      <c r="AN70" s="11"/>
      <c r="AO70" s="687">
        <v>240.53665</v>
      </c>
      <c r="AP70" s="11"/>
      <c r="AQ70" s="11"/>
      <c r="AR70" s="687"/>
      <c r="AS70" s="11"/>
      <c r="AT70" s="11"/>
      <c r="AU70" s="687"/>
      <c r="AV70" s="11"/>
      <c r="AW70" s="11"/>
      <c r="AX70" s="687"/>
      <c r="AY70" s="11"/>
      <c r="AZ70" s="10"/>
      <c r="BA70" s="11"/>
      <c r="BB70" s="687"/>
      <c r="BC70" s="11"/>
      <c r="BD70" s="11"/>
      <c r="BE70" s="687"/>
      <c r="BF70" s="11"/>
      <c r="BG70" s="11"/>
      <c r="BH70" s="687"/>
      <c r="BI70" s="11"/>
      <c r="BJ70" s="11"/>
      <c r="BK70" s="687"/>
      <c r="BL70" s="11"/>
      <c r="BM70" s="11"/>
      <c r="BN70" s="687"/>
      <c r="BO70" s="11"/>
      <c r="BP70" s="11"/>
      <c r="BQ70" s="687"/>
      <c r="BR70" s="11"/>
      <c r="BS70" s="10"/>
      <c r="BT70" s="11"/>
      <c r="BU70" s="11"/>
      <c r="BV70" s="11"/>
      <c r="BW70" s="609"/>
      <c r="BX70" s="11"/>
      <c r="BY70" s="11"/>
      <c r="BZ70" s="609"/>
      <c r="CA70" s="11"/>
      <c r="CB70" s="11"/>
      <c r="CC70" s="609"/>
      <c r="CD70" s="11"/>
      <c r="CE70" s="11"/>
      <c r="CF70" s="609"/>
      <c r="CG70" s="11"/>
      <c r="CH70" s="11"/>
      <c r="CI70" s="609"/>
      <c r="CJ70" s="11"/>
      <c r="CK70" s="11"/>
      <c r="CL70" s="609"/>
      <c r="CM70" s="11"/>
      <c r="CN70" s="11"/>
      <c r="CO70" s="609"/>
      <c r="CP70" s="11"/>
      <c r="CQ70" s="219"/>
    </row>
    <row r="71" ht="64.5" customHeight="1" spans="1:95">
      <c r="A71" s="15"/>
      <c r="B71" s="611"/>
      <c r="C71" s="611" t="s">
        <v>161</v>
      </c>
      <c r="D71" s="361"/>
      <c r="E71" s="11"/>
      <c r="F71" s="11"/>
      <c r="G71" s="11"/>
      <c r="H71" s="609"/>
      <c r="I71" s="11"/>
      <c r="J71" s="686"/>
      <c r="K71" s="687"/>
      <c r="L71" s="686"/>
      <c r="M71" s="686"/>
      <c r="N71" s="687"/>
      <c r="O71" s="686"/>
      <c r="P71" s="686"/>
      <c r="Q71" s="687">
        <v>14.32426</v>
      </c>
      <c r="R71" s="686"/>
      <c r="S71" s="686"/>
      <c r="T71" s="687"/>
      <c r="U71" s="686"/>
      <c r="V71" s="686"/>
      <c r="W71" s="687"/>
      <c r="X71" s="686"/>
      <c r="Y71" s="686"/>
      <c r="Z71" s="687"/>
      <c r="AA71" s="686"/>
      <c r="AB71" s="10"/>
      <c r="AC71" s="11"/>
      <c r="AD71" s="11"/>
      <c r="AE71" s="11"/>
      <c r="AF71" s="609"/>
      <c r="AG71" s="358"/>
      <c r="AH71" s="11"/>
      <c r="AI71" s="687"/>
      <c r="AJ71" s="11"/>
      <c r="AK71" s="11"/>
      <c r="AL71" s="609"/>
      <c r="AM71" s="11"/>
      <c r="AN71" s="11"/>
      <c r="AO71" s="687">
        <v>272.161</v>
      </c>
      <c r="AP71" s="11"/>
      <c r="AQ71" s="11"/>
      <c r="AR71" s="687"/>
      <c r="AS71" s="11"/>
      <c r="AT71" s="11"/>
      <c r="AU71" s="687"/>
      <c r="AV71" s="11"/>
      <c r="AW71" s="11"/>
      <c r="AX71" s="687"/>
      <c r="AY71" s="11"/>
      <c r="AZ71" s="10"/>
      <c r="BA71" s="11"/>
      <c r="BB71" s="687"/>
      <c r="BC71" s="11"/>
      <c r="BD71" s="11"/>
      <c r="BE71" s="687"/>
      <c r="BF71" s="11"/>
      <c r="BG71" s="11"/>
      <c r="BH71" s="687"/>
      <c r="BI71" s="11"/>
      <c r="BJ71" s="11"/>
      <c r="BK71" s="687"/>
      <c r="BL71" s="11"/>
      <c r="BM71" s="11"/>
      <c r="BN71" s="687"/>
      <c r="BO71" s="11"/>
      <c r="BP71" s="11"/>
      <c r="BQ71" s="687"/>
      <c r="BR71" s="11"/>
      <c r="BS71" s="10"/>
      <c r="BT71" s="11"/>
      <c r="BU71" s="11"/>
      <c r="BV71" s="11"/>
      <c r="BW71" s="609"/>
      <c r="BX71" s="11"/>
      <c r="BY71" s="11"/>
      <c r="BZ71" s="609"/>
      <c r="CA71" s="11"/>
      <c r="CB71" s="11"/>
      <c r="CC71" s="609"/>
      <c r="CD71" s="11"/>
      <c r="CE71" s="11"/>
      <c r="CF71" s="609"/>
      <c r="CG71" s="11"/>
      <c r="CH71" s="11"/>
      <c r="CI71" s="609"/>
      <c r="CJ71" s="11"/>
      <c r="CK71" s="11"/>
      <c r="CL71" s="609"/>
      <c r="CM71" s="11"/>
      <c r="CN71" s="11"/>
      <c r="CO71" s="609"/>
      <c r="CP71" s="11"/>
      <c r="CQ71" s="221"/>
    </row>
    <row r="72" ht="75.6" customHeight="1" spans="1:95">
      <c r="A72" s="836" t="s">
        <v>331</v>
      </c>
      <c r="B72" s="837" t="s">
        <v>123</v>
      </c>
      <c r="C72" s="917" t="s">
        <v>13</v>
      </c>
      <c r="D72" s="426">
        <f>E72+F72+I72+L72+O72+R72+U72+X72+AA72</f>
        <v>1374.76184</v>
      </c>
      <c r="E72" s="622">
        <v>0</v>
      </c>
      <c r="F72" s="622">
        <v>0</v>
      </c>
      <c r="G72" s="622">
        <v>0</v>
      </c>
      <c r="H72" s="743"/>
      <c r="I72" s="622">
        <v>0</v>
      </c>
      <c r="J72" s="691">
        <v>0</v>
      </c>
      <c r="K72" s="692"/>
      <c r="L72" s="691">
        <v>0</v>
      </c>
      <c r="M72" s="691">
        <f>'43'!O68</f>
        <v>180.025</v>
      </c>
      <c r="N72" s="692">
        <f>N73+N74+N75+N76</f>
        <v>0</v>
      </c>
      <c r="O72" s="691">
        <f>M72+N72</f>
        <v>180.025</v>
      </c>
      <c r="P72" s="691">
        <f>'47'!R68</f>
        <v>1758.13184</v>
      </c>
      <c r="Q72" s="692">
        <f>Q73+Q74+Q75+Q76</f>
        <v>-563.395</v>
      </c>
      <c r="R72" s="858">
        <f>P72+Q72</f>
        <v>1194.73684</v>
      </c>
      <c r="S72" s="691"/>
      <c r="T72" s="692">
        <f>T73+T74+T75+T76</f>
        <v>0</v>
      </c>
      <c r="U72" s="858">
        <f>S72+T72</f>
        <v>0</v>
      </c>
      <c r="V72" s="691">
        <f>'47'!X68</f>
        <v>0</v>
      </c>
      <c r="W72" s="692">
        <f>W73+W74+W75+W76</f>
        <v>0</v>
      </c>
      <c r="X72" s="858">
        <f>V72+W72</f>
        <v>0</v>
      </c>
      <c r="Y72" s="691">
        <f>'47'!AA68</f>
        <v>0</v>
      </c>
      <c r="Z72" s="692">
        <f>Z73+Z74+Z75+Z76</f>
        <v>0</v>
      </c>
      <c r="AA72" s="858">
        <f>Y72+Z72</f>
        <v>0</v>
      </c>
      <c r="AB72" s="675">
        <f>AC72+AD72+AG72+AJ72+AM72+AP72+AS72+AV72+AY72</f>
        <v>17000</v>
      </c>
      <c r="AC72" s="622">
        <v>0</v>
      </c>
      <c r="AD72" s="622">
        <v>0</v>
      </c>
      <c r="AE72" s="622">
        <v>0</v>
      </c>
      <c r="AF72" s="743"/>
      <c r="AG72" s="373">
        <v>0</v>
      </c>
      <c r="AH72" s="622">
        <v>0</v>
      </c>
      <c r="AI72" s="692">
        <f>AI73+AI74+AI75+AI76</f>
        <v>0</v>
      </c>
      <c r="AJ72" s="622">
        <v>0</v>
      </c>
      <c r="AK72" s="622">
        <f>'43'!AD68</f>
        <v>0</v>
      </c>
      <c r="AL72" s="743">
        <f>AL73+AL74+AL75+AL76</f>
        <v>0</v>
      </c>
      <c r="AM72" s="622">
        <f>AK72+AL72</f>
        <v>0</v>
      </c>
      <c r="AN72" s="773">
        <f>'47'!AP68</f>
        <v>17000</v>
      </c>
      <c r="AO72" s="692">
        <f>AO73+AO74+AO75+AO76</f>
        <v>0</v>
      </c>
      <c r="AP72" s="622">
        <f>AN72+AO72</f>
        <v>17000</v>
      </c>
      <c r="AQ72" s="773">
        <v>0</v>
      </c>
      <c r="AR72" s="692">
        <f>AR73+AR74+AR75+AR76</f>
        <v>0</v>
      </c>
      <c r="AS72" s="622">
        <f>AQ72+AR72</f>
        <v>0</v>
      </c>
      <c r="AT72" s="773">
        <f>'47'!AV68</f>
        <v>0</v>
      </c>
      <c r="AU72" s="692">
        <f>AU73+AU74+AU75+AU76</f>
        <v>0</v>
      </c>
      <c r="AV72" s="622">
        <f>AT72+AU72</f>
        <v>0</v>
      </c>
      <c r="AW72" s="773">
        <f>'47'!AY68</f>
        <v>0</v>
      </c>
      <c r="AX72" s="692">
        <f>AX73+AX74+AX75+AX76</f>
        <v>0</v>
      </c>
      <c r="AY72" s="622">
        <f>AW72+AX72</f>
        <v>0</v>
      </c>
      <c r="AZ72" s="873">
        <f>BC72+BF72+BI72+BL72+BO72+BR72</f>
        <v>0</v>
      </c>
      <c r="BA72" s="874">
        <v>0</v>
      </c>
      <c r="BB72" s="692">
        <f>BB73+BB74+BB75+BB76</f>
        <v>0</v>
      </c>
      <c r="BC72" s="622">
        <f>BA72+BB72</f>
        <v>0</v>
      </c>
      <c r="BD72" s="622">
        <v>0</v>
      </c>
      <c r="BE72" s="692">
        <f>BE73+BE74+BE75+BE76</f>
        <v>0</v>
      </c>
      <c r="BF72" s="622">
        <f>BD72+BE72</f>
        <v>0</v>
      </c>
      <c r="BG72" s="622">
        <v>0</v>
      </c>
      <c r="BH72" s="692">
        <f>BH73+BH74+BH75+BH76</f>
        <v>0</v>
      </c>
      <c r="BI72" s="622">
        <f>BG72+BH72</f>
        <v>0</v>
      </c>
      <c r="BJ72" s="622">
        <v>0</v>
      </c>
      <c r="BK72" s="692">
        <f>BK73+BK74+BK75+BK76</f>
        <v>0</v>
      </c>
      <c r="BL72" s="622">
        <f>BJ72+BK72</f>
        <v>0</v>
      </c>
      <c r="BM72" s="622">
        <v>0</v>
      </c>
      <c r="BN72" s="692">
        <f>BN73+BN74+BN75+BN76</f>
        <v>0</v>
      </c>
      <c r="BO72" s="622">
        <f>BM72+BN72</f>
        <v>0</v>
      </c>
      <c r="BP72" s="622">
        <v>0</v>
      </c>
      <c r="BQ72" s="692">
        <f>BQ73+BQ74+BQ75+BQ76</f>
        <v>0</v>
      </c>
      <c r="BR72" s="622">
        <f>BP72+BQ72</f>
        <v>0</v>
      </c>
      <c r="BS72" s="675">
        <f>BT72+BU72+BX72+CA72+CD72+CG72+CJ72+CM72+CP72</f>
        <v>18374.76184</v>
      </c>
      <c r="BT72" s="622">
        <f>E72+AC72</f>
        <v>0</v>
      </c>
      <c r="BU72" s="622">
        <f>F72+AD72</f>
        <v>0</v>
      </c>
      <c r="BV72" s="622">
        <f>G72+AE72</f>
        <v>0</v>
      </c>
      <c r="BW72" s="743">
        <f>H72+AF72</f>
        <v>0</v>
      </c>
      <c r="BX72" s="622">
        <f>BV72+BW72</f>
        <v>0</v>
      </c>
      <c r="BY72" s="622">
        <f>J72+AH72+BA72</f>
        <v>0</v>
      </c>
      <c r="BZ72" s="743">
        <f>K72+AI72+BB72</f>
        <v>0</v>
      </c>
      <c r="CA72" s="622">
        <f>BY72+BZ72</f>
        <v>0</v>
      </c>
      <c r="CB72" s="622">
        <f>M72+AK72</f>
        <v>180.025</v>
      </c>
      <c r="CC72" s="743">
        <f>N72+AL72</f>
        <v>0</v>
      </c>
      <c r="CD72" s="622">
        <f>CB72+CC72</f>
        <v>180.025</v>
      </c>
      <c r="CE72" s="622">
        <f>P72+AN72+BG72</f>
        <v>18758.13184</v>
      </c>
      <c r="CF72" s="743">
        <f>Q72+AO72+BH72</f>
        <v>-563.395</v>
      </c>
      <c r="CG72" s="622">
        <f>CE72+CF72</f>
        <v>18194.73684</v>
      </c>
      <c r="CH72" s="622">
        <f>S72+AQ72+BJ72</f>
        <v>0</v>
      </c>
      <c r="CI72" s="743">
        <f>T72+AR72+BK72</f>
        <v>0</v>
      </c>
      <c r="CJ72" s="622">
        <f>CH72+CI72</f>
        <v>0</v>
      </c>
      <c r="CK72" s="622">
        <f>V72+AT72+BM72</f>
        <v>0</v>
      </c>
      <c r="CL72" s="743">
        <f>W72+AU72+BN72</f>
        <v>0</v>
      </c>
      <c r="CM72" s="622">
        <f>CK72+CL72</f>
        <v>0</v>
      </c>
      <c r="CN72" s="622">
        <f>Y72+AW72+BP72</f>
        <v>0</v>
      </c>
      <c r="CO72" s="743">
        <f>Z72+AX72+BQ72</f>
        <v>0</v>
      </c>
      <c r="CP72" s="622">
        <f>CN72+CO72</f>
        <v>0</v>
      </c>
      <c r="CQ72" s="919"/>
    </row>
    <row r="73" ht="66.75" customHeight="1" spans="1:95">
      <c r="A73" s="15"/>
      <c r="B73" s="918"/>
      <c r="C73" s="607" t="s">
        <v>330</v>
      </c>
      <c r="D73" s="864"/>
      <c r="E73" s="617"/>
      <c r="F73" s="617"/>
      <c r="G73" s="617"/>
      <c r="H73" s="617"/>
      <c r="I73" s="617"/>
      <c r="J73" s="617"/>
      <c r="K73" s="687"/>
      <c r="L73" s="718"/>
      <c r="M73" s="718"/>
      <c r="N73" s="687"/>
      <c r="O73" s="718"/>
      <c r="P73" s="718"/>
      <c r="Q73" s="687"/>
      <c r="R73" s="859"/>
      <c r="S73" s="718"/>
      <c r="T73" s="687"/>
      <c r="U73" s="859"/>
      <c r="V73" s="718"/>
      <c r="W73" s="687"/>
      <c r="X73" s="859"/>
      <c r="Y73" s="718"/>
      <c r="Z73" s="687"/>
      <c r="AA73" s="859"/>
      <c r="AB73" s="864"/>
      <c r="AC73" s="617"/>
      <c r="AD73" s="617"/>
      <c r="AE73" s="617"/>
      <c r="AF73" s="609"/>
      <c r="AG73" s="369"/>
      <c r="AH73" s="617"/>
      <c r="AI73" s="609"/>
      <c r="AJ73" s="617"/>
      <c r="AK73" s="617"/>
      <c r="AL73" s="609"/>
      <c r="AM73" s="617"/>
      <c r="AN73" s="617"/>
      <c r="AO73" s="609"/>
      <c r="AP73" s="617"/>
      <c r="AQ73" s="617"/>
      <c r="AR73" s="609"/>
      <c r="AS73" s="617"/>
      <c r="AT73" s="617"/>
      <c r="AU73" s="609"/>
      <c r="AV73" s="617"/>
      <c r="AW73" s="617"/>
      <c r="AX73" s="609"/>
      <c r="AY73" s="617"/>
      <c r="AZ73" s="875"/>
      <c r="BA73" s="876"/>
      <c r="BB73" s="609"/>
      <c r="BC73" s="11"/>
      <c r="BD73" s="617"/>
      <c r="BE73" s="609"/>
      <c r="BF73" s="617"/>
      <c r="BG73" s="617"/>
      <c r="BH73" s="609"/>
      <c r="BI73" s="617"/>
      <c r="BJ73" s="617"/>
      <c r="BK73" s="609"/>
      <c r="BL73" s="617"/>
      <c r="BM73" s="617"/>
      <c r="BN73" s="609"/>
      <c r="BO73" s="617"/>
      <c r="BP73" s="617"/>
      <c r="BQ73" s="609"/>
      <c r="BR73" s="889"/>
      <c r="BS73" s="864"/>
      <c r="BT73" s="617"/>
      <c r="BU73" s="617"/>
      <c r="BV73" s="617"/>
      <c r="BW73" s="609"/>
      <c r="BX73" s="617"/>
      <c r="BY73" s="617"/>
      <c r="BZ73" s="609"/>
      <c r="CA73" s="617"/>
      <c r="CB73" s="617"/>
      <c r="CC73" s="609"/>
      <c r="CD73" s="617"/>
      <c r="CE73" s="617"/>
      <c r="CF73" s="609"/>
      <c r="CG73" s="617"/>
      <c r="CH73" s="617"/>
      <c r="CI73" s="609"/>
      <c r="CJ73" s="617"/>
      <c r="CK73" s="617"/>
      <c r="CL73" s="609"/>
      <c r="CM73" s="617"/>
      <c r="CN73" s="617"/>
      <c r="CO73" s="609"/>
      <c r="CP73" s="889"/>
      <c r="CQ73" s="378"/>
    </row>
    <row r="74" ht="71.25" customHeight="1" spans="1:95">
      <c r="A74" s="15"/>
      <c r="B74" s="918"/>
      <c r="C74" s="607" t="s">
        <v>404</v>
      </c>
      <c r="D74" s="865"/>
      <c r="E74" s="617"/>
      <c r="F74" s="617"/>
      <c r="G74" s="617"/>
      <c r="H74" s="617"/>
      <c r="I74" s="617"/>
      <c r="J74" s="617"/>
      <c r="K74" s="687"/>
      <c r="L74" s="718"/>
      <c r="M74" s="718"/>
      <c r="N74" s="687"/>
      <c r="O74" s="718"/>
      <c r="P74" s="718"/>
      <c r="Q74" s="687"/>
      <c r="R74" s="859"/>
      <c r="S74" s="718"/>
      <c r="T74" s="687"/>
      <c r="U74" s="859"/>
      <c r="V74" s="718"/>
      <c r="W74" s="687"/>
      <c r="X74" s="859"/>
      <c r="Y74" s="718"/>
      <c r="Z74" s="687"/>
      <c r="AA74" s="859"/>
      <c r="AB74" s="865"/>
      <c r="AC74" s="617"/>
      <c r="AD74" s="617"/>
      <c r="AE74" s="617"/>
      <c r="AF74" s="609"/>
      <c r="AG74" s="369"/>
      <c r="AH74" s="617"/>
      <c r="AI74" s="609"/>
      <c r="AJ74" s="617"/>
      <c r="AK74" s="617"/>
      <c r="AL74" s="609"/>
      <c r="AM74" s="617"/>
      <c r="AN74" s="617"/>
      <c r="AO74" s="609"/>
      <c r="AP74" s="617"/>
      <c r="AQ74" s="617"/>
      <c r="AR74" s="609"/>
      <c r="AS74" s="617"/>
      <c r="AT74" s="617"/>
      <c r="AU74" s="609"/>
      <c r="AV74" s="617"/>
      <c r="AW74" s="617"/>
      <c r="AX74" s="609"/>
      <c r="AY74" s="617"/>
      <c r="AZ74" s="877"/>
      <c r="BA74" s="876"/>
      <c r="BB74" s="609"/>
      <c r="BC74" s="11"/>
      <c r="BD74" s="617"/>
      <c r="BE74" s="609"/>
      <c r="BF74" s="617"/>
      <c r="BG74" s="617"/>
      <c r="BH74" s="609"/>
      <c r="BI74" s="617"/>
      <c r="BJ74" s="617"/>
      <c r="BK74" s="609"/>
      <c r="BL74" s="617"/>
      <c r="BM74" s="617"/>
      <c r="BN74" s="609"/>
      <c r="BO74" s="617"/>
      <c r="BP74" s="617"/>
      <c r="BQ74" s="609"/>
      <c r="BR74" s="889"/>
      <c r="BS74" s="865"/>
      <c r="BT74" s="617"/>
      <c r="BU74" s="617"/>
      <c r="BV74" s="617"/>
      <c r="BW74" s="609"/>
      <c r="BX74" s="617"/>
      <c r="BY74" s="617"/>
      <c r="BZ74" s="609"/>
      <c r="CA74" s="617"/>
      <c r="CB74" s="617"/>
      <c r="CC74" s="609"/>
      <c r="CD74" s="617"/>
      <c r="CE74" s="617"/>
      <c r="CF74" s="609"/>
      <c r="CG74" s="617"/>
      <c r="CH74" s="617"/>
      <c r="CI74" s="609"/>
      <c r="CJ74" s="617"/>
      <c r="CK74" s="617"/>
      <c r="CL74" s="609"/>
      <c r="CM74" s="617"/>
      <c r="CN74" s="617"/>
      <c r="CO74" s="609"/>
      <c r="CP74" s="891"/>
      <c r="CQ74" s="378"/>
    </row>
    <row r="75" ht="70.5" customHeight="1" spans="1:95">
      <c r="A75" s="15"/>
      <c r="B75" s="918"/>
      <c r="C75" s="607" t="s">
        <v>137</v>
      </c>
      <c r="D75" s="865"/>
      <c r="E75" s="617"/>
      <c r="F75" s="617"/>
      <c r="G75" s="617"/>
      <c r="H75" s="617"/>
      <c r="I75" s="617"/>
      <c r="J75" s="617"/>
      <c r="K75" s="687"/>
      <c r="L75" s="718"/>
      <c r="M75" s="718"/>
      <c r="N75" s="687"/>
      <c r="O75" s="718"/>
      <c r="P75" s="718"/>
      <c r="Q75" s="687"/>
      <c r="R75" s="859"/>
      <c r="S75" s="718"/>
      <c r="T75" s="687"/>
      <c r="U75" s="859"/>
      <c r="V75" s="718"/>
      <c r="W75" s="687"/>
      <c r="X75" s="859"/>
      <c r="Y75" s="718"/>
      <c r="Z75" s="687"/>
      <c r="AA75" s="859"/>
      <c r="AB75" s="865"/>
      <c r="AC75" s="617"/>
      <c r="AD75" s="617"/>
      <c r="AE75" s="617"/>
      <c r="AF75" s="609"/>
      <c r="AG75" s="369"/>
      <c r="AH75" s="617"/>
      <c r="AI75" s="609"/>
      <c r="AJ75" s="617"/>
      <c r="AK75" s="617"/>
      <c r="AL75" s="609"/>
      <c r="AM75" s="617"/>
      <c r="AN75" s="617"/>
      <c r="AO75" s="609"/>
      <c r="AP75" s="617"/>
      <c r="AQ75" s="617"/>
      <c r="AR75" s="609"/>
      <c r="AS75" s="617"/>
      <c r="AT75" s="617"/>
      <c r="AU75" s="609"/>
      <c r="AV75" s="617"/>
      <c r="AW75" s="617"/>
      <c r="AX75" s="609"/>
      <c r="AY75" s="617"/>
      <c r="AZ75" s="877"/>
      <c r="BA75" s="876"/>
      <c r="BB75" s="609"/>
      <c r="BC75" s="11"/>
      <c r="BD75" s="617"/>
      <c r="BE75" s="609"/>
      <c r="BF75" s="617"/>
      <c r="BG75" s="617"/>
      <c r="BH75" s="609"/>
      <c r="BI75" s="617"/>
      <c r="BJ75" s="617"/>
      <c r="BK75" s="609"/>
      <c r="BL75" s="617"/>
      <c r="BM75" s="617"/>
      <c r="BN75" s="609"/>
      <c r="BO75" s="617"/>
      <c r="BP75" s="617"/>
      <c r="BQ75" s="609"/>
      <c r="BR75" s="889"/>
      <c r="BS75" s="865"/>
      <c r="BT75" s="617"/>
      <c r="BU75" s="617"/>
      <c r="BV75" s="617"/>
      <c r="BW75" s="609"/>
      <c r="BX75" s="617"/>
      <c r="BY75" s="617"/>
      <c r="BZ75" s="609"/>
      <c r="CA75" s="617"/>
      <c r="CB75" s="617"/>
      <c r="CC75" s="609"/>
      <c r="CD75" s="617"/>
      <c r="CE75" s="617"/>
      <c r="CF75" s="609"/>
      <c r="CG75" s="617"/>
      <c r="CH75" s="617"/>
      <c r="CI75" s="609"/>
      <c r="CJ75" s="617"/>
      <c r="CK75" s="617"/>
      <c r="CL75" s="609"/>
      <c r="CM75" s="617"/>
      <c r="CN75" s="617"/>
      <c r="CO75" s="609"/>
      <c r="CP75" s="889"/>
      <c r="CQ75" s="906"/>
    </row>
    <row r="76" ht="144" customHeight="1" spans="1:95">
      <c r="A76" s="15"/>
      <c r="B76" s="918"/>
      <c r="C76" s="607" t="s">
        <v>39</v>
      </c>
      <c r="D76" s="865"/>
      <c r="E76" s="617"/>
      <c r="F76" s="617"/>
      <c r="G76" s="617"/>
      <c r="H76" s="617"/>
      <c r="I76" s="617"/>
      <c r="J76" s="617"/>
      <c r="K76" s="687"/>
      <c r="L76" s="718"/>
      <c r="M76" s="718"/>
      <c r="N76" s="687"/>
      <c r="O76" s="718"/>
      <c r="P76" s="718"/>
      <c r="Q76" s="687">
        <v>-563.395</v>
      </c>
      <c r="R76" s="859"/>
      <c r="S76" s="718"/>
      <c r="T76" s="687"/>
      <c r="U76" s="859"/>
      <c r="V76" s="718"/>
      <c r="W76" s="687"/>
      <c r="X76" s="859"/>
      <c r="Y76" s="718"/>
      <c r="Z76" s="687"/>
      <c r="AA76" s="859"/>
      <c r="AB76" s="865"/>
      <c r="AC76" s="617"/>
      <c r="AD76" s="617"/>
      <c r="AE76" s="617"/>
      <c r="AF76" s="609"/>
      <c r="AG76" s="369"/>
      <c r="AH76" s="617"/>
      <c r="AI76" s="609"/>
      <c r="AJ76" s="617"/>
      <c r="AK76" s="617"/>
      <c r="AL76" s="687"/>
      <c r="AM76" s="617"/>
      <c r="AN76" s="617"/>
      <c r="AO76" s="609"/>
      <c r="AP76" s="617"/>
      <c r="AQ76" s="617"/>
      <c r="AR76" s="609"/>
      <c r="AS76" s="617"/>
      <c r="AT76" s="617"/>
      <c r="AU76" s="609"/>
      <c r="AV76" s="617"/>
      <c r="AW76" s="617"/>
      <c r="AX76" s="609"/>
      <c r="AY76" s="617"/>
      <c r="AZ76" s="877"/>
      <c r="BA76" s="876"/>
      <c r="BB76" s="609"/>
      <c r="BC76" s="11"/>
      <c r="BD76" s="11"/>
      <c r="BE76" s="609"/>
      <c r="BF76" s="11"/>
      <c r="BG76" s="11"/>
      <c r="BH76" s="609"/>
      <c r="BI76" s="11"/>
      <c r="BJ76" s="11"/>
      <c r="BK76" s="609"/>
      <c r="BL76" s="11"/>
      <c r="BM76" s="11"/>
      <c r="BN76" s="609"/>
      <c r="BO76" s="11"/>
      <c r="BP76" s="11"/>
      <c r="BQ76" s="609"/>
      <c r="BR76" s="745"/>
      <c r="BS76" s="865"/>
      <c r="BT76" s="617"/>
      <c r="BU76" s="617"/>
      <c r="BV76" s="617"/>
      <c r="BW76" s="609"/>
      <c r="BX76" s="617"/>
      <c r="BY76" s="617"/>
      <c r="BZ76" s="609"/>
      <c r="CA76" s="617"/>
      <c r="CB76" s="617"/>
      <c r="CC76" s="609"/>
      <c r="CD76" s="617"/>
      <c r="CE76" s="617"/>
      <c r="CF76" s="609"/>
      <c r="CG76" s="617"/>
      <c r="CH76" s="617"/>
      <c r="CI76" s="609"/>
      <c r="CJ76" s="617"/>
      <c r="CK76" s="617"/>
      <c r="CL76" s="609"/>
      <c r="CM76" s="617"/>
      <c r="CN76" s="617"/>
      <c r="CO76" s="609"/>
      <c r="CP76" s="891"/>
      <c r="CQ76" s="824" t="s">
        <v>519</v>
      </c>
    </row>
    <row r="77" ht="45" hidden="1" customHeight="1" outlineLevel="1" spans="1:95">
      <c r="A77" s="15" t="s">
        <v>125</v>
      </c>
      <c r="B77" s="611" t="s">
        <v>126</v>
      </c>
      <c r="C77" s="607" t="s">
        <v>13</v>
      </c>
      <c r="D77" s="608">
        <f>E77+F77+I77+L77+O77+R77</f>
        <v>0</v>
      </c>
      <c r="E77" s="11">
        <v>0</v>
      </c>
      <c r="F77" s="11">
        <v>0</v>
      </c>
      <c r="G77" s="11">
        <v>0</v>
      </c>
      <c r="H77" s="609"/>
      <c r="I77" s="11">
        <v>0</v>
      </c>
      <c r="J77" s="686">
        <v>0</v>
      </c>
      <c r="K77" s="687"/>
      <c r="L77" s="686">
        <v>0</v>
      </c>
      <c r="M77" s="686">
        <v>0</v>
      </c>
      <c r="N77" s="687"/>
      <c r="O77" s="686">
        <v>0</v>
      </c>
      <c r="P77" s="686">
        <v>0</v>
      </c>
      <c r="Q77" s="687"/>
      <c r="R77" s="860">
        <f>P77+Q77</f>
        <v>0</v>
      </c>
      <c r="S77" s="686"/>
      <c r="T77" s="687"/>
      <c r="U77" s="860"/>
      <c r="V77" s="686"/>
      <c r="W77" s="687"/>
      <c r="X77" s="860"/>
      <c r="Y77" s="686"/>
      <c r="Z77" s="687"/>
      <c r="AA77" s="860"/>
      <c r="AB77" s="608">
        <f>AC77+AD77+AG77+AJ77+AM77+AP77</f>
        <v>0</v>
      </c>
      <c r="AC77" s="11">
        <v>0</v>
      </c>
      <c r="AD77" s="11">
        <v>0</v>
      </c>
      <c r="AE77" s="11">
        <v>0</v>
      </c>
      <c r="AF77" s="609"/>
      <c r="AG77" s="358">
        <v>0</v>
      </c>
      <c r="AH77" s="11">
        <v>0</v>
      </c>
      <c r="AI77" s="609"/>
      <c r="AJ77" s="11">
        <v>0</v>
      </c>
      <c r="AK77" s="11">
        <v>0</v>
      </c>
      <c r="AL77" s="867"/>
      <c r="AM77" s="11">
        <v>0</v>
      </c>
      <c r="AN77" s="11">
        <v>0</v>
      </c>
      <c r="AO77" s="609"/>
      <c r="AP77" s="11">
        <v>0</v>
      </c>
      <c r="AQ77" s="11"/>
      <c r="AR77" s="609"/>
      <c r="AS77" s="11"/>
      <c r="AT77" s="11"/>
      <c r="AU77" s="609"/>
      <c r="AV77" s="11"/>
      <c r="AW77" s="11"/>
      <c r="AX77" s="609"/>
      <c r="AY77" s="11"/>
      <c r="AZ77" s="747"/>
      <c r="BA77" s="876"/>
      <c r="BB77" s="609"/>
      <c r="BC77" s="745"/>
      <c r="BD77" s="878"/>
      <c r="BE77" s="878"/>
      <c r="BF77" s="878"/>
      <c r="BG77" s="878"/>
      <c r="BH77" s="878"/>
      <c r="BI77" s="885"/>
      <c r="BJ77" s="878"/>
      <c r="BK77" s="878"/>
      <c r="BL77" s="885"/>
      <c r="BM77" s="878"/>
      <c r="BN77" s="878"/>
      <c r="BO77" s="885"/>
      <c r="BP77" s="878"/>
      <c r="BQ77" s="878"/>
      <c r="BR77" s="885"/>
      <c r="BS77" s="608">
        <f>BT77+BU77+BX77+CA77+CD77+CG77</f>
        <v>0</v>
      </c>
      <c r="BT77" s="11">
        <f>E77+AC77</f>
        <v>0</v>
      </c>
      <c r="BU77" s="11">
        <f>F77+AD77</f>
        <v>0</v>
      </c>
      <c r="BV77" s="11">
        <f>G77+AE77</f>
        <v>0</v>
      </c>
      <c r="BW77" s="609">
        <f>H77+AF77</f>
        <v>0</v>
      </c>
      <c r="BX77" s="11">
        <f>BV77+BW77</f>
        <v>0</v>
      </c>
      <c r="BY77" s="11">
        <f>J77+AH77</f>
        <v>0</v>
      </c>
      <c r="BZ77" s="609">
        <f>K77+AI77</f>
        <v>0</v>
      </c>
      <c r="CA77" s="11">
        <f>BY77+BZ77</f>
        <v>0</v>
      </c>
      <c r="CB77" s="11">
        <f>M77+AK77</f>
        <v>0</v>
      </c>
      <c r="CC77" s="609">
        <f>N77+AL77</f>
        <v>0</v>
      </c>
      <c r="CD77" s="11">
        <f>CB77+CC77</f>
        <v>0</v>
      </c>
      <c r="CE77" s="11">
        <f>P77+AN77</f>
        <v>0</v>
      </c>
      <c r="CF77" s="609">
        <f>Q77+AO77</f>
        <v>0</v>
      </c>
      <c r="CG77" s="745">
        <f>CE77+CF77</f>
        <v>0</v>
      </c>
      <c r="CH77" s="11"/>
      <c r="CI77" s="609"/>
      <c r="CJ77" s="745"/>
      <c r="CK77" s="11"/>
      <c r="CL77" s="609"/>
      <c r="CM77" s="745"/>
      <c r="CN77" s="11"/>
      <c r="CO77" s="609"/>
      <c r="CP77" s="745"/>
      <c r="CQ77" s="818"/>
    </row>
    <row r="78" hidden="1" customHeight="1" outlineLevel="1" spans="1:95">
      <c r="A78" s="825"/>
      <c r="B78" s="839"/>
      <c r="C78" s="607" t="s">
        <v>91</v>
      </c>
      <c r="D78" s="640"/>
      <c r="E78" s="641"/>
      <c r="F78" s="641"/>
      <c r="G78" s="641"/>
      <c r="H78" s="609"/>
      <c r="I78" s="641"/>
      <c r="J78" s="699"/>
      <c r="K78" s="687"/>
      <c r="L78" s="699"/>
      <c r="M78" s="699"/>
      <c r="N78" s="687"/>
      <c r="O78" s="699"/>
      <c r="P78" s="699"/>
      <c r="Q78" s="687"/>
      <c r="R78" s="861"/>
      <c r="S78" s="699"/>
      <c r="T78" s="687"/>
      <c r="U78" s="861"/>
      <c r="V78" s="699"/>
      <c r="W78" s="687"/>
      <c r="X78" s="861"/>
      <c r="Y78" s="699"/>
      <c r="Z78" s="687"/>
      <c r="AA78" s="861"/>
      <c r="AB78" s="640"/>
      <c r="AC78" s="641"/>
      <c r="AD78" s="641"/>
      <c r="AE78" s="641"/>
      <c r="AF78" s="609"/>
      <c r="AG78" s="392"/>
      <c r="AH78" s="641"/>
      <c r="AI78" s="609"/>
      <c r="AJ78" s="641"/>
      <c r="AK78" s="641"/>
      <c r="AL78" s="867"/>
      <c r="AM78" s="641"/>
      <c r="AN78" s="760"/>
      <c r="AO78" s="609"/>
      <c r="AP78" s="10"/>
      <c r="AQ78" s="760"/>
      <c r="AR78" s="609"/>
      <c r="AS78" s="10"/>
      <c r="AT78" s="760"/>
      <c r="AU78" s="609"/>
      <c r="AV78" s="10"/>
      <c r="AW78" s="760"/>
      <c r="AX78" s="609"/>
      <c r="AY78" s="10"/>
      <c r="AZ78" s="759"/>
      <c r="BA78" s="608"/>
      <c r="BB78" s="609"/>
      <c r="BC78" s="748"/>
      <c r="BD78" s="869"/>
      <c r="BE78" s="869"/>
      <c r="BF78" s="869"/>
      <c r="BG78" s="869"/>
      <c r="BH78" s="869"/>
      <c r="BI78" s="886"/>
      <c r="BJ78" s="869"/>
      <c r="BK78" s="869"/>
      <c r="BL78" s="886"/>
      <c r="BM78" s="869"/>
      <c r="BN78" s="869"/>
      <c r="BO78" s="886"/>
      <c r="BP78" s="869"/>
      <c r="BQ78" s="869"/>
      <c r="BR78" s="886"/>
      <c r="BS78" s="640"/>
      <c r="BT78" s="760"/>
      <c r="BU78" s="760"/>
      <c r="BV78" s="760"/>
      <c r="BW78" s="676"/>
      <c r="BX78" s="760"/>
      <c r="BY78" s="760"/>
      <c r="BZ78" s="676"/>
      <c r="CA78" s="760"/>
      <c r="CB78" s="760"/>
      <c r="CC78" s="676"/>
      <c r="CD78" s="760"/>
      <c r="CE78" s="760"/>
      <c r="CF78" s="676"/>
      <c r="CG78" s="783"/>
      <c r="CH78" s="760"/>
      <c r="CI78" s="676"/>
      <c r="CJ78" s="783"/>
      <c r="CK78" s="760"/>
      <c r="CL78" s="676"/>
      <c r="CM78" s="783"/>
      <c r="CN78" s="760"/>
      <c r="CO78" s="676"/>
      <c r="CP78" s="783"/>
      <c r="CQ78" s="803"/>
    </row>
    <row r="79" ht="33.75" hidden="1" customHeight="1" outlineLevel="1" spans="1:95">
      <c r="A79" s="840"/>
      <c r="B79" s="841"/>
      <c r="C79" s="607" t="s">
        <v>146</v>
      </c>
      <c r="D79" s="766"/>
      <c r="E79" s="842"/>
      <c r="F79" s="842"/>
      <c r="G79" s="842"/>
      <c r="H79" s="609"/>
      <c r="I79" s="842"/>
      <c r="J79" s="854"/>
      <c r="K79" s="687"/>
      <c r="L79" s="854"/>
      <c r="M79" s="854"/>
      <c r="N79" s="687"/>
      <c r="O79" s="854"/>
      <c r="P79" s="854"/>
      <c r="Q79" s="687"/>
      <c r="R79" s="862"/>
      <c r="S79" s="854"/>
      <c r="T79" s="687"/>
      <c r="U79" s="862"/>
      <c r="V79" s="854"/>
      <c r="W79" s="687"/>
      <c r="X79" s="862"/>
      <c r="Y79" s="854"/>
      <c r="Z79" s="687"/>
      <c r="AA79" s="862"/>
      <c r="AB79" s="766"/>
      <c r="AC79" s="842"/>
      <c r="AD79" s="842"/>
      <c r="AE79" s="842"/>
      <c r="AF79" s="609"/>
      <c r="AG79" s="536"/>
      <c r="AH79" s="842"/>
      <c r="AI79" s="609"/>
      <c r="AJ79" s="842"/>
      <c r="AK79" s="842"/>
      <c r="AL79" s="867"/>
      <c r="AM79" s="842"/>
      <c r="AN79" s="767"/>
      <c r="AO79" s="609"/>
      <c r="AP79" s="10"/>
      <c r="AQ79" s="767"/>
      <c r="AR79" s="609"/>
      <c r="AS79" s="10"/>
      <c r="AT79" s="767"/>
      <c r="AU79" s="609"/>
      <c r="AV79" s="10"/>
      <c r="AW79" s="767"/>
      <c r="AX79" s="609"/>
      <c r="AY79" s="10"/>
      <c r="AZ79" s="753"/>
      <c r="BA79" s="608"/>
      <c r="BB79" s="609"/>
      <c r="BC79" s="748"/>
      <c r="BD79" s="879"/>
      <c r="BE79" s="879"/>
      <c r="BF79" s="879"/>
      <c r="BG79" s="879"/>
      <c r="BH79" s="879"/>
      <c r="BI79" s="887"/>
      <c r="BJ79" s="879"/>
      <c r="BK79" s="879"/>
      <c r="BL79" s="887"/>
      <c r="BM79" s="879"/>
      <c r="BN79" s="879"/>
      <c r="BO79" s="887"/>
      <c r="BP79" s="879"/>
      <c r="BQ79" s="879"/>
      <c r="BR79" s="887"/>
      <c r="BS79" s="766"/>
      <c r="BT79" s="767"/>
      <c r="BU79" s="767"/>
      <c r="BV79" s="767"/>
      <c r="BW79" s="676"/>
      <c r="BX79" s="767"/>
      <c r="BY79" s="767"/>
      <c r="BZ79" s="676"/>
      <c r="CA79" s="767"/>
      <c r="CB79" s="767"/>
      <c r="CC79" s="676"/>
      <c r="CD79" s="767"/>
      <c r="CE79" s="767"/>
      <c r="CF79" s="676"/>
      <c r="CG79" s="789"/>
      <c r="CH79" s="767"/>
      <c r="CI79" s="676"/>
      <c r="CJ79" s="789"/>
      <c r="CK79" s="767"/>
      <c r="CL79" s="676"/>
      <c r="CM79" s="789"/>
      <c r="CN79" s="767"/>
      <c r="CO79" s="676"/>
      <c r="CP79" s="789"/>
      <c r="CQ79" s="803"/>
    </row>
    <row r="80" ht="22.5" hidden="1" customHeight="1" outlineLevel="1" spans="1:95">
      <c r="A80" s="840"/>
      <c r="B80" s="841"/>
      <c r="C80" s="607" t="s">
        <v>161</v>
      </c>
      <c r="D80" s="766"/>
      <c r="E80" s="842"/>
      <c r="F80" s="842"/>
      <c r="G80" s="842"/>
      <c r="H80" s="609"/>
      <c r="I80" s="842"/>
      <c r="J80" s="854"/>
      <c r="K80" s="687"/>
      <c r="L80" s="854"/>
      <c r="M80" s="854"/>
      <c r="N80" s="687"/>
      <c r="O80" s="854"/>
      <c r="P80" s="854"/>
      <c r="Q80" s="687"/>
      <c r="R80" s="862"/>
      <c r="S80" s="854"/>
      <c r="T80" s="687"/>
      <c r="U80" s="862"/>
      <c r="V80" s="854"/>
      <c r="W80" s="687"/>
      <c r="X80" s="862"/>
      <c r="Y80" s="854"/>
      <c r="Z80" s="687"/>
      <c r="AA80" s="862"/>
      <c r="AB80" s="766"/>
      <c r="AC80" s="842"/>
      <c r="AD80" s="842"/>
      <c r="AE80" s="842"/>
      <c r="AF80" s="609"/>
      <c r="AG80" s="536"/>
      <c r="AH80" s="842"/>
      <c r="AI80" s="609"/>
      <c r="AJ80" s="842"/>
      <c r="AK80" s="842"/>
      <c r="AL80" s="609"/>
      <c r="AM80" s="842"/>
      <c r="AN80" s="767"/>
      <c r="AO80" s="609"/>
      <c r="AP80" s="10"/>
      <c r="AQ80" s="767"/>
      <c r="AR80" s="609"/>
      <c r="AS80" s="10"/>
      <c r="AT80" s="767"/>
      <c r="AU80" s="609"/>
      <c r="AV80" s="10"/>
      <c r="AW80" s="767"/>
      <c r="AX80" s="609"/>
      <c r="AY80" s="10"/>
      <c r="AZ80" s="753"/>
      <c r="BA80" s="608"/>
      <c r="BB80" s="609"/>
      <c r="BC80" s="748"/>
      <c r="BD80" s="879"/>
      <c r="BE80" s="879"/>
      <c r="BF80" s="879"/>
      <c r="BG80" s="879"/>
      <c r="BH80" s="879"/>
      <c r="BI80" s="887"/>
      <c r="BJ80" s="879"/>
      <c r="BK80" s="879"/>
      <c r="BL80" s="887"/>
      <c r="BM80" s="879"/>
      <c r="BN80" s="879"/>
      <c r="BO80" s="887"/>
      <c r="BP80" s="879"/>
      <c r="BQ80" s="879"/>
      <c r="BR80" s="887"/>
      <c r="BS80" s="766"/>
      <c r="BT80" s="767"/>
      <c r="BU80" s="767"/>
      <c r="BV80" s="767"/>
      <c r="BW80" s="676"/>
      <c r="BX80" s="767"/>
      <c r="BY80" s="767"/>
      <c r="BZ80" s="676"/>
      <c r="CA80" s="767"/>
      <c r="CB80" s="767"/>
      <c r="CC80" s="676"/>
      <c r="CD80" s="767"/>
      <c r="CE80" s="767"/>
      <c r="CF80" s="676"/>
      <c r="CG80" s="789"/>
      <c r="CH80" s="767"/>
      <c r="CI80" s="676"/>
      <c r="CJ80" s="789"/>
      <c r="CK80" s="767"/>
      <c r="CL80" s="676"/>
      <c r="CM80" s="789"/>
      <c r="CN80" s="767"/>
      <c r="CO80" s="676"/>
      <c r="CP80" s="789"/>
      <c r="CQ80" s="803"/>
    </row>
    <row r="81" ht="22.5" hidden="1" customHeight="1" outlineLevel="1" spans="1:95">
      <c r="A81" s="836"/>
      <c r="B81" s="843"/>
      <c r="C81" s="607" t="s">
        <v>39</v>
      </c>
      <c r="D81" s="675"/>
      <c r="E81" s="622"/>
      <c r="F81" s="622"/>
      <c r="G81" s="622"/>
      <c r="H81" s="609"/>
      <c r="I81" s="622"/>
      <c r="J81" s="691"/>
      <c r="K81" s="687"/>
      <c r="L81" s="691"/>
      <c r="M81" s="691"/>
      <c r="N81" s="687"/>
      <c r="O81" s="691"/>
      <c r="P81" s="691"/>
      <c r="Q81" s="687"/>
      <c r="R81" s="858"/>
      <c r="S81" s="691"/>
      <c r="T81" s="687"/>
      <c r="U81" s="858"/>
      <c r="V81" s="691"/>
      <c r="W81" s="687"/>
      <c r="X81" s="858"/>
      <c r="Y81" s="691"/>
      <c r="Z81" s="687"/>
      <c r="AA81" s="858"/>
      <c r="AB81" s="675"/>
      <c r="AC81" s="622"/>
      <c r="AD81" s="622"/>
      <c r="AE81" s="622"/>
      <c r="AF81" s="609"/>
      <c r="AG81" s="373"/>
      <c r="AH81" s="622"/>
      <c r="AI81" s="609"/>
      <c r="AJ81" s="622"/>
      <c r="AK81" s="622"/>
      <c r="AL81" s="609"/>
      <c r="AM81" s="622"/>
      <c r="AN81" s="770"/>
      <c r="AO81" s="609"/>
      <c r="AP81" s="10"/>
      <c r="AQ81" s="770"/>
      <c r="AR81" s="609"/>
      <c r="AS81" s="10"/>
      <c r="AT81" s="770"/>
      <c r="AU81" s="609"/>
      <c r="AV81" s="10"/>
      <c r="AW81" s="770"/>
      <c r="AX81" s="609"/>
      <c r="AY81" s="10"/>
      <c r="AZ81" s="757"/>
      <c r="BA81" s="608"/>
      <c r="BB81" s="609"/>
      <c r="BC81" s="748"/>
      <c r="BD81" s="880"/>
      <c r="BE81" s="880"/>
      <c r="BF81" s="880"/>
      <c r="BG81" s="880"/>
      <c r="BH81" s="880"/>
      <c r="BI81" s="888"/>
      <c r="BJ81" s="880"/>
      <c r="BK81" s="880"/>
      <c r="BL81" s="888"/>
      <c r="BM81" s="880"/>
      <c r="BN81" s="880"/>
      <c r="BO81" s="888"/>
      <c r="BP81" s="880"/>
      <c r="BQ81" s="880"/>
      <c r="BR81" s="888"/>
      <c r="BS81" s="675"/>
      <c r="BT81" s="770"/>
      <c r="BU81" s="770"/>
      <c r="BV81" s="770"/>
      <c r="BW81" s="676"/>
      <c r="BX81" s="770"/>
      <c r="BY81" s="770"/>
      <c r="BZ81" s="676"/>
      <c r="CA81" s="770"/>
      <c r="CB81" s="770"/>
      <c r="CC81" s="676"/>
      <c r="CD81" s="770"/>
      <c r="CE81" s="770"/>
      <c r="CF81" s="676"/>
      <c r="CG81" s="782"/>
      <c r="CH81" s="770"/>
      <c r="CI81" s="676"/>
      <c r="CJ81" s="782"/>
      <c r="CK81" s="770"/>
      <c r="CL81" s="676"/>
      <c r="CM81" s="782"/>
      <c r="CN81" s="770"/>
      <c r="CO81" s="676"/>
      <c r="CP81" s="782"/>
      <c r="CQ81" s="803"/>
    </row>
    <row r="82" ht="74.25" hidden="1" customHeight="1" outlineLevel="1" spans="1:95">
      <c r="A82" s="836" t="s">
        <v>331</v>
      </c>
      <c r="B82" s="843" t="s">
        <v>332</v>
      </c>
      <c r="C82" s="607" t="s">
        <v>13</v>
      </c>
      <c r="D82" s="608">
        <f>E82+F82+I82+L82+O82+R82</f>
        <v>0</v>
      </c>
      <c r="E82" s="11">
        <v>0</v>
      </c>
      <c r="F82" s="11">
        <v>0</v>
      </c>
      <c r="G82" s="11">
        <v>0</v>
      </c>
      <c r="H82" s="609"/>
      <c r="I82" s="11">
        <f>G82+H82</f>
        <v>0</v>
      </c>
      <c r="J82" s="686">
        <v>0</v>
      </c>
      <c r="K82" s="609">
        <f>K83</f>
        <v>0</v>
      </c>
      <c r="L82" s="686">
        <f>J82+K82</f>
        <v>0</v>
      </c>
      <c r="M82" s="686">
        <f>'39'!O77</f>
        <v>0</v>
      </c>
      <c r="N82" s="609">
        <f>N83</f>
        <v>0</v>
      </c>
      <c r="O82" s="686">
        <f>M82+N82</f>
        <v>0</v>
      </c>
      <c r="P82" s="701">
        <f>'39'!R77</f>
        <v>0</v>
      </c>
      <c r="Q82" s="609">
        <f>Q83</f>
        <v>0</v>
      </c>
      <c r="R82" s="860">
        <f>P82+Q82</f>
        <v>0</v>
      </c>
      <c r="S82" s="701"/>
      <c r="T82" s="609"/>
      <c r="U82" s="860"/>
      <c r="V82" s="701"/>
      <c r="W82" s="609"/>
      <c r="X82" s="860"/>
      <c r="Y82" s="701"/>
      <c r="Z82" s="609"/>
      <c r="AA82" s="860"/>
      <c r="AB82" s="608">
        <f>AC82+AD82+AG82+AJ82+AM82+AP82</f>
        <v>0</v>
      </c>
      <c r="AC82" s="11">
        <v>0</v>
      </c>
      <c r="AD82" s="11">
        <v>0</v>
      </c>
      <c r="AE82" s="11">
        <v>0</v>
      </c>
      <c r="AF82" s="609"/>
      <c r="AG82" s="358">
        <f>AE82+AF82</f>
        <v>0</v>
      </c>
      <c r="AH82" s="11">
        <v>0</v>
      </c>
      <c r="AI82" s="609">
        <f>AI83</f>
        <v>0</v>
      </c>
      <c r="AJ82" s="11">
        <f>AH82+AI82</f>
        <v>0</v>
      </c>
      <c r="AK82" s="11">
        <f>'39'!AD77</f>
        <v>0</v>
      </c>
      <c r="AL82" s="609">
        <f>AL83</f>
        <v>0</v>
      </c>
      <c r="AM82" s="11">
        <f>AK82+AL82</f>
        <v>0</v>
      </c>
      <c r="AN82" s="653">
        <f>'39'!AG77</f>
        <v>0</v>
      </c>
      <c r="AO82" s="609">
        <f>AO83</f>
        <v>0</v>
      </c>
      <c r="AP82" s="11">
        <f>AN82+AO82</f>
        <v>0</v>
      </c>
      <c r="AQ82" s="653"/>
      <c r="AR82" s="609"/>
      <c r="AS82" s="11"/>
      <c r="AT82" s="653"/>
      <c r="AU82" s="609"/>
      <c r="AV82" s="11"/>
      <c r="AW82" s="653"/>
      <c r="AX82" s="609"/>
      <c r="AY82" s="11"/>
      <c r="AZ82" s="759">
        <f>BC82+BF82+BI82</f>
        <v>0</v>
      </c>
      <c r="BA82" s="876">
        <v>0</v>
      </c>
      <c r="BB82" s="609">
        <f>BB83</f>
        <v>0</v>
      </c>
      <c r="BC82" s="745">
        <f>BA82+BB82</f>
        <v>0</v>
      </c>
      <c r="BD82" s="876">
        <v>0</v>
      </c>
      <c r="BE82" s="609"/>
      <c r="BF82" s="745">
        <f>BD82+BE82</f>
        <v>0</v>
      </c>
      <c r="BG82" s="876">
        <f>'39'!AQ77</f>
        <v>0</v>
      </c>
      <c r="BH82" s="609"/>
      <c r="BI82" s="745">
        <f>BG82+BH82</f>
        <v>0</v>
      </c>
      <c r="BJ82" s="876"/>
      <c r="BK82" s="609"/>
      <c r="BL82" s="745"/>
      <c r="BM82" s="876"/>
      <c r="BN82" s="609"/>
      <c r="BO82" s="745"/>
      <c r="BP82" s="876"/>
      <c r="BQ82" s="609"/>
      <c r="BR82" s="745"/>
      <c r="BS82" s="608">
        <f>BT82+BU82+BX82+CA82+CD82+CG82</f>
        <v>0</v>
      </c>
      <c r="BT82" s="11">
        <f>E82+AC82</f>
        <v>0</v>
      </c>
      <c r="BU82" s="11">
        <f>F82+AD82</f>
        <v>0</v>
      </c>
      <c r="BV82" s="11">
        <f>G82+AE82</f>
        <v>0</v>
      </c>
      <c r="BW82" s="609">
        <f>H82+AF82</f>
        <v>0</v>
      </c>
      <c r="BX82" s="11">
        <f>BV82+BW82</f>
        <v>0</v>
      </c>
      <c r="BY82" s="11">
        <f>J82+AH82+BA82</f>
        <v>0</v>
      </c>
      <c r="BZ82" s="609">
        <f>K82+AI82+BB82</f>
        <v>0</v>
      </c>
      <c r="CA82" s="11">
        <f>BY82+BZ82</f>
        <v>0</v>
      </c>
      <c r="CB82" s="11">
        <f>M82+AK82</f>
        <v>0</v>
      </c>
      <c r="CC82" s="676">
        <f>N82+AL82</f>
        <v>0</v>
      </c>
      <c r="CD82" s="11">
        <f>CB82+CC82</f>
        <v>0</v>
      </c>
      <c r="CE82" s="11">
        <f>P82+AN82</f>
        <v>0</v>
      </c>
      <c r="CF82" s="676">
        <f>Q82+AO82</f>
        <v>0</v>
      </c>
      <c r="CG82" s="745">
        <f>CE82+CF82</f>
        <v>0</v>
      </c>
      <c r="CH82" s="11"/>
      <c r="CI82" s="676"/>
      <c r="CJ82" s="745"/>
      <c r="CK82" s="11"/>
      <c r="CL82" s="676"/>
      <c r="CM82" s="745"/>
      <c r="CN82" s="11"/>
      <c r="CO82" s="676"/>
      <c r="CP82" s="745"/>
      <c r="CQ82" s="892"/>
    </row>
    <row r="83" ht="38.25" hidden="1" customHeight="1" outlineLevel="1" spans="1:95">
      <c r="A83" s="840"/>
      <c r="B83" s="841"/>
      <c r="C83" s="639" t="s">
        <v>39</v>
      </c>
      <c r="D83" s="640"/>
      <c r="E83" s="641"/>
      <c r="F83" s="641"/>
      <c r="G83" s="641"/>
      <c r="H83" s="642"/>
      <c r="I83" s="641"/>
      <c r="J83" s="699"/>
      <c r="K83" s="642"/>
      <c r="L83" s="699"/>
      <c r="M83" s="699"/>
      <c r="N83" s="642"/>
      <c r="O83" s="699"/>
      <c r="P83" s="699"/>
      <c r="Q83" s="642"/>
      <c r="R83" s="861"/>
      <c r="S83" s="699"/>
      <c r="T83" s="642"/>
      <c r="U83" s="861"/>
      <c r="V83" s="699"/>
      <c r="W83" s="642"/>
      <c r="X83" s="861"/>
      <c r="Y83" s="699"/>
      <c r="Z83" s="642"/>
      <c r="AA83" s="861"/>
      <c r="AB83" s="640"/>
      <c r="AC83" s="641"/>
      <c r="AD83" s="641"/>
      <c r="AE83" s="641"/>
      <c r="AF83" s="642"/>
      <c r="AG83" s="392"/>
      <c r="AH83" s="641"/>
      <c r="AI83" s="642"/>
      <c r="AJ83" s="641"/>
      <c r="AK83" s="641"/>
      <c r="AL83" s="642"/>
      <c r="AM83" s="641"/>
      <c r="AN83" s="641"/>
      <c r="AO83" s="642"/>
      <c r="AP83" s="641"/>
      <c r="AQ83" s="641"/>
      <c r="AR83" s="642"/>
      <c r="AS83" s="641"/>
      <c r="AT83" s="641"/>
      <c r="AU83" s="642"/>
      <c r="AV83" s="641"/>
      <c r="AW83" s="641"/>
      <c r="AX83" s="642"/>
      <c r="AY83" s="641"/>
      <c r="AZ83" s="881"/>
      <c r="BA83" s="882"/>
      <c r="BB83" s="642"/>
      <c r="BC83" s="641"/>
      <c r="BD83" s="641"/>
      <c r="BE83" s="642"/>
      <c r="BF83" s="641"/>
      <c r="BG83" s="641"/>
      <c r="BH83" s="642"/>
      <c r="BI83" s="758"/>
      <c r="BJ83" s="641"/>
      <c r="BK83" s="642"/>
      <c r="BL83" s="758"/>
      <c r="BM83" s="641"/>
      <c r="BN83" s="642"/>
      <c r="BO83" s="758"/>
      <c r="BP83" s="641"/>
      <c r="BQ83" s="642"/>
      <c r="BR83" s="758"/>
      <c r="BS83" s="640"/>
      <c r="BT83" s="641"/>
      <c r="BU83" s="641"/>
      <c r="BV83" s="641"/>
      <c r="BW83" s="642"/>
      <c r="BX83" s="641"/>
      <c r="BY83" s="641"/>
      <c r="BZ83" s="739"/>
      <c r="CA83" s="641"/>
      <c r="CB83" s="641"/>
      <c r="CC83" s="739"/>
      <c r="CD83" s="641"/>
      <c r="CE83" s="641"/>
      <c r="CF83" s="739"/>
      <c r="CG83" s="758"/>
      <c r="CH83" s="641"/>
      <c r="CI83" s="739"/>
      <c r="CJ83" s="758"/>
      <c r="CK83" s="641"/>
      <c r="CL83" s="739"/>
      <c r="CM83" s="758"/>
      <c r="CN83" s="641"/>
      <c r="CO83" s="739"/>
      <c r="CP83" s="758"/>
      <c r="CQ83" s="893"/>
    </row>
    <row r="84" ht="67.5" customHeight="1" collapsed="1" spans="1:95">
      <c r="A84" s="16" t="s">
        <v>491</v>
      </c>
      <c r="B84" s="355" t="s">
        <v>492</v>
      </c>
      <c r="C84" s="607" t="s">
        <v>13</v>
      </c>
      <c r="D84" s="608">
        <f>E84+F84+I84+L84+O84+R84+U84+X84+AA84</f>
        <v>0</v>
      </c>
      <c r="E84" s="11">
        <v>0</v>
      </c>
      <c r="F84" s="11">
        <v>0</v>
      </c>
      <c r="G84" s="11">
        <f>'27'!I80</f>
        <v>0</v>
      </c>
      <c r="H84" s="609">
        <f>H85</f>
        <v>0</v>
      </c>
      <c r="I84" s="11">
        <f>G84+H84</f>
        <v>0</v>
      </c>
      <c r="J84" s="686">
        <f>'35'!L79</f>
        <v>75393.91334</v>
      </c>
      <c r="K84" s="687">
        <f>K85</f>
        <v>0</v>
      </c>
      <c r="L84" s="686">
        <v>0</v>
      </c>
      <c r="M84" s="686">
        <f>'43'!O80</f>
        <v>180.025</v>
      </c>
      <c r="N84" s="687">
        <f>N85</f>
        <v>0</v>
      </c>
      <c r="O84" s="686">
        <v>0</v>
      </c>
      <c r="P84" s="686">
        <f>'47'!R80</f>
        <v>1770.56616</v>
      </c>
      <c r="Q84" s="687">
        <f>Q85</f>
        <v>-1770.56616</v>
      </c>
      <c r="R84" s="717">
        <f>P84+Q84</f>
        <v>0</v>
      </c>
      <c r="S84" s="686">
        <v>0</v>
      </c>
      <c r="T84" s="687">
        <f>T85</f>
        <v>0</v>
      </c>
      <c r="U84" s="717">
        <f>S84+T84</f>
        <v>0</v>
      </c>
      <c r="V84" s="686">
        <v>0</v>
      </c>
      <c r="W84" s="687">
        <f>W85</f>
        <v>0</v>
      </c>
      <c r="X84" s="717">
        <f>V84+W84</f>
        <v>0</v>
      </c>
      <c r="Y84" s="686">
        <f>'47'!AA80</f>
        <v>0</v>
      </c>
      <c r="Z84" s="687">
        <f>Z85</f>
        <v>0</v>
      </c>
      <c r="AA84" s="717">
        <f>Y84+Z84</f>
        <v>0</v>
      </c>
      <c r="AB84" s="608">
        <f>AC84+AD84+AG84+AJ84+AM84+AP84+AS84+AV84+AY84</f>
        <v>0</v>
      </c>
      <c r="AC84" s="11">
        <v>0</v>
      </c>
      <c r="AD84" s="11">
        <v>0</v>
      </c>
      <c r="AE84" s="11">
        <f>'25'!X76</f>
        <v>0</v>
      </c>
      <c r="AF84" s="609">
        <f>AF85</f>
        <v>0</v>
      </c>
      <c r="AG84" s="358">
        <f>AE84+AF84</f>
        <v>0</v>
      </c>
      <c r="AH84" s="11">
        <f>'35'!AA79</f>
        <v>8638.26951</v>
      </c>
      <c r="AI84" s="609">
        <f>AI85</f>
        <v>0</v>
      </c>
      <c r="AJ84" s="11">
        <v>0</v>
      </c>
      <c r="AK84" s="11">
        <f>'43'!AD80</f>
        <v>0</v>
      </c>
      <c r="AL84" s="609">
        <f>AL85</f>
        <v>0</v>
      </c>
      <c r="AM84" s="11">
        <f>AK84+AL84</f>
        <v>0</v>
      </c>
      <c r="AN84" s="11">
        <v>0</v>
      </c>
      <c r="AO84" s="609">
        <f>AO85</f>
        <v>0</v>
      </c>
      <c r="AP84" s="11">
        <f>AN84+AO84</f>
        <v>0</v>
      </c>
      <c r="AQ84" s="11">
        <v>0</v>
      </c>
      <c r="AR84" s="609">
        <f>AR85</f>
        <v>0</v>
      </c>
      <c r="AS84" s="11">
        <f>AQ84+AR84</f>
        <v>0</v>
      </c>
      <c r="AT84" s="11">
        <v>0</v>
      </c>
      <c r="AU84" s="609">
        <f>AU85</f>
        <v>0</v>
      </c>
      <c r="AV84" s="11">
        <f>AT84+AU84</f>
        <v>0</v>
      </c>
      <c r="AW84" s="11">
        <f>'47'!AY80</f>
        <v>0</v>
      </c>
      <c r="AX84" s="609">
        <f>AX85</f>
        <v>0</v>
      </c>
      <c r="AY84" s="11">
        <f>AW84+AX84</f>
        <v>0</v>
      </c>
      <c r="AZ84" s="747">
        <f>BC84+BF84+BI84+BL84+BO84+BR84</f>
        <v>0</v>
      </c>
      <c r="BA84" s="11">
        <v>0</v>
      </c>
      <c r="BB84" s="687">
        <f>BB85</f>
        <v>0</v>
      </c>
      <c r="BC84" s="11">
        <f>BA84+BB84</f>
        <v>0</v>
      </c>
      <c r="BD84" s="11">
        <v>0</v>
      </c>
      <c r="BE84" s="609">
        <f>BE85</f>
        <v>0</v>
      </c>
      <c r="BF84" s="11">
        <f>BD84+BE84</f>
        <v>0</v>
      </c>
      <c r="BG84" s="11">
        <v>0</v>
      </c>
      <c r="BH84" s="609">
        <f>BH85</f>
        <v>0</v>
      </c>
      <c r="BI84" s="686">
        <f>BG84+BH84</f>
        <v>0</v>
      </c>
      <c r="BJ84" s="11">
        <v>0</v>
      </c>
      <c r="BK84" s="609">
        <f>BK85</f>
        <v>0</v>
      </c>
      <c r="BL84" s="686">
        <f>BJ84+BK84</f>
        <v>0</v>
      </c>
      <c r="BM84" s="11">
        <v>0</v>
      </c>
      <c r="BN84" s="609">
        <f>BN85</f>
        <v>0</v>
      </c>
      <c r="BO84" s="686">
        <f>BM84+BN84</f>
        <v>0</v>
      </c>
      <c r="BP84" s="11">
        <v>0</v>
      </c>
      <c r="BQ84" s="609">
        <f>BQ85</f>
        <v>0</v>
      </c>
      <c r="BR84" s="686">
        <f>BP84+BQ84</f>
        <v>0</v>
      </c>
      <c r="BS84" s="608">
        <f>BT84+BU84+BX84+CA84+CD84+CG84+CJ84+CM84+CP84</f>
        <v>0</v>
      </c>
      <c r="BT84" s="11">
        <f>E84+AC84</f>
        <v>0</v>
      </c>
      <c r="BU84" s="11">
        <f>F84+AD84</f>
        <v>0</v>
      </c>
      <c r="BV84" s="11">
        <f>G84+AE84</f>
        <v>0</v>
      </c>
      <c r="BW84" s="609">
        <f>H84+AF84</f>
        <v>0</v>
      </c>
      <c r="BX84" s="11">
        <f>BV84+BW84</f>
        <v>0</v>
      </c>
      <c r="BY84" s="11">
        <f>J84+AH84+BA84</f>
        <v>84032.18285</v>
      </c>
      <c r="BZ84" s="609">
        <f>K84+AI84+BB84</f>
        <v>0</v>
      </c>
      <c r="CA84" s="11">
        <v>0</v>
      </c>
      <c r="CB84" s="11">
        <f>M84+AK84</f>
        <v>180.025</v>
      </c>
      <c r="CC84" s="609">
        <f>N84+AL84</f>
        <v>0</v>
      </c>
      <c r="CD84" s="11">
        <v>0</v>
      </c>
      <c r="CE84" s="11">
        <f>P84+AN84</f>
        <v>1770.56616</v>
      </c>
      <c r="CF84" s="609">
        <f>Q84+AO84</f>
        <v>-1770.56616</v>
      </c>
      <c r="CG84" s="11">
        <f>CE84+CF84</f>
        <v>0</v>
      </c>
      <c r="CH84" s="11">
        <f>S84+AQ84+BJ84</f>
        <v>0</v>
      </c>
      <c r="CI84" s="609">
        <f>T84+AR84+BK84</f>
        <v>0</v>
      </c>
      <c r="CJ84" s="11">
        <f>CH84+CI84</f>
        <v>0</v>
      </c>
      <c r="CK84" s="11">
        <f>V84+AT84+BM84</f>
        <v>0</v>
      </c>
      <c r="CL84" s="609">
        <f>W84+AU84+BN84</f>
        <v>0</v>
      </c>
      <c r="CM84" s="11">
        <f>CK84+CL84</f>
        <v>0</v>
      </c>
      <c r="CN84" s="11">
        <f>Y84+AW84+BP84</f>
        <v>0</v>
      </c>
      <c r="CO84" s="609">
        <f>Z84+AX84+BQ84</f>
        <v>0</v>
      </c>
      <c r="CP84" s="11">
        <f>CN84+CO84</f>
        <v>0</v>
      </c>
      <c r="CQ84" s="332" t="s">
        <v>520</v>
      </c>
    </row>
    <row r="85" ht="75" customHeight="1" spans="1:95">
      <c r="A85" s="637"/>
      <c r="B85" s="638"/>
      <c r="C85" s="639" t="s">
        <v>494</v>
      </c>
      <c r="D85" s="640"/>
      <c r="E85" s="641"/>
      <c r="F85" s="641"/>
      <c r="G85" s="641"/>
      <c r="H85" s="642"/>
      <c r="I85" s="641"/>
      <c r="J85" s="699"/>
      <c r="K85" s="700"/>
      <c r="L85" s="699"/>
      <c r="M85" s="699"/>
      <c r="N85" s="700"/>
      <c r="O85" s="699"/>
      <c r="P85" s="699"/>
      <c r="Q85" s="700">
        <v>-1770.56616</v>
      </c>
      <c r="R85" s="722"/>
      <c r="S85" s="699"/>
      <c r="T85" s="700"/>
      <c r="U85" s="722"/>
      <c r="V85" s="699"/>
      <c r="W85" s="700"/>
      <c r="X85" s="722"/>
      <c r="Y85" s="699"/>
      <c r="Z85" s="700"/>
      <c r="AA85" s="722"/>
      <c r="AB85" s="640"/>
      <c r="AC85" s="641"/>
      <c r="AD85" s="641"/>
      <c r="AE85" s="641"/>
      <c r="AF85" s="642"/>
      <c r="AG85" s="392"/>
      <c r="AH85" s="641"/>
      <c r="AI85" s="736"/>
      <c r="AJ85" s="641"/>
      <c r="AK85" s="641"/>
      <c r="AL85" s="642"/>
      <c r="AM85" s="641"/>
      <c r="AN85" s="641"/>
      <c r="AO85" s="642"/>
      <c r="AP85" s="641"/>
      <c r="AQ85" s="641"/>
      <c r="AR85" s="642"/>
      <c r="AS85" s="641"/>
      <c r="AT85" s="641"/>
      <c r="AU85" s="642"/>
      <c r="AV85" s="641"/>
      <c r="AW85" s="641"/>
      <c r="AX85" s="642"/>
      <c r="AY85" s="758"/>
      <c r="AZ85" s="759"/>
      <c r="BA85" s="760"/>
      <c r="BB85" s="642"/>
      <c r="BC85" s="760"/>
      <c r="BD85" s="760"/>
      <c r="BE85" s="642"/>
      <c r="BF85" s="760"/>
      <c r="BG85" s="760"/>
      <c r="BH85" s="642"/>
      <c r="BI85" s="760"/>
      <c r="BJ85" s="760"/>
      <c r="BK85" s="642"/>
      <c r="BL85" s="760"/>
      <c r="BM85" s="760"/>
      <c r="BN85" s="642"/>
      <c r="BO85" s="760"/>
      <c r="BP85" s="760"/>
      <c r="BQ85" s="642"/>
      <c r="BR85" s="783"/>
      <c r="BS85" s="784"/>
      <c r="BT85" s="785"/>
      <c r="BU85" s="785"/>
      <c r="BV85" s="785"/>
      <c r="BW85" s="790"/>
      <c r="BX85" s="785"/>
      <c r="BY85" s="785"/>
      <c r="BZ85" s="790"/>
      <c r="CA85" s="785"/>
      <c r="CB85" s="785"/>
      <c r="CC85" s="790"/>
      <c r="CD85" s="785"/>
      <c r="CE85" s="785"/>
      <c r="CF85" s="790"/>
      <c r="CG85" s="785"/>
      <c r="CH85" s="785"/>
      <c r="CI85" s="790"/>
      <c r="CJ85" s="785"/>
      <c r="CK85" s="785"/>
      <c r="CL85" s="790"/>
      <c r="CM85" s="785"/>
      <c r="CN85" s="785"/>
      <c r="CO85" s="790"/>
      <c r="CP85" s="815"/>
      <c r="CQ85" s="895"/>
    </row>
    <row r="86" ht="123.75" customHeight="1" collapsed="1" spans="1:95">
      <c r="A86" s="16" t="s">
        <v>495</v>
      </c>
      <c r="B86" s="355" t="s">
        <v>496</v>
      </c>
      <c r="C86" s="607" t="s">
        <v>13</v>
      </c>
      <c r="D86" s="608">
        <f>E86+F86+I86+L86+O86+R86+U86+X86+AA86</f>
        <v>0</v>
      </c>
      <c r="E86" s="11">
        <v>0</v>
      </c>
      <c r="F86" s="11">
        <v>0</v>
      </c>
      <c r="G86" s="11">
        <f>'27'!I82</f>
        <v>0</v>
      </c>
      <c r="H86" s="609">
        <f>H88</f>
        <v>0</v>
      </c>
      <c r="I86" s="11">
        <f>G86+H86</f>
        <v>0</v>
      </c>
      <c r="J86" s="686">
        <f>'35'!L81</f>
        <v>0</v>
      </c>
      <c r="K86" s="687">
        <f>K88</f>
        <v>0</v>
      </c>
      <c r="L86" s="686">
        <v>0</v>
      </c>
      <c r="M86" s="686">
        <f>'43'!O82</f>
        <v>0</v>
      </c>
      <c r="N86" s="687">
        <f>N88</f>
        <v>0</v>
      </c>
      <c r="O86" s="686">
        <v>0</v>
      </c>
      <c r="P86" s="686">
        <f>'47'!R82</f>
        <v>273.68421</v>
      </c>
      <c r="Q86" s="687">
        <v>-273.68421</v>
      </c>
      <c r="R86" s="717">
        <f>P86+Q86</f>
        <v>0</v>
      </c>
      <c r="S86" s="686">
        <v>0</v>
      </c>
      <c r="T86" s="687">
        <v>0</v>
      </c>
      <c r="U86" s="717">
        <f>S86+T86</f>
        <v>0</v>
      </c>
      <c r="V86" s="717">
        <v>0</v>
      </c>
      <c r="W86" s="687">
        <v>0</v>
      </c>
      <c r="X86" s="717">
        <f>V86+W86</f>
        <v>0</v>
      </c>
      <c r="Y86" s="686">
        <v>0</v>
      </c>
      <c r="Z86" s="687">
        <v>0</v>
      </c>
      <c r="AA86" s="717">
        <f>Y86+Z86</f>
        <v>0</v>
      </c>
      <c r="AB86" s="608">
        <f>AC86+AD86+AG86+AJ86+AM86+AP86+AS86+AV86+AY86</f>
        <v>0</v>
      </c>
      <c r="AC86" s="11">
        <v>0</v>
      </c>
      <c r="AD86" s="11">
        <v>0</v>
      </c>
      <c r="AE86" s="11">
        <f>'25'!X78</f>
        <v>0</v>
      </c>
      <c r="AF86" s="609">
        <f>AF88</f>
        <v>0</v>
      </c>
      <c r="AG86" s="358">
        <v>0</v>
      </c>
      <c r="AH86" s="11">
        <f>'35'!AA81</f>
        <v>0</v>
      </c>
      <c r="AI86" s="609">
        <f>AI88</f>
        <v>0</v>
      </c>
      <c r="AJ86" s="11">
        <v>0</v>
      </c>
      <c r="AK86" s="11" t="str">
        <f>'43'!AD82</f>
        <v>И.Ю. Волков</v>
      </c>
      <c r="AL86" s="609">
        <f>AL88</f>
        <v>0</v>
      </c>
      <c r="AM86" s="11">
        <v>0</v>
      </c>
      <c r="AN86" s="11">
        <f>'47'!AP82</f>
        <v>5200</v>
      </c>
      <c r="AO86" s="609">
        <v>-5200</v>
      </c>
      <c r="AP86" s="11">
        <f>AN86+AO86</f>
        <v>0</v>
      </c>
      <c r="AQ86" s="11">
        <v>0</v>
      </c>
      <c r="AR86" s="609">
        <v>0</v>
      </c>
      <c r="AS86" s="11">
        <f>AQ86+AR86</f>
        <v>0</v>
      </c>
      <c r="AT86" s="11">
        <v>0</v>
      </c>
      <c r="AU86" s="609">
        <v>0</v>
      </c>
      <c r="AV86" s="11">
        <f>AT86+AU86</f>
        <v>0</v>
      </c>
      <c r="AW86" s="11">
        <f>'45'!AY82</f>
        <v>0</v>
      </c>
      <c r="AX86" s="609">
        <v>0</v>
      </c>
      <c r="AY86" s="11">
        <f>AW86+AX86</f>
        <v>0</v>
      </c>
      <c r="AZ86" s="747">
        <f>BC86+BF86+BI86+BL86+BO86+BR86</f>
        <v>0</v>
      </c>
      <c r="BA86" s="11">
        <v>0</v>
      </c>
      <c r="BB86" s="687">
        <f>BB88</f>
        <v>0</v>
      </c>
      <c r="BC86" s="11">
        <v>0</v>
      </c>
      <c r="BD86" s="11">
        <v>0</v>
      </c>
      <c r="BE86" s="609">
        <f>BE88</f>
        <v>0</v>
      </c>
      <c r="BF86" s="11">
        <v>0</v>
      </c>
      <c r="BG86" s="11">
        <v>0</v>
      </c>
      <c r="BH86" s="609">
        <v>0</v>
      </c>
      <c r="BI86" s="686">
        <f>BG86+BH86</f>
        <v>0</v>
      </c>
      <c r="BJ86" s="11">
        <v>0</v>
      </c>
      <c r="BK86" s="609">
        <v>0</v>
      </c>
      <c r="BL86" s="686">
        <f>BJ86+BK86</f>
        <v>0</v>
      </c>
      <c r="BM86" s="11">
        <v>0</v>
      </c>
      <c r="BN86" s="609">
        <v>0</v>
      </c>
      <c r="BO86" s="686">
        <f>BM86+BN86</f>
        <v>0</v>
      </c>
      <c r="BP86" s="11">
        <v>0</v>
      </c>
      <c r="BQ86" s="609">
        <v>0</v>
      </c>
      <c r="BR86" s="686">
        <f>BP86+BQ86</f>
        <v>0</v>
      </c>
      <c r="BS86" s="608">
        <f>BT86+BU86+BX86+CA86+CD86+CG86+CJ86+CM86+CP86</f>
        <v>0</v>
      </c>
      <c r="BT86" s="11">
        <f t="shared" ref="BT86:BW87" si="22">E86+AC86</f>
        <v>0</v>
      </c>
      <c r="BU86" s="11">
        <f t="shared" si="22"/>
        <v>0</v>
      </c>
      <c r="BV86" s="11">
        <f t="shared" si="22"/>
        <v>0</v>
      </c>
      <c r="BW86" s="609">
        <f t="shared" si="22"/>
        <v>0</v>
      </c>
      <c r="BX86" s="11">
        <f>BV86+BW86</f>
        <v>0</v>
      </c>
      <c r="BY86" s="11">
        <f>J86+AH86+BA86</f>
        <v>0</v>
      </c>
      <c r="BZ86" s="609">
        <f>K86+AI86+BB86</f>
        <v>0</v>
      </c>
      <c r="CA86" s="11">
        <v>0</v>
      </c>
      <c r="CB86" s="11" t="e">
        <f>M86+AK86</f>
        <v>#VALUE!</v>
      </c>
      <c r="CC86" s="609">
        <f>N86+AL86</f>
        <v>0</v>
      </c>
      <c r="CD86" s="11">
        <v>0</v>
      </c>
      <c r="CE86" s="11">
        <f>P86+AN86</f>
        <v>5473.68421</v>
      </c>
      <c r="CF86" s="609">
        <f>Q86+AO86</f>
        <v>-5473.68421</v>
      </c>
      <c r="CG86" s="11">
        <f>CE86+CF86</f>
        <v>0</v>
      </c>
      <c r="CH86" s="11">
        <f>S86+AQ86+BJ86</f>
        <v>0</v>
      </c>
      <c r="CI86" s="609">
        <f>T86+AR86+BK86</f>
        <v>0</v>
      </c>
      <c r="CJ86" s="11">
        <f>CH86+CI86</f>
        <v>0</v>
      </c>
      <c r="CK86" s="11">
        <f>V86+AT86+BM86</f>
        <v>0</v>
      </c>
      <c r="CL86" s="609">
        <f>W86+AU86+BN86</f>
        <v>0</v>
      </c>
      <c r="CM86" s="11">
        <f>CK86+CL86</f>
        <v>0</v>
      </c>
      <c r="CN86" s="11">
        <f>Y86+AW86+BP86</f>
        <v>0</v>
      </c>
      <c r="CO86" s="609">
        <f>Z86+AX86+BQ86</f>
        <v>0</v>
      </c>
      <c r="CP86" s="11">
        <f>CN86+CO86</f>
        <v>0</v>
      </c>
      <c r="CQ86" s="226" t="s">
        <v>521</v>
      </c>
    </row>
    <row r="87" ht="102" customHeight="1" spans="1:95">
      <c r="A87" s="844" t="s">
        <v>503</v>
      </c>
      <c r="B87" s="539" t="s">
        <v>504</v>
      </c>
      <c r="C87" s="845" t="s">
        <v>13</v>
      </c>
      <c r="D87" s="608">
        <f>E87+F87+I87+L87+O87+R87+U87+X87+AA87</f>
        <v>0</v>
      </c>
      <c r="E87" s="11">
        <v>0</v>
      </c>
      <c r="F87" s="11">
        <v>0</v>
      </c>
      <c r="G87" s="11">
        <f>'27'!I83</f>
        <v>0</v>
      </c>
      <c r="H87" s="609">
        <f>H89</f>
        <v>0</v>
      </c>
      <c r="I87" s="11">
        <f>G87+H87</f>
        <v>0</v>
      </c>
      <c r="J87" s="686">
        <f>'35'!L82</f>
        <v>0</v>
      </c>
      <c r="K87" s="687">
        <f>K89</f>
        <v>0</v>
      </c>
      <c r="L87" s="686">
        <v>0</v>
      </c>
      <c r="M87" s="686">
        <f>'43'!O83</f>
        <v>0</v>
      </c>
      <c r="N87" s="687">
        <f>N89</f>
        <v>0</v>
      </c>
      <c r="O87" s="686">
        <v>0</v>
      </c>
      <c r="P87" s="686">
        <f>'47'!R83</f>
        <v>157.89474</v>
      </c>
      <c r="Q87" s="687">
        <v>-157.89474</v>
      </c>
      <c r="R87" s="717">
        <f>P87+Q87</f>
        <v>0</v>
      </c>
      <c r="S87" s="686">
        <v>0</v>
      </c>
      <c r="T87" s="687">
        <v>0</v>
      </c>
      <c r="U87" s="717">
        <f>S87+T87</f>
        <v>0</v>
      </c>
      <c r="V87" s="717">
        <v>0</v>
      </c>
      <c r="W87" s="687">
        <v>0</v>
      </c>
      <c r="X87" s="717">
        <f>V87+W87</f>
        <v>0</v>
      </c>
      <c r="Y87" s="686">
        <v>0</v>
      </c>
      <c r="Z87" s="687">
        <v>0</v>
      </c>
      <c r="AA87" s="717">
        <f>Y87+Z87</f>
        <v>0</v>
      </c>
      <c r="AB87" s="608">
        <f>AC87+AD87+AG87+AJ87+AM87+AP87+AS87+AV87+AY87</f>
        <v>0</v>
      </c>
      <c r="AC87" s="11">
        <v>0</v>
      </c>
      <c r="AD87" s="11">
        <v>0</v>
      </c>
      <c r="AE87" s="11">
        <f>'25'!X79</f>
        <v>0</v>
      </c>
      <c r="AF87" s="609">
        <f>AF89</f>
        <v>0</v>
      </c>
      <c r="AG87" s="358">
        <v>0</v>
      </c>
      <c r="AH87" s="11">
        <f>'35'!AA82</f>
        <v>0</v>
      </c>
      <c r="AI87" s="609">
        <f>AI89</f>
        <v>0</v>
      </c>
      <c r="AJ87" s="11">
        <v>0</v>
      </c>
      <c r="AK87" s="11">
        <f>'43'!AD83</f>
        <v>0</v>
      </c>
      <c r="AL87" s="609">
        <f>AL89</f>
        <v>0</v>
      </c>
      <c r="AM87" s="11">
        <v>0</v>
      </c>
      <c r="AN87" s="11">
        <f>'47'!AP83</f>
        <v>3000</v>
      </c>
      <c r="AO87" s="609">
        <v>-3000</v>
      </c>
      <c r="AP87" s="11">
        <f>AN87+AO87</f>
        <v>0</v>
      </c>
      <c r="AQ87" s="11">
        <v>0</v>
      </c>
      <c r="AR87" s="609">
        <v>0</v>
      </c>
      <c r="AS87" s="11">
        <f>AQ87+AR87</f>
        <v>0</v>
      </c>
      <c r="AT87" s="11">
        <v>0</v>
      </c>
      <c r="AU87" s="609">
        <v>0</v>
      </c>
      <c r="AV87" s="11">
        <f>AT87+AU87</f>
        <v>0</v>
      </c>
      <c r="AW87" s="11">
        <f>'45'!AY83</f>
        <v>0</v>
      </c>
      <c r="AX87" s="609">
        <v>0</v>
      </c>
      <c r="AY87" s="11">
        <f>AW87+AX87</f>
        <v>0</v>
      </c>
      <c r="AZ87" s="747">
        <f>BC87+BF87+BI87+BL87+BO87+BR87</f>
        <v>0</v>
      </c>
      <c r="BA87" s="11">
        <v>0</v>
      </c>
      <c r="BB87" s="687">
        <f>BB89</f>
        <v>0</v>
      </c>
      <c r="BC87" s="11">
        <v>0</v>
      </c>
      <c r="BD87" s="11">
        <v>0</v>
      </c>
      <c r="BE87" s="609">
        <f>BE89</f>
        <v>0</v>
      </c>
      <c r="BF87" s="11">
        <v>0</v>
      </c>
      <c r="BG87" s="11">
        <v>0</v>
      </c>
      <c r="BH87" s="609">
        <v>0</v>
      </c>
      <c r="BI87" s="686">
        <f>BG87+BH87</f>
        <v>0</v>
      </c>
      <c r="BJ87" s="11">
        <v>0</v>
      </c>
      <c r="BK87" s="609">
        <v>0</v>
      </c>
      <c r="BL87" s="686">
        <f>BJ87+BK87</f>
        <v>0</v>
      </c>
      <c r="BM87" s="11">
        <v>0</v>
      </c>
      <c r="BN87" s="609">
        <v>0</v>
      </c>
      <c r="BO87" s="686">
        <f>BM87+BN87</f>
        <v>0</v>
      </c>
      <c r="BP87" s="11">
        <v>0</v>
      </c>
      <c r="BQ87" s="609">
        <v>0</v>
      </c>
      <c r="BR87" s="686">
        <f>BP87+BQ87</f>
        <v>0</v>
      </c>
      <c r="BS87" s="608">
        <f>BT87+BU87+BX87+CA87+CD87+CG87+CJ87+CM87+CP87</f>
        <v>0</v>
      </c>
      <c r="BT87" s="11">
        <f t="shared" si="22"/>
        <v>0</v>
      </c>
      <c r="BU87" s="11">
        <f t="shared" si="22"/>
        <v>0</v>
      </c>
      <c r="BV87" s="11">
        <f t="shared" si="22"/>
        <v>0</v>
      </c>
      <c r="BW87" s="609">
        <f t="shared" si="22"/>
        <v>0</v>
      </c>
      <c r="BX87" s="11">
        <f>BV87+BW87</f>
        <v>0</v>
      </c>
      <c r="BY87" s="11">
        <f>J87+AH87+BA87</f>
        <v>0</v>
      </c>
      <c r="BZ87" s="609">
        <f>K87+AI87+BB87</f>
        <v>0</v>
      </c>
      <c r="CA87" s="11">
        <v>0</v>
      </c>
      <c r="CB87" s="11">
        <f>M87+AK87</f>
        <v>0</v>
      </c>
      <c r="CC87" s="609">
        <f>N87+AL87</f>
        <v>0</v>
      </c>
      <c r="CD87" s="11">
        <v>0</v>
      </c>
      <c r="CE87" s="11">
        <f>P87+AN87</f>
        <v>3157.89474</v>
      </c>
      <c r="CF87" s="609">
        <f>Q87+AO87</f>
        <v>-3157.89474</v>
      </c>
      <c r="CG87" s="11">
        <f>CE87+CF87</f>
        <v>0</v>
      </c>
      <c r="CH87" s="11">
        <f>S87+AQ87+BJ87</f>
        <v>0</v>
      </c>
      <c r="CI87" s="609">
        <f>T87+AR87+BK87</f>
        <v>0</v>
      </c>
      <c r="CJ87" s="11">
        <f>CH87+CI87</f>
        <v>0</v>
      </c>
      <c r="CK87" s="11">
        <f>V87+AT87+BM87</f>
        <v>0</v>
      </c>
      <c r="CL87" s="609">
        <f>W87+AU87+BN87</f>
        <v>0</v>
      </c>
      <c r="CM87" s="11">
        <f>CK87+CL87</f>
        <v>0</v>
      </c>
      <c r="CN87" s="11">
        <f>Y87+AW87+BP87</f>
        <v>0</v>
      </c>
      <c r="CO87" s="609">
        <f>Z87+AX87+BQ87</f>
        <v>0</v>
      </c>
      <c r="CP87" s="11">
        <f>CN87+CO87</f>
        <v>0</v>
      </c>
      <c r="CQ87" s="226" t="s">
        <v>522</v>
      </c>
    </row>
    <row r="88" s="27" customFormat="1" ht="94.5" customHeight="1" spans="1:95">
      <c r="A88" s="643"/>
      <c r="B88" s="644" t="s">
        <v>159</v>
      </c>
      <c r="C88" s="846"/>
      <c r="D88" s="425">
        <f>E88+F88+I88+L88+O88+R88+U88+X88+AA88</f>
        <v>1427.39342</v>
      </c>
      <c r="E88" s="646">
        <f>E67+E77+E72+E82+E84+E86+E87</f>
        <v>0</v>
      </c>
      <c r="F88" s="646">
        <f>F67+F77+F72+F82+F84+F86+F87</f>
        <v>0</v>
      </c>
      <c r="G88" s="646">
        <f>G67+G77+G72+G82+G84</f>
        <v>0</v>
      </c>
      <c r="H88" s="646">
        <f>H67+H77+H72+H82+H84</f>
        <v>0</v>
      </c>
      <c r="I88" s="646">
        <f>I67+I77+I72+I82+I84+I86+I87</f>
        <v>0</v>
      </c>
      <c r="J88" s="646">
        <f>J67+J77+J72+J82+J84</f>
        <v>75393.91334</v>
      </c>
      <c r="K88" s="646">
        <f>K67+K77+K72+K82+K84</f>
        <v>0</v>
      </c>
      <c r="L88" s="646">
        <f>L67+L77+L72+L82+L84+L86+L87</f>
        <v>0</v>
      </c>
      <c r="M88" s="646">
        <f>M67+M77+M72+M82+M84</f>
        <v>360.05</v>
      </c>
      <c r="N88" s="646">
        <f>N67+N77+N72+N82+N84</f>
        <v>0</v>
      </c>
      <c r="O88" s="646">
        <f t="shared" ref="O88:Z88" si="23">O67+O77+O72+O82+O84+O86+O87</f>
        <v>180.025</v>
      </c>
      <c r="P88" s="646">
        <f t="shared" si="23"/>
        <v>4012.90853</v>
      </c>
      <c r="Q88" s="855">
        <f t="shared" si="23"/>
        <v>-2765.54011</v>
      </c>
      <c r="R88" s="795">
        <f t="shared" si="23"/>
        <v>1247.36842</v>
      </c>
      <c r="S88" s="795">
        <f t="shared" si="23"/>
        <v>0</v>
      </c>
      <c r="T88" s="855">
        <f t="shared" si="23"/>
        <v>0</v>
      </c>
      <c r="U88" s="795">
        <f t="shared" si="23"/>
        <v>0</v>
      </c>
      <c r="V88" s="795">
        <f t="shared" si="23"/>
        <v>0</v>
      </c>
      <c r="W88" s="855">
        <f t="shared" si="23"/>
        <v>0</v>
      </c>
      <c r="X88" s="795">
        <f t="shared" si="23"/>
        <v>0</v>
      </c>
      <c r="Y88" s="795">
        <f t="shared" si="23"/>
        <v>0</v>
      </c>
      <c r="Z88" s="855">
        <f t="shared" si="23"/>
        <v>0</v>
      </c>
      <c r="AA88" s="795">
        <f>AA67+AA77+AA72+AA82+AA84+AA86</f>
        <v>0</v>
      </c>
      <c r="AB88" s="674">
        <f>AC88+AD88+AG88+AJ88+AM88+AP88+AS88+AV88+AY88</f>
        <v>18000</v>
      </c>
      <c r="AC88" s="795">
        <f>AC67+AC77+AC72+AC82+AC84+AC86+AC87</f>
        <v>0</v>
      </c>
      <c r="AD88" s="795">
        <f>AD67+AD77+AD72+AD82+AD84+AD86+AD87</f>
        <v>0</v>
      </c>
      <c r="AE88" s="646">
        <f>AE67+AE77+AE72+AE82</f>
        <v>0</v>
      </c>
      <c r="AF88" s="646">
        <f>AF67+AF77+AF72+AF82</f>
        <v>0</v>
      </c>
      <c r="AG88" s="795">
        <f>AG67+AG77+AG72+AG82+AG84+AG86+AG87</f>
        <v>0</v>
      </c>
      <c r="AH88" s="646">
        <f>AH67+AH77+AH72+AH82</f>
        <v>0</v>
      </c>
      <c r="AI88" s="646">
        <f>AI67+AI77+AI72+AI82</f>
        <v>0</v>
      </c>
      <c r="AJ88" s="795">
        <f>AJ67+AJ77+AJ72+AJ82+AJ84+AJ86+AJ87</f>
        <v>0</v>
      </c>
      <c r="AK88" s="646">
        <f>AK67+AK77+AK72+AK82</f>
        <v>0</v>
      </c>
      <c r="AL88" s="646">
        <f>AL67+AL77+AL72+AL82</f>
        <v>0</v>
      </c>
      <c r="AM88" s="795">
        <f t="shared" ref="AM88:AY88" si="24">AM67+AM77+AM72+AM82+AM84+AM86+AM87</f>
        <v>0</v>
      </c>
      <c r="AN88" s="795">
        <f t="shared" si="24"/>
        <v>26200</v>
      </c>
      <c r="AO88" s="855">
        <f t="shared" si="24"/>
        <v>-8200</v>
      </c>
      <c r="AP88" s="795">
        <f t="shared" si="24"/>
        <v>18000</v>
      </c>
      <c r="AQ88" s="795">
        <f t="shared" si="24"/>
        <v>0</v>
      </c>
      <c r="AR88" s="855">
        <f t="shared" si="24"/>
        <v>0</v>
      </c>
      <c r="AS88" s="795">
        <f t="shared" si="24"/>
        <v>0</v>
      </c>
      <c r="AT88" s="795">
        <f t="shared" si="24"/>
        <v>0</v>
      </c>
      <c r="AU88" s="855">
        <f t="shared" si="24"/>
        <v>0</v>
      </c>
      <c r="AV88" s="795">
        <f t="shared" si="24"/>
        <v>0</v>
      </c>
      <c r="AW88" s="795">
        <f t="shared" si="24"/>
        <v>0</v>
      </c>
      <c r="AX88" s="855">
        <f t="shared" si="24"/>
        <v>0</v>
      </c>
      <c r="AY88" s="795">
        <f t="shared" si="24"/>
        <v>0</v>
      </c>
      <c r="AZ88" s="747">
        <f>BC88+BF88+BI88+BL88+BO88+BR88</f>
        <v>0</v>
      </c>
      <c r="BA88" s="646">
        <f>BA77+BA72+BA82</f>
        <v>0</v>
      </c>
      <c r="BB88" s="848">
        <f>BB77+BB72+BB82</f>
        <v>0</v>
      </c>
      <c r="BC88" s="795">
        <f>BC67+BC77+BC72+BC82+BC84+BC86+BC87</f>
        <v>0</v>
      </c>
      <c r="BD88" s="646">
        <f>BD67+BD77+BD72+BD82+BD84</f>
        <v>0</v>
      </c>
      <c r="BE88" s="646">
        <f>BE67+BE77+BE72+BE82+BE84</f>
        <v>0</v>
      </c>
      <c r="BF88" s="795">
        <f t="shared" ref="BF88:BR88" si="25">BF67+BF77+BF72+BF82+BF84+BF86+BF87</f>
        <v>0</v>
      </c>
      <c r="BG88" s="795">
        <f t="shared" si="25"/>
        <v>0</v>
      </c>
      <c r="BH88" s="855">
        <f t="shared" si="25"/>
        <v>0</v>
      </c>
      <c r="BI88" s="795">
        <f t="shared" si="25"/>
        <v>0</v>
      </c>
      <c r="BJ88" s="795">
        <f t="shared" si="25"/>
        <v>0</v>
      </c>
      <c r="BK88" s="855">
        <f t="shared" si="25"/>
        <v>0</v>
      </c>
      <c r="BL88" s="795">
        <f t="shared" si="25"/>
        <v>0</v>
      </c>
      <c r="BM88" s="795">
        <f t="shared" si="25"/>
        <v>0</v>
      </c>
      <c r="BN88" s="855">
        <f t="shared" si="25"/>
        <v>0</v>
      </c>
      <c r="BO88" s="795">
        <f t="shared" si="25"/>
        <v>0</v>
      </c>
      <c r="BP88" s="795">
        <f t="shared" si="25"/>
        <v>0</v>
      </c>
      <c r="BQ88" s="855">
        <f t="shared" si="25"/>
        <v>0</v>
      </c>
      <c r="BR88" s="795">
        <f t="shared" si="25"/>
        <v>0</v>
      </c>
      <c r="BS88" s="674">
        <f>BT88+BU88+BX88+CA88+CD88+CG88+CJ88+CM88+CP88</f>
        <v>19427.39342</v>
      </c>
      <c r="BT88" s="795">
        <f>BT67+BT77+BT72+BT82+BT84+BT86+BT87</f>
        <v>0</v>
      </c>
      <c r="BU88" s="795">
        <f>BU67+BU77+BU72+BU82+BU84+BU86+BU87</f>
        <v>0</v>
      </c>
      <c r="BV88" s="646">
        <f>BV67+BV77+BV72+BV82+BV84</f>
        <v>0</v>
      </c>
      <c r="BW88" s="646">
        <f>BW67+BW77+BW72+BW82+BW84</f>
        <v>0</v>
      </c>
      <c r="BX88" s="795">
        <f>BX67+BX77+BX72+BX82+BX84+BX86+BX87</f>
        <v>0</v>
      </c>
      <c r="BY88" s="646">
        <f>BY67+BY77+BY72+BY82+BY84</f>
        <v>84032.18285</v>
      </c>
      <c r="BZ88" s="646">
        <f>BZ67+BZ77+BZ72+BZ82+BZ84</f>
        <v>0</v>
      </c>
      <c r="CA88" s="795">
        <f>CA67+CA77+CA72+CA82+CA84+CA86+CA87</f>
        <v>0</v>
      </c>
      <c r="CB88" s="646">
        <f>CB67+CB77+CB72+CB82+CB84</f>
        <v>360.05</v>
      </c>
      <c r="CC88" s="646">
        <f>CC67+CC77+CC72+CC82+CC84</f>
        <v>0</v>
      </c>
      <c r="CD88" s="795">
        <f t="shared" ref="CD88:CP88" si="26">CD67+CD77+CD72+CD82+CD84+CD86+CD87</f>
        <v>180.025</v>
      </c>
      <c r="CE88" s="795">
        <f t="shared" si="26"/>
        <v>30212.90853</v>
      </c>
      <c r="CF88" s="855">
        <f t="shared" si="26"/>
        <v>-10965.54011</v>
      </c>
      <c r="CG88" s="795">
        <f t="shared" si="26"/>
        <v>19247.36842</v>
      </c>
      <c r="CH88" s="795">
        <f t="shared" si="26"/>
        <v>0</v>
      </c>
      <c r="CI88" s="855">
        <f t="shared" si="26"/>
        <v>0</v>
      </c>
      <c r="CJ88" s="795">
        <f t="shared" si="26"/>
        <v>0</v>
      </c>
      <c r="CK88" s="795">
        <f t="shared" si="26"/>
        <v>0</v>
      </c>
      <c r="CL88" s="855">
        <f t="shared" si="26"/>
        <v>0</v>
      </c>
      <c r="CM88" s="795">
        <f t="shared" si="26"/>
        <v>0</v>
      </c>
      <c r="CN88" s="795">
        <f t="shared" si="26"/>
        <v>0</v>
      </c>
      <c r="CO88" s="855">
        <f t="shared" si="26"/>
        <v>0</v>
      </c>
      <c r="CP88" s="795">
        <f t="shared" si="26"/>
        <v>0</v>
      </c>
      <c r="CQ88" s="334"/>
    </row>
    <row r="89" s="27" customFormat="1" ht="76.9" customHeight="1" spans="1:95">
      <c r="A89" s="643"/>
      <c r="B89" s="644" t="s">
        <v>162</v>
      </c>
      <c r="C89" s="847"/>
      <c r="D89" s="425">
        <f>E89+F89+I89+L89+O89+R89+U89+X89+AA89</f>
        <v>688312.391</v>
      </c>
      <c r="E89" s="646">
        <f t="shared" ref="E89:AA89" si="27">E88+E64+E57+E45+E52</f>
        <v>73582.87327</v>
      </c>
      <c r="F89" s="646">
        <f t="shared" si="27"/>
        <v>68037.99891</v>
      </c>
      <c r="G89" s="646">
        <f t="shared" si="27"/>
        <v>81605.94426</v>
      </c>
      <c r="H89" s="848">
        <f t="shared" si="27"/>
        <v>0</v>
      </c>
      <c r="I89" s="646">
        <f t="shared" si="27"/>
        <v>79606.73556</v>
      </c>
      <c r="J89" s="646">
        <f t="shared" si="27"/>
        <v>150787.82668</v>
      </c>
      <c r="K89" s="855">
        <f t="shared" si="27"/>
        <v>0</v>
      </c>
      <c r="L89" s="646">
        <f t="shared" si="27"/>
        <v>75393.91334</v>
      </c>
      <c r="M89" s="646">
        <f t="shared" si="27"/>
        <v>74198.21812</v>
      </c>
      <c r="N89" s="855">
        <f t="shared" si="27"/>
        <v>0</v>
      </c>
      <c r="O89" s="646">
        <f t="shared" si="27"/>
        <v>74018.19312</v>
      </c>
      <c r="P89" s="646">
        <f t="shared" si="27"/>
        <v>113497.92412</v>
      </c>
      <c r="Q89" s="855">
        <f t="shared" si="27"/>
        <v>-3000.2693</v>
      </c>
      <c r="R89" s="795">
        <f t="shared" si="27"/>
        <v>108044.37829</v>
      </c>
      <c r="S89" s="646">
        <f t="shared" si="27"/>
        <v>69498.04098</v>
      </c>
      <c r="T89" s="855">
        <f t="shared" si="27"/>
        <v>195.15263</v>
      </c>
      <c r="U89" s="795">
        <f t="shared" si="27"/>
        <v>69693.19361</v>
      </c>
      <c r="V89" s="646">
        <f t="shared" si="27"/>
        <v>69934.82087</v>
      </c>
      <c r="W89" s="855">
        <f t="shared" si="27"/>
        <v>52.63158</v>
      </c>
      <c r="X89" s="795">
        <f t="shared" si="27"/>
        <v>69987.45245</v>
      </c>
      <c r="Y89" s="646">
        <f t="shared" si="27"/>
        <v>69934.82087</v>
      </c>
      <c r="Z89" s="855">
        <f t="shared" si="27"/>
        <v>12.83158</v>
      </c>
      <c r="AA89" s="795">
        <f t="shared" si="27"/>
        <v>69947.65245</v>
      </c>
      <c r="AB89" s="674">
        <f>AC89+AD89+AG89+AJ89+AM89+AP89+AS89+AV89+AY89</f>
        <v>54849.42703</v>
      </c>
      <c r="AC89" s="646">
        <f t="shared" ref="AC89:AY89" si="28">AC88+AC64+AC57+AC45+AC52</f>
        <v>4170.09794</v>
      </c>
      <c r="AD89" s="646">
        <f t="shared" si="28"/>
        <v>0</v>
      </c>
      <c r="AE89" s="646">
        <f t="shared" si="28"/>
        <v>3793.45358</v>
      </c>
      <c r="AF89" s="848">
        <f t="shared" si="28"/>
        <v>0</v>
      </c>
      <c r="AG89" s="646">
        <f t="shared" si="28"/>
        <v>3793.45358</v>
      </c>
      <c r="AH89" s="646">
        <f t="shared" si="28"/>
        <v>13369.43893</v>
      </c>
      <c r="AI89" s="855">
        <f t="shared" si="28"/>
        <v>0</v>
      </c>
      <c r="AJ89" s="646">
        <f t="shared" si="28"/>
        <v>8638.26951</v>
      </c>
      <c r="AK89" s="646">
        <f t="shared" si="28"/>
        <v>3787.5</v>
      </c>
      <c r="AL89" s="855">
        <f t="shared" si="28"/>
        <v>0</v>
      </c>
      <c r="AM89" s="646">
        <f t="shared" si="28"/>
        <v>3787.5</v>
      </c>
      <c r="AN89" s="646">
        <f t="shared" si="28"/>
        <v>26380.4</v>
      </c>
      <c r="AO89" s="855">
        <f t="shared" si="28"/>
        <v>-3099.6</v>
      </c>
      <c r="AP89" s="646">
        <f t="shared" si="28"/>
        <v>23280.8</v>
      </c>
      <c r="AQ89" s="646">
        <f t="shared" si="28"/>
        <v>0</v>
      </c>
      <c r="AR89" s="855">
        <f t="shared" si="28"/>
        <v>10763.422</v>
      </c>
      <c r="AS89" s="646">
        <f t="shared" si="28"/>
        <v>10763.422</v>
      </c>
      <c r="AT89" s="646">
        <f t="shared" si="28"/>
        <v>0</v>
      </c>
      <c r="AU89" s="855">
        <f t="shared" si="28"/>
        <v>276</v>
      </c>
      <c r="AV89" s="646">
        <f t="shared" si="28"/>
        <v>276</v>
      </c>
      <c r="AW89" s="646">
        <f t="shared" si="28"/>
        <v>0</v>
      </c>
      <c r="AX89" s="855">
        <f t="shared" si="28"/>
        <v>139.884</v>
      </c>
      <c r="AY89" s="646">
        <f t="shared" si="28"/>
        <v>139.884</v>
      </c>
      <c r="AZ89" s="883">
        <f>BC89+BF89+BI89+BL89+BO89+BR89</f>
        <v>5700.394</v>
      </c>
      <c r="BA89" s="870">
        <f>BA88+BA64+BA57+BA45+BA52</f>
        <v>820</v>
      </c>
      <c r="BB89" s="855">
        <f>BB88+BB64+BB57+BB45+BB52</f>
        <v>0</v>
      </c>
      <c r="BC89" s="795">
        <f>BC88+BC64+BC57+BC45+BC52</f>
        <v>820</v>
      </c>
      <c r="BD89" s="870">
        <f>BD88+BD64+BD57+BD45+BD52</f>
        <v>410</v>
      </c>
      <c r="BE89" s="855">
        <f>BE88+BE64+BE57+BE45+BE52</f>
        <v>0</v>
      </c>
      <c r="BF89" s="795">
        <f>BD89+BE89</f>
        <v>410</v>
      </c>
      <c r="BG89" s="870">
        <f>BG88+BG64+BG57+BG45+BG52</f>
        <v>410</v>
      </c>
      <c r="BH89" s="855">
        <f>BH88+BH64+BH57+BH45+BH52</f>
        <v>0</v>
      </c>
      <c r="BI89" s="795">
        <f>BG89+BH89</f>
        <v>410</v>
      </c>
      <c r="BJ89" s="870">
        <f>BJ88+BJ64+BJ57+BJ45+BJ52</f>
        <v>0</v>
      </c>
      <c r="BK89" s="855">
        <f>BK88+BK64+BK57+BK45+BK52</f>
        <v>3040.478</v>
      </c>
      <c r="BL89" s="795">
        <f>BJ89+BK89</f>
        <v>3040.478</v>
      </c>
      <c r="BM89" s="870">
        <f>BM88+BM64+BM57+BM45+BM52</f>
        <v>0</v>
      </c>
      <c r="BN89" s="855">
        <f>BN88+BN64+BN57+BN45+BN52</f>
        <v>820</v>
      </c>
      <c r="BO89" s="890">
        <f>BM89+BN89</f>
        <v>820</v>
      </c>
      <c r="BP89" s="870">
        <f>BP88+BP64+BP57+BP45+BP52</f>
        <v>0</v>
      </c>
      <c r="BQ89" s="855">
        <f>BQ88+BQ64+BQ57+BQ45+BQ52</f>
        <v>199.916</v>
      </c>
      <c r="BR89" s="795">
        <f>BP89+BQ89</f>
        <v>199.916</v>
      </c>
      <c r="BS89" s="674">
        <f>BT89+BU89+BX89+CA89+CD89+CG89+CJ89+CM89+CP89</f>
        <v>748862.21203</v>
      </c>
      <c r="BT89" s="646">
        <f t="shared" ref="BT89:CP89" si="29">BT88+BT64+BT57+BT45+BT52</f>
        <v>77752.97121</v>
      </c>
      <c r="BU89" s="646">
        <f t="shared" si="29"/>
        <v>68037.99891</v>
      </c>
      <c r="BV89" s="646">
        <f t="shared" si="29"/>
        <v>85399.39784</v>
      </c>
      <c r="BW89" s="646">
        <f t="shared" si="29"/>
        <v>0</v>
      </c>
      <c r="BX89" s="646">
        <f t="shared" si="29"/>
        <v>83400.18914</v>
      </c>
      <c r="BY89" s="646">
        <f t="shared" si="29"/>
        <v>173615.53512</v>
      </c>
      <c r="BZ89" s="848">
        <f t="shared" si="29"/>
        <v>0</v>
      </c>
      <c r="CA89" s="646">
        <f t="shared" si="29"/>
        <v>84852.18285</v>
      </c>
      <c r="CB89" s="646">
        <f t="shared" si="29"/>
        <v>78395.71812</v>
      </c>
      <c r="CC89" s="848">
        <f t="shared" si="29"/>
        <v>0</v>
      </c>
      <c r="CD89" s="646">
        <f t="shared" si="29"/>
        <v>78215.69312</v>
      </c>
      <c r="CE89" s="646">
        <f t="shared" si="29"/>
        <v>137835.04759</v>
      </c>
      <c r="CF89" s="848">
        <f t="shared" si="29"/>
        <v>-6099.8693</v>
      </c>
      <c r="CG89" s="646">
        <f t="shared" si="29"/>
        <v>131735.17829</v>
      </c>
      <c r="CH89" s="646">
        <f t="shared" si="29"/>
        <v>69498.04098</v>
      </c>
      <c r="CI89" s="848">
        <f t="shared" si="29"/>
        <v>13999.05263</v>
      </c>
      <c r="CJ89" s="646">
        <f t="shared" si="29"/>
        <v>83497.09361</v>
      </c>
      <c r="CK89" s="646">
        <f t="shared" si="29"/>
        <v>69934.82087</v>
      </c>
      <c r="CL89" s="848">
        <f t="shared" si="29"/>
        <v>1148.63158</v>
      </c>
      <c r="CM89" s="646">
        <f t="shared" si="29"/>
        <v>71083.45245</v>
      </c>
      <c r="CN89" s="646">
        <f t="shared" si="29"/>
        <v>69934.82087</v>
      </c>
      <c r="CO89" s="848">
        <f t="shared" si="29"/>
        <v>352.63158</v>
      </c>
      <c r="CP89" s="646">
        <f t="shared" si="29"/>
        <v>70287.45245</v>
      </c>
      <c r="CQ89" s="816"/>
    </row>
    <row r="90" ht="16.5" customHeight="1" spans="1:95">
      <c r="A90" s="543" t="s">
        <v>164</v>
      </c>
      <c r="B90" s="544"/>
      <c r="C90" s="544"/>
      <c r="D90" s="545"/>
      <c r="E90" s="298"/>
      <c r="F90" s="38"/>
      <c r="I90" s="545"/>
      <c r="K90" s="856"/>
      <c r="N90" s="39"/>
      <c r="Q90" s="41"/>
      <c r="R90" s="856"/>
      <c r="S90" s="856"/>
      <c r="T90" s="856"/>
      <c r="U90" s="856"/>
      <c r="V90" s="856"/>
      <c r="W90" s="856"/>
      <c r="X90" s="856"/>
      <c r="Y90" s="856"/>
      <c r="Z90" s="856"/>
      <c r="AA90" s="856"/>
      <c r="AB90" s="298"/>
      <c r="AC90" s="299"/>
      <c r="AD90" s="545"/>
      <c r="AE90" s="298"/>
      <c r="AF90" s="557"/>
      <c r="AG90" s="298"/>
      <c r="AH90" s="298"/>
      <c r="AI90" s="298"/>
      <c r="AJ90" s="298"/>
      <c r="AK90" s="543"/>
      <c r="AL90" s="38"/>
      <c r="AM90" s="543" t="s">
        <v>314</v>
      </c>
      <c r="AN90" s="868"/>
      <c r="AO90" s="543"/>
      <c r="AP90" s="868"/>
      <c r="AQ90" s="868"/>
      <c r="AR90" s="868"/>
      <c r="AS90" s="868"/>
      <c r="AT90" s="868"/>
      <c r="AU90" s="868"/>
      <c r="AV90" s="868"/>
      <c r="AW90" s="868"/>
      <c r="AX90" s="868"/>
      <c r="AY90" s="868"/>
      <c r="AZ90" s="884"/>
      <c r="BA90" s="868"/>
      <c r="BB90" s="868"/>
      <c r="BC90" s="868"/>
      <c r="BD90" s="868"/>
      <c r="BE90" s="868"/>
      <c r="BF90" s="868"/>
      <c r="BG90" s="868"/>
      <c r="BH90" s="868"/>
      <c r="BI90" s="868"/>
      <c r="BJ90" s="868"/>
      <c r="BK90" s="868"/>
      <c r="BL90" s="868"/>
      <c r="BM90" s="868"/>
      <c r="BN90" s="868"/>
      <c r="BO90" s="868"/>
      <c r="BP90" s="868"/>
      <c r="BQ90" s="868"/>
      <c r="BR90" s="868"/>
      <c r="BS90" s="868"/>
      <c r="BT90" s="868"/>
      <c r="BU90" s="868"/>
      <c r="BV90" s="868"/>
      <c r="BX90" s="868"/>
      <c r="BY90" s="868"/>
      <c r="BZ90" s="868"/>
      <c r="CA90" s="868"/>
      <c r="CB90" s="868"/>
      <c r="CC90" s="868"/>
      <c r="CD90" s="868"/>
      <c r="CE90" s="868"/>
      <c r="CF90" s="868"/>
      <c r="CG90" s="868"/>
      <c r="CH90" s="868"/>
      <c r="CI90" s="868"/>
      <c r="CJ90" s="868"/>
      <c r="CK90" s="868"/>
      <c r="CL90" s="868"/>
      <c r="CM90" s="868"/>
      <c r="CN90" s="868"/>
      <c r="CO90" s="868"/>
      <c r="CP90" s="868"/>
      <c r="CQ90" s="894"/>
    </row>
    <row r="91" ht="24" customHeight="1"/>
    <row r="92" s="32" customFormat="1" ht="36" customHeight="1" spans="1:95">
      <c r="A92" s="33"/>
      <c r="B92" s="34"/>
      <c r="C92" s="34"/>
      <c r="D92" s="35"/>
      <c r="E92" s="36"/>
      <c r="F92" s="37"/>
      <c r="G92" s="38"/>
      <c r="H92" s="37"/>
      <c r="I92" s="38"/>
      <c r="J92" s="39"/>
      <c r="K92" s="40"/>
      <c r="L92" s="39"/>
      <c r="M92" s="41"/>
      <c r="N92" s="42"/>
      <c r="O92" s="41"/>
      <c r="P92" s="41"/>
      <c r="Q92" s="40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3"/>
      <c r="AC92" s="44"/>
      <c r="AD92" s="45"/>
      <c r="AE92" s="46"/>
      <c r="AF92" s="37"/>
      <c r="AG92" s="47"/>
      <c r="AH92" s="46"/>
      <c r="AI92" s="36"/>
      <c r="AJ92" s="46"/>
      <c r="AK92" s="48"/>
      <c r="AL92" s="37"/>
      <c r="AM92" s="48"/>
      <c r="AO92" s="49"/>
      <c r="AZ92" s="50"/>
      <c r="BS92" s="322"/>
      <c r="BT92" s="323"/>
      <c r="BU92" s="323"/>
      <c r="BV92" s="323"/>
      <c r="BW92" s="323"/>
      <c r="BX92" s="323"/>
      <c r="BZ92" s="52"/>
      <c r="CC92" s="52"/>
      <c r="CF92" s="52"/>
      <c r="CG92" s="53"/>
      <c r="CQ92" s="54"/>
    </row>
    <row r="93" spans="71:76">
      <c r="BS93" s="322"/>
      <c r="BT93" s="323"/>
      <c r="BU93" s="323"/>
      <c r="BV93" s="323"/>
      <c r="BW93" s="323"/>
      <c r="BX93" s="323"/>
    </row>
    <row r="94" spans="71:71">
      <c r="BS94" s="324"/>
    </row>
    <row r="95" spans="71:71">
      <c r="BS95" s="324"/>
    </row>
    <row r="96" spans="71:71">
      <c r="BS96" s="324"/>
    </row>
    <row r="97" spans="71:71">
      <c r="BS97" s="324"/>
    </row>
  </sheetData>
  <mergeCells count="236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P9:R9"/>
    <mergeCell ref="S9:U9"/>
    <mergeCell ref="V9:X9"/>
    <mergeCell ref="Y9:AA9"/>
    <mergeCell ref="AN9:AP9"/>
    <mergeCell ref="AQ9:AS9"/>
    <mergeCell ref="AT9:AV9"/>
    <mergeCell ref="AW9:AY9"/>
    <mergeCell ref="BG9:BI9"/>
    <mergeCell ref="BJ9:BL9"/>
    <mergeCell ref="BM9:BO9"/>
    <mergeCell ref="BP9:BR9"/>
    <mergeCell ref="CE9:CG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3:CP53"/>
    <mergeCell ref="A54:CP54"/>
    <mergeCell ref="A58:CP58"/>
    <mergeCell ref="A59:CP59"/>
    <mergeCell ref="A65:CP65"/>
    <mergeCell ref="A66:CP66"/>
    <mergeCell ref="BS92:BX92"/>
    <mergeCell ref="BS93:BX93"/>
    <mergeCell ref="A8:A10"/>
    <mergeCell ref="A13:A18"/>
    <mergeCell ref="A19:A21"/>
    <mergeCell ref="A22:A24"/>
    <mergeCell ref="A26:A29"/>
    <mergeCell ref="A38:A41"/>
    <mergeCell ref="A60:A63"/>
    <mergeCell ref="A73:A76"/>
    <mergeCell ref="A78:A81"/>
    <mergeCell ref="B8:B10"/>
    <mergeCell ref="B13:B18"/>
    <mergeCell ref="B19:B21"/>
    <mergeCell ref="B22:B24"/>
    <mergeCell ref="B26:B29"/>
    <mergeCell ref="B31:B35"/>
    <mergeCell ref="B36:B37"/>
    <mergeCell ref="B39:B41"/>
    <mergeCell ref="B60:B63"/>
    <mergeCell ref="B73:B76"/>
    <mergeCell ref="B78:B81"/>
    <mergeCell ref="C8:C10"/>
    <mergeCell ref="D9:D10"/>
    <mergeCell ref="D61:D63"/>
    <mergeCell ref="D78:D81"/>
    <mergeCell ref="E9:E10"/>
    <mergeCell ref="E61:E63"/>
    <mergeCell ref="E78:E81"/>
    <mergeCell ref="F9:F10"/>
    <mergeCell ref="F61:F63"/>
    <mergeCell ref="F78:F81"/>
    <mergeCell ref="G78:G81"/>
    <mergeCell ref="I9:I10"/>
    <mergeCell ref="I61:I63"/>
    <mergeCell ref="I78:I81"/>
    <mergeCell ref="J9:J10"/>
    <mergeCell ref="J61:J63"/>
    <mergeCell ref="J78:J81"/>
    <mergeCell ref="K9:K10"/>
    <mergeCell ref="L9:L10"/>
    <mergeCell ref="L61:L63"/>
    <mergeCell ref="L78:L81"/>
    <mergeCell ref="M9:M10"/>
    <mergeCell ref="M61:M63"/>
    <mergeCell ref="M78:M81"/>
    <mergeCell ref="N9:N10"/>
    <mergeCell ref="O9:O10"/>
    <mergeCell ref="O61:O63"/>
    <mergeCell ref="O78:O81"/>
    <mergeCell ref="P78:P81"/>
    <mergeCell ref="R61:R63"/>
    <mergeCell ref="R78:R81"/>
    <mergeCell ref="S78:S81"/>
    <mergeCell ref="T61:T63"/>
    <mergeCell ref="U61:U63"/>
    <mergeCell ref="U78:U81"/>
    <mergeCell ref="V78:V81"/>
    <mergeCell ref="W61:W63"/>
    <mergeCell ref="X61:X63"/>
    <mergeCell ref="X78:X81"/>
    <mergeCell ref="Y78:Y81"/>
    <mergeCell ref="Z61:Z63"/>
    <mergeCell ref="AA61:AA63"/>
    <mergeCell ref="AA78:AA81"/>
    <mergeCell ref="AB9:AB10"/>
    <mergeCell ref="AB61:AB63"/>
    <mergeCell ref="AB78:AB81"/>
    <mergeCell ref="AC9:AC10"/>
    <mergeCell ref="AC61:AC63"/>
    <mergeCell ref="AC78:AC81"/>
    <mergeCell ref="AD9:AD10"/>
    <mergeCell ref="AD61:AD63"/>
    <mergeCell ref="AD78:AD81"/>
    <mergeCell ref="AE9:AE10"/>
    <mergeCell ref="AE61:AE63"/>
    <mergeCell ref="AE78:AE81"/>
    <mergeCell ref="AF9:AF10"/>
    <mergeCell ref="AG9:AG10"/>
    <mergeCell ref="AG61:AG63"/>
    <mergeCell ref="AG78:AG81"/>
    <mergeCell ref="AH9:AH10"/>
    <mergeCell ref="AH61:AH63"/>
    <mergeCell ref="AH78:AH81"/>
    <mergeCell ref="AI9:AI10"/>
    <mergeCell ref="AJ9:AJ10"/>
    <mergeCell ref="AJ61:AJ63"/>
    <mergeCell ref="AJ78:AJ81"/>
    <mergeCell ref="AK9:AK10"/>
    <mergeCell ref="AK61:AK63"/>
    <mergeCell ref="AK78:AK81"/>
    <mergeCell ref="AL9:AL10"/>
    <mergeCell ref="AM9:AM10"/>
    <mergeCell ref="AM61:AM63"/>
    <mergeCell ref="AM78:AM81"/>
    <mergeCell ref="AN61:AN63"/>
    <mergeCell ref="AN78:AN81"/>
    <mergeCell ref="AP61:AP63"/>
    <mergeCell ref="AP78:AP81"/>
    <mergeCell ref="AQ61:AQ63"/>
    <mergeCell ref="AQ78:AQ81"/>
    <mergeCell ref="AS61:AS63"/>
    <mergeCell ref="AS78:AS81"/>
    <mergeCell ref="AT61:AT63"/>
    <mergeCell ref="AT78:AT81"/>
    <mergeCell ref="AV61:AV63"/>
    <mergeCell ref="AV78:AV81"/>
    <mergeCell ref="AW61:AW63"/>
    <mergeCell ref="AW78:AW81"/>
    <mergeCell ref="AY61:AY63"/>
    <mergeCell ref="AY78:AY81"/>
    <mergeCell ref="AZ9:AZ10"/>
    <mergeCell ref="BA9:BA10"/>
    <mergeCell ref="BB9:BB10"/>
    <mergeCell ref="BC9:BC10"/>
    <mergeCell ref="BC61:BC63"/>
    <mergeCell ref="BD9:BD10"/>
    <mergeCell ref="BE9:BE10"/>
    <mergeCell ref="BF9:BF10"/>
    <mergeCell ref="BS9:BS10"/>
    <mergeCell ref="BS61:BS63"/>
    <mergeCell ref="BS78:BS81"/>
    <mergeCell ref="BT9:BT10"/>
    <mergeCell ref="BT61:BT63"/>
    <mergeCell ref="BT78:BT81"/>
    <mergeCell ref="BU9:BU10"/>
    <mergeCell ref="BU61:BU63"/>
    <mergeCell ref="BU78:BU81"/>
    <mergeCell ref="BV9:BV10"/>
    <mergeCell ref="BV61:BV63"/>
    <mergeCell ref="BV78:BV81"/>
    <mergeCell ref="BW9:BW10"/>
    <mergeCell ref="BX9:BX10"/>
    <mergeCell ref="BX61:BX63"/>
    <mergeCell ref="BX78:BX81"/>
    <mergeCell ref="BY9:BY10"/>
    <mergeCell ref="BY61:BY63"/>
    <mergeCell ref="BY78:BY81"/>
    <mergeCell ref="BZ9:BZ10"/>
    <mergeCell ref="CA9:CA10"/>
    <mergeCell ref="CA61:CA63"/>
    <mergeCell ref="CA78:CA81"/>
    <mergeCell ref="CB9:CB10"/>
    <mergeCell ref="CB61:CB63"/>
    <mergeCell ref="CB78:CB81"/>
    <mergeCell ref="CC9:CC10"/>
    <mergeCell ref="CD9:CD10"/>
    <mergeCell ref="CD61:CD63"/>
    <mergeCell ref="CD78:CD81"/>
    <mergeCell ref="CE61:CE63"/>
    <mergeCell ref="CE78:CE81"/>
    <mergeCell ref="CG61:CG63"/>
    <mergeCell ref="CG78:CG81"/>
    <mergeCell ref="CH61:CH63"/>
    <mergeCell ref="CH78:CH81"/>
    <mergeCell ref="CJ61:CJ63"/>
    <mergeCell ref="CJ78:CJ81"/>
    <mergeCell ref="CK61:CK63"/>
    <mergeCell ref="CK78:CK81"/>
    <mergeCell ref="CM61:CM63"/>
    <mergeCell ref="CM78:CM81"/>
    <mergeCell ref="CN61:CN63"/>
    <mergeCell ref="CN78:CN81"/>
    <mergeCell ref="CP61:CP63"/>
    <mergeCell ref="CP78:CP81"/>
    <mergeCell ref="CQ8:CQ10"/>
    <mergeCell ref="CQ26:CQ29"/>
    <mergeCell ref="CQ31:CQ35"/>
    <mergeCell ref="CQ36:CQ37"/>
    <mergeCell ref="CQ43:CQ44"/>
    <mergeCell ref="CQ47:CQ51"/>
    <mergeCell ref="CQ55:CQ56"/>
    <mergeCell ref="CQ67:CQ71"/>
    <mergeCell ref="CQ82:CQ83"/>
    <mergeCell ref="CQ84:CQ85"/>
  </mergeCells>
  <pageMargins left="0.118110236220472" right="0.118110236220472" top="0.748031496062992" bottom="0.748031496062992" header="0.31496062992126" footer="0.31496062992126"/>
  <pageSetup paperSize="9" scale="45" fitToHeight="0" orientation="landscape" horizontalDpi="600" verticalDpi="600"/>
  <headerFooter/>
  <rowBreaks count="4" manualBreakCount="4">
    <brk id="20" max="94" man="1"/>
    <brk id="37" max="94" man="1"/>
    <brk id="52" max="94" man="1"/>
    <brk id="64" max="94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Q100"/>
  <sheetViews>
    <sheetView view="pageBreakPreview" zoomScale="85" zoomScaleNormal="100" workbookViewId="0">
      <selection activeCell="T48" sqref="T48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customWidth="1" outlineLevel="1"/>
    <col min="17" max="17" width="4.28571428571429" style="40" customWidth="1" outlineLevel="1"/>
    <col min="18" max="18" width="3.71428571428571" style="4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customWidth="1" outlineLevel="1"/>
    <col min="41" max="41" width="3.71428571428571" style="49" customWidth="1" outlineLevel="1"/>
    <col min="42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customWidth="1" outlineLevel="1"/>
    <col min="84" max="84" width="3.71428571428571" style="52" customWidth="1" outlineLevel="1"/>
    <col min="85" max="85" width="3.71428571428571" style="53" customWidth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34.5" customHeight="1" spans="1:95">
      <c r="A2" s="898" t="s">
        <v>523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  <c r="BH2" s="898"/>
      <c r="BI2" s="898"/>
      <c r="BJ2" s="898"/>
      <c r="BK2" s="898"/>
      <c r="BL2" s="898"/>
      <c r="BM2" s="898"/>
      <c r="BN2" s="898"/>
      <c r="BO2" s="898"/>
      <c r="BP2" s="898"/>
      <c r="BQ2" s="898"/>
      <c r="BR2" s="898"/>
      <c r="BS2" s="898"/>
      <c r="BT2" s="898"/>
      <c r="BU2" s="898"/>
      <c r="BV2" s="898"/>
      <c r="BW2" s="898"/>
      <c r="BX2" s="898"/>
      <c r="BY2" s="898"/>
      <c r="BZ2" s="898"/>
      <c r="CA2" s="898"/>
      <c r="CB2" s="898"/>
      <c r="CC2" s="898"/>
      <c r="CD2" s="898"/>
      <c r="CE2" s="898"/>
      <c r="CF2" s="898"/>
      <c r="CG2" s="898"/>
      <c r="CH2" s="898"/>
      <c r="CI2" s="898"/>
      <c r="CJ2" s="898"/>
      <c r="CK2" s="898"/>
      <c r="CL2" s="898"/>
      <c r="CM2" s="898"/>
      <c r="CN2" s="898"/>
      <c r="CO2" s="898"/>
      <c r="CP2" s="898"/>
      <c r="CQ2" s="898"/>
    </row>
    <row r="3" s="26" customFormat="1" ht="31.5" hidden="1" customHeight="1" spans="1:95">
      <c r="A3" s="899" t="s">
        <v>507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  <c r="AK3" s="899"/>
      <c r="AL3" s="899"/>
      <c r="AM3" s="899"/>
      <c r="AN3" s="899"/>
      <c r="AO3" s="899"/>
      <c r="AP3" s="899"/>
      <c r="AQ3" s="899"/>
      <c r="AR3" s="899"/>
      <c r="AS3" s="899"/>
      <c r="AT3" s="899"/>
      <c r="AU3" s="899"/>
      <c r="AV3" s="899"/>
      <c r="AW3" s="899"/>
      <c r="AX3" s="899"/>
      <c r="AY3" s="899"/>
      <c r="AZ3" s="899"/>
      <c r="BA3" s="899"/>
      <c r="BB3" s="899"/>
      <c r="BC3" s="899"/>
      <c r="BD3" s="899"/>
      <c r="BE3" s="899"/>
      <c r="BF3" s="899"/>
      <c r="BG3" s="899"/>
      <c r="BH3" s="899"/>
      <c r="BI3" s="899"/>
      <c r="BJ3" s="899"/>
      <c r="BK3" s="899"/>
      <c r="BL3" s="899"/>
      <c r="BM3" s="899"/>
      <c r="BN3" s="899"/>
      <c r="BO3" s="899"/>
      <c r="BP3" s="899"/>
      <c r="BQ3" s="899"/>
      <c r="BR3" s="899"/>
      <c r="BS3" s="899"/>
      <c r="BT3" s="899"/>
      <c r="BU3" s="899"/>
      <c r="BV3" s="899"/>
      <c r="BW3" s="899"/>
      <c r="BX3" s="899"/>
      <c r="BY3" s="899"/>
      <c r="BZ3" s="899"/>
      <c r="CA3" s="899"/>
      <c r="CB3" s="899"/>
      <c r="CC3" s="899"/>
      <c r="CD3" s="899"/>
      <c r="CE3" s="899"/>
      <c r="CF3" s="899"/>
      <c r="CG3" s="899"/>
      <c r="CH3" s="899"/>
      <c r="CI3" s="899"/>
      <c r="CJ3" s="899"/>
      <c r="CK3" s="899"/>
      <c r="CL3" s="899"/>
      <c r="CM3" s="899"/>
      <c r="CN3" s="899"/>
      <c r="CO3" s="899"/>
      <c r="CP3" s="899"/>
      <c r="CQ3" s="899"/>
    </row>
    <row r="4" s="27" customFormat="1" ht="67.5" hidden="1" customHeight="1" spans="1:95">
      <c r="A4" s="896" t="s">
        <v>508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896"/>
      <c r="BQ4" s="896"/>
      <c r="BR4" s="896"/>
      <c r="BS4" s="896"/>
      <c r="BT4" s="896"/>
      <c r="BU4" s="896"/>
      <c r="BV4" s="896"/>
      <c r="BW4" s="896"/>
      <c r="BX4" s="896"/>
      <c r="BY4" s="896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6"/>
      <c r="CK4" s="896"/>
      <c r="CL4" s="896"/>
      <c r="CM4" s="896"/>
      <c r="CN4" s="896"/>
      <c r="CO4" s="896"/>
      <c r="CP4" s="896"/>
      <c r="CQ4" s="896"/>
    </row>
    <row r="5" s="26" customFormat="1" ht="66.75" hidden="1" customHeight="1" spans="1:95">
      <c r="A5" s="63" t="s">
        <v>509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71.25" hidden="1" customHeight="1" spans="1:95">
      <c r="A6" s="63" t="s">
        <v>510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6.25" hidden="1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712" t="s">
        <v>143</v>
      </c>
      <c r="Q9" s="712"/>
      <c r="R9" s="712"/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13" t="s">
        <v>143</v>
      </c>
      <c r="AO9" s="13"/>
      <c r="AP9" s="13"/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13" t="s">
        <v>143</v>
      </c>
      <c r="BH9" s="13"/>
      <c r="BI9" s="900"/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13" t="s">
        <v>143</v>
      </c>
      <c r="CF9" s="13"/>
      <c r="CG9" s="900"/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714" t="s">
        <v>181</v>
      </c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741" t="s">
        <v>179</v>
      </c>
      <c r="AO10" s="742" t="s">
        <v>180</v>
      </c>
      <c r="AP10" s="741" t="s">
        <v>181</v>
      </c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598" t="s">
        <v>179</v>
      </c>
      <c r="BH10" s="599" t="s">
        <v>180</v>
      </c>
      <c r="BI10" s="901" t="s">
        <v>181</v>
      </c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598" t="s">
        <v>179</v>
      </c>
      <c r="CF10" s="599" t="s">
        <v>180</v>
      </c>
      <c r="CG10" s="901" t="s">
        <v>181</v>
      </c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99.7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19139.7497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'48'!R13</f>
        <v>3995.11377</v>
      </c>
      <c r="Q13" s="687">
        <f>Q14+Q15+Q16+Q17</f>
        <v>0</v>
      </c>
      <c r="R13" s="717">
        <f>P13+Q13</f>
        <v>3995.11377</v>
      </c>
      <c r="S13" s="686">
        <v>0</v>
      </c>
      <c r="T13" s="687">
        <f>T14+T15+T16+T17</f>
        <v>3600</v>
      </c>
      <c r="U13" s="717">
        <f>S13+T13</f>
        <v>3600</v>
      </c>
      <c r="V13" s="686">
        <v>0</v>
      </c>
      <c r="W13" s="687">
        <f>W14+W15+W16+W17</f>
        <v>0</v>
      </c>
      <c r="X13" s="717">
        <f>V13+W13</f>
        <v>0</v>
      </c>
      <c r="Y13" s="686"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11">
        <v>0</v>
      </c>
      <c r="AR13" s="609"/>
      <c r="AS13" s="11">
        <v>0</v>
      </c>
      <c r="AT13" s="11">
        <v>0</v>
      </c>
      <c r="AU13" s="609"/>
      <c r="AV13" s="11">
        <v>0</v>
      </c>
      <c r="AW13" s="11"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53">
        <v>0</v>
      </c>
      <c r="BK13" s="654"/>
      <c r="BL13" s="653">
        <v>0</v>
      </c>
      <c r="BM13" s="653">
        <v>0</v>
      </c>
      <c r="BN13" s="654"/>
      <c r="BO13" s="653">
        <v>0</v>
      </c>
      <c r="BP13" s="653">
        <v>0</v>
      </c>
      <c r="BQ13" s="654"/>
      <c r="BR13" s="780">
        <v>0</v>
      </c>
      <c r="BS13" s="674">
        <f>BT13+BU13+BX13+CA13+CD13+CG13+CJ13+CM13+CP13</f>
        <v>19139.7497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3995.11377</v>
      </c>
      <c r="CF13" s="654">
        <f>Q13+AO13</f>
        <v>0</v>
      </c>
      <c r="CG13" s="653">
        <f>CE13+CF13</f>
        <v>3995.11377</v>
      </c>
      <c r="CH13" s="653">
        <f t="shared" ref="CH13:CP13" si="0">S13+AQ13+BJ13</f>
        <v>0</v>
      </c>
      <c r="CI13" s="654">
        <f t="shared" si="0"/>
        <v>3600</v>
      </c>
      <c r="CJ13" s="653">
        <f t="shared" si="0"/>
        <v>3600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208" t="s">
        <v>524</v>
      </c>
    </row>
    <row r="14" ht="69.75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86"/>
      <c r="T14" s="687">
        <v>2100</v>
      </c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209"/>
    </row>
    <row r="15" ht="73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>
        <v>500</v>
      </c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/>
    </row>
    <row r="16" ht="55.5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>
        <v>500</v>
      </c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/>
    </row>
    <row r="17" ht="56.2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>
        <v>500</v>
      </c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104.25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568398.31052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77154.26481</v>
      </c>
      <c r="Q30" s="687">
        <f t="shared" ref="Q30:AA30" si="3">Q31+Q36</f>
        <v>0</v>
      </c>
      <c r="R30" s="717">
        <f t="shared" si="3"/>
        <v>74700.98828</v>
      </c>
      <c r="S30" s="686">
        <f t="shared" si="3"/>
        <v>0</v>
      </c>
      <c r="T30" s="687">
        <f t="shared" si="3"/>
        <v>84433.97816</v>
      </c>
      <c r="U30" s="717">
        <f t="shared" si="3"/>
        <v>84433.97816</v>
      </c>
      <c r="V30" s="686">
        <f t="shared" si="3"/>
        <v>0</v>
      </c>
      <c r="W30" s="687">
        <f t="shared" si="3"/>
        <v>61476.13292</v>
      </c>
      <c r="X30" s="717">
        <f t="shared" si="3"/>
        <v>61476.13292</v>
      </c>
      <c r="Y30" s="686">
        <f t="shared" si="3"/>
        <v>0</v>
      </c>
      <c r="Z30" s="687">
        <f t="shared" si="3"/>
        <v>60807.40773</v>
      </c>
      <c r="AA30" s="717">
        <f t="shared" si="3"/>
        <v>60807.40773</v>
      </c>
      <c r="AB30" s="608">
        <f>AC30+AD30+AG30+AJ30+AM30+AP30+AS30+AV30+AY30</f>
        <v>23310.14753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4050.4</v>
      </c>
      <c r="AO30" s="609">
        <f t="shared" si="4"/>
        <v>0</v>
      </c>
      <c r="AP30" s="11">
        <f t="shared" si="4"/>
        <v>4050.4</v>
      </c>
      <c r="AQ30" s="11">
        <f t="shared" si="4"/>
        <v>7500</v>
      </c>
      <c r="AR30" s="609">
        <f t="shared" si="4"/>
        <v>0</v>
      </c>
      <c r="AS30" s="11">
        <f t="shared" si="4"/>
        <v>7500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591708.45805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78751.38828</v>
      </c>
      <c r="CF30" s="609">
        <f t="shared" si="6"/>
        <v>0</v>
      </c>
      <c r="CG30" s="11">
        <f t="shared" si="6"/>
        <v>78751.38828</v>
      </c>
      <c r="CH30" s="11">
        <f t="shared" si="6"/>
        <v>7500</v>
      </c>
      <c r="CI30" s="609">
        <f t="shared" si="6"/>
        <v>84433.97816</v>
      </c>
      <c r="CJ30" s="11">
        <f t="shared" si="6"/>
        <v>91933.97816</v>
      </c>
      <c r="CK30" s="11">
        <f t="shared" si="6"/>
        <v>0</v>
      </c>
      <c r="CL30" s="609">
        <f t="shared" si="6"/>
        <v>61476.13292</v>
      </c>
      <c r="CM30" s="11">
        <f t="shared" si="6"/>
        <v>61476.13292</v>
      </c>
      <c r="CN30" s="11">
        <f t="shared" si="6"/>
        <v>0</v>
      </c>
      <c r="CO30" s="609">
        <f t="shared" si="6"/>
        <v>60807.40773</v>
      </c>
      <c r="CP30" s="11">
        <f t="shared" si="6"/>
        <v>60807.40773</v>
      </c>
      <c r="CQ30" s="802" t="s">
        <v>524</v>
      </c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389561.07456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'48'!R31</f>
        <v>51431.48451</v>
      </c>
      <c r="Q31" s="687">
        <f>Q32+Q34</f>
        <v>0</v>
      </c>
      <c r="R31" s="717">
        <f>P31+Q31</f>
        <v>51431.48451</v>
      </c>
      <c r="S31" s="686">
        <v>0</v>
      </c>
      <c r="T31" s="687">
        <f>T32+T34</f>
        <v>56701.00622</v>
      </c>
      <c r="U31" s="717">
        <f>S31+T31</f>
        <v>56701.00622</v>
      </c>
      <c r="V31" s="686">
        <v>0</v>
      </c>
      <c r="W31" s="687">
        <f>W32+W34</f>
        <v>39991.56444</v>
      </c>
      <c r="X31" s="717">
        <f>V31+W31</f>
        <v>39991.56444</v>
      </c>
      <c r="Y31" s="686">
        <v>0</v>
      </c>
      <c r="Z31" s="687">
        <f>Z32+Z34</f>
        <v>39526.45248</v>
      </c>
      <c r="AA31" s="717">
        <f>Y31+Z31</f>
        <v>39526.45248</v>
      </c>
      <c r="AB31" s="608">
        <f>AC31+AD31+AG31+AJ31+AM31+AP31+AS31+AV31+AY31</f>
        <v>16323.8597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f>'48'!AP31</f>
        <v>3520</v>
      </c>
      <c r="AO31" s="687">
        <f>AO32+AO34</f>
        <v>0</v>
      </c>
      <c r="AP31" s="11">
        <f>AN31+AO31</f>
        <v>3520</v>
      </c>
      <c r="AQ31" s="11">
        <f>'48'!AS31</f>
        <v>5200</v>
      </c>
      <c r="AR31" s="687">
        <f>AR32+AR34</f>
        <v>0</v>
      </c>
      <c r="AS31" s="11">
        <f>AQ31+AR31</f>
        <v>5200</v>
      </c>
      <c r="AT31" s="11">
        <f>'48'!AV31</f>
        <v>0</v>
      </c>
      <c r="AU31" s="687">
        <f>AU32+AU34</f>
        <v>0</v>
      </c>
      <c r="AV31" s="11">
        <f>AT31+AU31</f>
        <v>0</v>
      </c>
      <c r="AW31" s="11">
        <f>'48'!AY31</f>
        <v>0</v>
      </c>
      <c r="AX31" s="687">
        <f>AX32+AX34</f>
        <v>0</v>
      </c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617">
        <v>0</v>
      </c>
      <c r="BK31" s="609">
        <f>BK32+BK33+BK34</f>
        <v>0</v>
      </c>
      <c r="BL31" s="769">
        <f>BJ31+BK31</f>
        <v>0</v>
      </c>
      <c r="BM31" s="617">
        <v>0</v>
      </c>
      <c r="BN31" s="609">
        <f>BN32+BN33+BN34</f>
        <v>0</v>
      </c>
      <c r="BO31" s="769">
        <f>BM31+BN31</f>
        <v>0</v>
      </c>
      <c r="BP31" s="617"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405884.93426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54951.48451</v>
      </c>
      <c r="CF31" s="609">
        <f>Q31+AO31</f>
        <v>0</v>
      </c>
      <c r="CG31" s="11">
        <f>CE31+CF31</f>
        <v>54951.48451</v>
      </c>
      <c r="CH31" s="11">
        <f>S31+AQ31</f>
        <v>5200</v>
      </c>
      <c r="CI31" s="609">
        <f>T31+AR31</f>
        <v>56701.00622</v>
      </c>
      <c r="CJ31" s="11">
        <f>CH31+CI31</f>
        <v>61901.00622</v>
      </c>
      <c r="CK31" s="11">
        <f>V31+AT31</f>
        <v>0</v>
      </c>
      <c r="CL31" s="609">
        <f>W31+AU31</f>
        <v>39991.56444</v>
      </c>
      <c r="CM31" s="11">
        <f>CK31+CL31</f>
        <v>39991.56444</v>
      </c>
      <c r="CN31" s="11">
        <f>Y31+AW31</f>
        <v>0</v>
      </c>
      <c r="CO31" s="609">
        <f>Z31+AX31</f>
        <v>39526.45248</v>
      </c>
      <c r="CP31" s="11">
        <f>CN31+CO31</f>
        <v>39526.45248</v>
      </c>
      <c r="CQ31" s="902"/>
    </row>
    <row r="32" ht="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>
        <v>31673.592</v>
      </c>
      <c r="U32" s="690"/>
      <c r="V32" s="686"/>
      <c r="W32" s="687">
        <v>22597.5074</v>
      </c>
      <c r="X32" s="690"/>
      <c r="Y32" s="686"/>
      <c r="Z32" s="687">
        <v>22331.71393</v>
      </c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09"/>
      <c r="AP32" s="616"/>
      <c r="AQ32" s="616"/>
      <c r="AR32" s="609"/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750"/>
      <c r="CQ32" s="903"/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750"/>
      <c r="CQ33" s="903"/>
    </row>
    <row r="34" ht="79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>
        <v>25027.41422</v>
      </c>
      <c r="U34" s="718"/>
      <c r="V34" s="686"/>
      <c r="W34" s="687">
        <v>17394.05704</v>
      </c>
      <c r="X34" s="718"/>
      <c r="Y34" s="686"/>
      <c r="Z34" s="692">
        <v>17194.73855</v>
      </c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43"/>
      <c r="AP34" s="616"/>
      <c r="AQ34" s="616"/>
      <c r="AR34" s="609"/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752"/>
      <c r="CQ34" s="903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756"/>
      <c r="CQ35" s="904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178837.23596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'48'!R36</f>
        <v>23269.50377</v>
      </c>
      <c r="Q36" s="687">
        <f>Q37</f>
        <v>0</v>
      </c>
      <c r="R36" s="717">
        <f>P36+Q36</f>
        <v>23269.50377</v>
      </c>
      <c r="S36" s="686">
        <v>0</v>
      </c>
      <c r="T36" s="687">
        <f>T37</f>
        <v>27732.97194</v>
      </c>
      <c r="U36" s="717">
        <f>S36+T36</f>
        <v>27732.97194</v>
      </c>
      <c r="V36" s="686">
        <v>0</v>
      </c>
      <c r="W36" s="687">
        <f>W37</f>
        <v>21484.56848</v>
      </c>
      <c r="X36" s="717">
        <f>V36+W36</f>
        <v>21484.56848</v>
      </c>
      <c r="Y36" s="686">
        <v>0</v>
      </c>
      <c r="Z36" s="687">
        <f>Z37</f>
        <v>21280.95525</v>
      </c>
      <c r="AA36" s="717">
        <f>Y36+Z36</f>
        <v>21280.95525</v>
      </c>
      <c r="AB36" s="608">
        <f>AC36+AD36+AG36+AJ36+AM36+AP36+AS36+AV36+AY36</f>
        <v>6986.28783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f>'48'!AP36</f>
        <v>530.4</v>
      </c>
      <c r="AO36" s="609">
        <f>AO37</f>
        <v>0</v>
      </c>
      <c r="AP36" s="11">
        <f>AN36+AO36</f>
        <v>530.4</v>
      </c>
      <c r="AQ36" s="11">
        <f>'48'!AS36</f>
        <v>2300</v>
      </c>
      <c r="AR36" s="609">
        <f>AR37</f>
        <v>0</v>
      </c>
      <c r="AS36" s="11">
        <f>AQ36+AR36</f>
        <v>2300</v>
      </c>
      <c r="AT36" s="11">
        <f>'48'!AV36</f>
        <v>0</v>
      </c>
      <c r="AU36" s="609"/>
      <c r="AV36" s="11">
        <f>AT36+AU36</f>
        <v>0</v>
      </c>
      <c r="AW36" s="11">
        <f>'48'!AY36</f>
        <v>0</v>
      </c>
      <c r="AX36" s="609"/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/>
      <c r="BI36" s="11">
        <f>BG36+BH36</f>
        <v>0</v>
      </c>
      <c r="BJ36" s="11">
        <v>0</v>
      </c>
      <c r="BK36" s="609"/>
      <c r="BL36" s="11">
        <f>BJ36+BK36</f>
        <v>0</v>
      </c>
      <c r="BM36" s="11">
        <v>0</v>
      </c>
      <c r="BN36" s="609"/>
      <c r="BO36" s="11">
        <f>BM36+BN36</f>
        <v>0</v>
      </c>
      <c r="BP36" s="11">
        <v>0</v>
      </c>
      <c r="BQ36" s="609"/>
      <c r="BR36" s="11">
        <f>BP36+BQ36</f>
        <v>0</v>
      </c>
      <c r="BS36" s="608">
        <f>BT36+BU36+BX36+CA36+CD36+CG36+CJ36+CM36+CP36</f>
        <v>185823.52379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23799.90377</v>
      </c>
      <c r="CF36" s="609">
        <f>Q36+AO36</f>
        <v>0</v>
      </c>
      <c r="CG36" s="11">
        <f>CE36+CF36</f>
        <v>23799.90377</v>
      </c>
      <c r="CH36" s="11">
        <f>S36+AQ36</f>
        <v>2300</v>
      </c>
      <c r="CI36" s="609">
        <f>T36+AR36</f>
        <v>27732.97194</v>
      </c>
      <c r="CJ36" s="11">
        <f>CH36+CI36</f>
        <v>30032.97194</v>
      </c>
      <c r="CK36" s="11">
        <f>V36+AT36</f>
        <v>0</v>
      </c>
      <c r="CL36" s="609">
        <f>W36+AU36</f>
        <v>21484.56848</v>
      </c>
      <c r="CM36" s="11">
        <f>CK36+CL36</f>
        <v>21484.56848</v>
      </c>
      <c r="CN36" s="11">
        <f>Y36+AW36</f>
        <v>0</v>
      </c>
      <c r="CO36" s="609">
        <f>Z36+AX36</f>
        <v>21280.95525</v>
      </c>
      <c r="CP36" s="11">
        <f>CN36+CO36</f>
        <v>21280.95525</v>
      </c>
      <c r="CQ36" s="224"/>
    </row>
    <row r="37" ht="72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86"/>
      <c r="T37" s="687">
        <v>27732.97194</v>
      </c>
      <c r="U37" s="717"/>
      <c r="V37" s="686"/>
      <c r="W37" s="687">
        <v>21484.56848</v>
      </c>
      <c r="X37" s="717"/>
      <c r="Y37" s="686"/>
      <c r="Z37" s="687">
        <v>21280.95525</v>
      </c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09"/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4452.48523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'48'!R38</f>
        <v>2453.27653</v>
      </c>
      <c r="Q38" s="687">
        <f>Q39+Q40+Q41</f>
        <v>0</v>
      </c>
      <c r="R38" s="717">
        <f>P38+Q38</f>
        <v>2453.27653</v>
      </c>
      <c r="S38" s="686">
        <v>0</v>
      </c>
      <c r="T38" s="687">
        <f>T39</f>
        <v>0</v>
      </c>
      <c r="U38" s="717">
        <f>S38+T38</f>
        <v>0</v>
      </c>
      <c r="V38" s="686">
        <v>0</v>
      </c>
      <c r="W38" s="687">
        <f>W39</f>
        <v>0</v>
      </c>
      <c r="X38" s="717">
        <f>V38+W38</f>
        <v>0</v>
      </c>
      <c r="Y38" s="686"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11">
        <v>0</v>
      </c>
      <c r="AR38" s="609">
        <f t="shared" si="7"/>
        <v>0</v>
      </c>
      <c r="AS38" s="11">
        <f>AQ38+AR38</f>
        <v>0</v>
      </c>
      <c r="AT38" s="11">
        <v>0</v>
      </c>
      <c r="AU38" s="609">
        <f>AU39</f>
        <v>0</v>
      </c>
      <c r="AV38" s="11">
        <f>AT38+AU38</f>
        <v>0</v>
      </c>
      <c r="AW38" s="11"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11">
        <v>0</v>
      </c>
      <c r="BK38" s="609"/>
      <c r="BL38" s="686">
        <f>BJ38+BK38</f>
        <v>0</v>
      </c>
      <c r="BM38" s="11">
        <v>0</v>
      </c>
      <c r="BN38" s="609"/>
      <c r="BO38" s="686">
        <f>BM38+BN38</f>
        <v>0</v>
      </c>
      <c r="BP38" s="11">
        <v>0</v>
      </c>
      <c r="BQ38" s="609"/>
      <c r="BR38" s="686">
        <f>BP38+BQ38</f>
        <v>0</v>
      </c>
      <c r="BS38" s="608">
        <f>BT38+BU38+BX38+CA38+CD38+CG38+CJ38+CM38+CP38</f>
        <v>9183.65465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2453.27653</v>
      </c>
      <c r="CF38" s="609">
        <f>Q38+AO38</f>
        <v>0</v>
      </c>
      <c r="CG38" s="11">
        <f>CE38+CF38</f>
        <v>2453.27653</v>
      </c>
      <c r="CH38" s="11">
        <f>S38+AQ38</f>
        <v>0</v>
      </c>
      <c r="CI38" s="609">
        <f>T38+AR38</f>
        <v>0</v>
      </c>
      <c r="CJ38" s="11">
        <f>CH38+CI38</f>
        <v>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/>
    </row>
    <row r="39" ht="23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/>
    </row>
    <row r="40" ht="30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/>
    </row>
    <row r="41" ht="30.7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81933.1441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'48'!R43</f>
        <v>16540.70411</v>
      </c>
      <c r="Q43" s="687">
        <f>Q44</f>
        <v>0</v>
      </c>
      <c r="R43" s="717">
        <f>P43+Q43</f>
        <v>16540.70411</v>
      </c>
      <c r="S43" s="686">
        <v>0</v>
      </c>
      <c r="T43" s="687">
        <v>16818.83691</v>
      </c>
      <c r="U43" s="717">
        <f>S43+T43</f>
        <v>16818.83691</v>
      </c>
      <c r="V43" s="686">
        <v>0</v>
      </c>
      <c r="W43" s="687">
        <v>10732.12144</v>
      </c>
      <c r="X43" s="717">
        <f>V43+W43</f>
        <v>10732.12144</v>
      </c>
      <c r="Y43" s="686">
        <v>0</v>
      </c>
      <c r="Z43" s="687">
        <v>10601.47846</v>
      </c>
      <c r="AA43" s="717">
        <f>Y43+Z43</f>
        <v>10601.47846</v>
      </c>
      <c r="AB43" s="608">
        <f>AC43+AD43+AG43+AJ43+AM43+AP43+AS43+AV43+AY43</f>
        <v>5985.46214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'48'!AP43</f>
        <v>1050</v>
      </c>
      <c r="AO43" s="609">
        <f>AO44</f>
        <v>0</v>
      </c>
      <c r="AP43" s="11">
        <f>AN43+AO43</f>
        <v>1050</v>
      </c>
      <c r="AQ43" s="11">
        <f>'48'!AS43</f>
        <v>1500</v>
      </c>
      <c r="AR43" s="609">
        <f>AR44</f>
        <v>0</v>
      </c>
      <c r="AS43" s="11">
        <f>AQ43+AR43</f>
        <v>1500</v>
      </c>
      <c r="AT43" s="11">
        <f>'48'!AV43</f>
        <v>0</v>
      </c>
      <c r="AU43" s="609">
        <f>AU44</f>
        <v>0</v>
      </c>
      <c r="AV43" s="11">
        <f>AT43+AU43</f>
        <v>0</v>
      </c>
      <c r="AW43" s="11">
        <f>'48'!AY43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v>0</v>
      </c>
      <c r="BK43" s="609">
        <f>BK44</f>
        <v>0</v>
      </c>
      <c r="BL43" s="686">
        <f>BJ43+BK43</f>
        <v>0</v>
      </c>
      <c r="BM43" s="11">
        <v>0</v>
      </c>
      <c r="BN43" s="609">
        <f>BN44</f>
        <v>0</v>
      </c>
      <c r="BO43" s="686">
        <f>BM43+BN43</f>
        <v>0</v>
      </c>
      <c r="BP43" s="11"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87918.60624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17590.70411</v>
      </c>
      <c r="CF43" s="609">
        <f>Q43+AO43</f>
        <v>0</v>
      </c>
      <c r="CG43" s="11">
        <f>CE43+CF43</f>
        <v>17590.70411</v>
      </c>
      <c r="CH43" s="11">
        <f>S43+AQ43+BJ43</f>
        <v>1500</v>
      </c>
      <c r="CI43" s="609">
        <f>T43+AR43+BK43</f>
        <v>16818.83691</v>
      </c>
      <c r="CJ43" s="11">
        <f>CH43+CI43</f>
        <v>18318.83691</v>
      </c>
      <c r="CK43" s="11">
        <f>V43+AT43+BM43</f>
        <v>0</v>
      </c>
      <c r="CL43" s="609">
        <f>W43+AU43+BN43</f>
        <v>10732.12144</v>
      </c>
      <c r="CM43" s="11">
        <f>CK43+CL43</f>
        <v>10732.12144</v>
      </c>
      <c r="CN43" s="11">
        <f>Y43+AW43+BP43</f>
        <v>0</v>
      </c>
      <c r="CO43" s="609">
        <f>Z43+AX43+BQ43</f>
        <v>10601.47846</v>
      </c>
      <c r="CP43" s="11">
        <f>CN43+CO43</f>
        <v>10601.47846</v>
      </c>
      <c r="CQ43" s="224" t="s">
        <v>524</v>
      </c>
    </row>
    <row r="44" ht="72.7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/>
      <c r="R44" s="722"/>
      <c r="S44" s="699"/>
      <c r="T44" s="700"/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/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685837.15205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100143.35922</v>
      </c>
      <c r="Q45" s="646">
        <f t="shared" si="9"/>
        <v>0</v>
      </c>
      <c r="R45" s="646">
        <f t="shared" si="9"/>
        <v>97690.08269</v>
      </c>
      <c r="S45" s="646">
        <f t="shared" si="9"/>
        <v>0</v>
      </c>
      <c r="T45" s="646">
        <f t="shared" si="9"/>
        <v>104852.81507</v>
      </c>
      <c r="U45" s="646">
        <f t="shared" si="9"/>
        <v>104852.81507</v>
      </c>
      <c r="V45" s="646">
        <f t="shared" si="9"/>
        <v>0</v>
      </c>
      <c r="W45" s="646">
        <f t="shared" si="9"/>
        <v>72208.25436</v>
      </c>
      <c r="X45" s="646">
        <f t="shared" si="9"/>
        <v>72208.25436</v>
      </c>
      <c r="Y45" s="646">
        <f t="shared" si="9"/>
        <v>0</v>
      </c>
      <c r="Z45" s="646">
        <f t="shared" si="9"/>
        <v>71408.88619</v>
      </c>
      <c r="AA45" s="646">
        <f t="shared" si="9"/>
        <v>71408.88619</v>
      </c>
      <c r="AB45" s="608">
        <f>AC45+AD45+AG45+AJ45+AM45+AP45+AS45+AV45+AY45</f>
        <v>34026.77909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5100.4</v>
      </c>
      <c r="AO45" s="646">
        <f t="shared" si="9"/>
        <v>0</v>
      </c>
      <c r="AP45" s="646">
        <f t="shared" si="9"/>
        <v>5100.4</v>
      </c>
      <c r="AQ45" s="646">
        <f t="shared" si="9"/>
        <v>9000</v>
      </c>
      <c r="AR45" s="646">
        <f t="shared" si="9"/>
        <v>0</v>
      </c>
      <c r="AS45" s="646">
        <f t="shared" si="9"/>
        <v>9000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719863.93114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102790.48269</v>
      </c>
      <c r="CF45" s="646">
        <f t="shared" si="10"/>
        <v>0</v>
      </c>
      <c r="CG45" s="646">
        <f t="shared" si="10"/>
        <v>102790.48269</v>
      </c>
      <c r="CH45" s="646">
        <f t="shared" si="10"/>
        <v>9000</v>
      </c>
      <c r="CI45" s="646">
        <f t="shared" si="10"/>
        <v>104852.81507</v>
      </c>
      <c r="CJ45" s="646">
        <f t="shared" si="10"/>
        <v>113852.81507</v>
      </c>
      <c r="CK45" s="646">
        <f t="shared" si="10"/>
        <v>0</v>
      </c>
      <c r="CL45" s="646">
        <f t="shared" si="10"/>
        <v>72208.25436</v>
      </c>
      <c r="CM45" s="646">
        <f t="shared" si="10"/>
        <v>72208.25436</v>
      </c>
      <c r="CN45" s="646">
        <f t="shared" si="10"/>
        <v>0</v>
      </c>
      <c r="CO45" s="646">
        <f t="shared" si="10"/>
        <v>71408.88619</v>
      </c>
      <c r="CP45" s="646">
        <f t="shared" si="10"/>
        <v>71408.88619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651" t="s">
        <v>13</v>
      </c>
      <c r="D47" s="652">
        <f>E47+F47+I47+L47+O47+R47+U47+X47+AA47</f>
        <v>210.52674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'48'!R47</f>
        <v>26.31579</v>
      </c>
      <c r="Q47" s="654">
        <f>Q48+Q49+Q50</f>
        <v>0</v>
      </c>
      <c r="R47" s="723">
        <f>P47+Q47</f>
        <v>26.31579</v>
      </c>
      <c r="S47" s="701">
        <f>'48'!U47</f>
        <v>52.63158</v>
      </c>
      <c r="T47" s="654">
        <f>T48</f>
        <v>0</v>
      </c>
      <c r="U47" s="723">
        <f>S47+T47</f>
        <v>52.63158</v>
      </c>
      <c r="V47" s="701">
        <f>'48'!X47</f>
        <v>52.63158</v>
      </c>
      <c r="W47" s="654">
        <f>W48</f>
        <v>0</v>
      </c>
      <c r="X47" s="723">
        <f>V47+W47</f>
        <v>52.63158</v>
      </c>
      <c r="Y47" s="701">
        <f>'48'!AA47</f>
        <v>0</v>
      </c>
      <c r="Z47" s="654">
        <f>Z48</f>
        <v>0</v>
      </c>
      <c r="AA47" s="723">
        <f>Y47+Z47</f>
        <v>0</v>
      </c>
      <c r="AB47" s="674">
        <f>AC47+AD47+AG47+AJ47+AM47+AP47+AS47+AV47+AY47</f>
        <v>720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'48'!AP47</f>
        <v>90</v>
      </c>
      <c r="AO47" s="654">
        <f>AO48+AO49+AO50</f>
        <v>0</v>
      </c>
      <c r="AP47" s="653">
        <f>AN47+AO47</f>
        <v>90</v>
      </c>
      <c r="AQ47" s="653">
        <f>'48'!AS47</f>
        <v>180</v>
      </c>
      <c r="AR47" s="654">
        <f>AR48</f>
        <v>0</v>
      </c>
      <c r="AS47" s="653">
        <f>AQ47+AR47</f>
        <v>180</v>
      </c>
      <c r="AT47" s="653">
        <f>'48'!AV47</f>
        <v>180</v>
      </c>
      <c r="AU47" s="654">
        <f>AU48</f>
        <v>0</v>
      </c>
      <c r="AV47" s="653">
        <f>AT47+AU47</f>
        <v>180</v>
      </c>
      <c r="AW47" s="653">
        <f>'48'!AY47</f>
        <v>0</v>
      </c>
      <c r="AX47" s="654">
        <f>AX48</f>
        <v>0</v>
      </c>
      <c r="AY47" s="653">
        <f>AW47+AX47</f>
        <v>0</v>
      </c>
      <c r="AZ47" s="747">
        <f>BC47+BF47+BI47+BL47+BO47+BR47</f>
        <v>3280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'48'!BI47</f>
        <v>410</v>
      </c>
      <c r="BH47" s="654">
        <f>BH48+BH49+BH50</f>
        <v>0</v>
      </c>
      <c r="BI47" s="653">
        <f>BG47+BH47</f>
        <v>410</v>
      </c>
      <c r="BJ47" s="653">
        <f>'48'!BL47</f>
        <v>820</v>
      </c>
      <c r="BK47" s="654">
        <f>BK48</f>
        <v>0</v>
      </c>
      <c r="BL47" s="653">
        <f>BJ47+BK47</f>
        <v>820</v>
      </c>
      <c r="BM47" s="653">
        <f>'48'!BO47</f>
        <v>820</v>
      </c>
      <c r="BN47" s="654">
        <f>BN48</f>
        <v>0</v>
      </c>
      <c r="BO47" s="653">
        <f>BM47+BN47</f>
        <v>820</v>
      </c>
      <c r="BP47" s="653">
        <f>'48'!BR47</f>
        <v>0</v>
      </c>
      <c r="BQ47" s="654">
        <f>BQ48</f>
        <v>0</v>
      </c>
      <c r="BR47" s="786">
        <f>BP47+BQ47</f>
        <v>0</v>
      </c>
      <c r="BS47" s="608">
        <f>BT47+BU47+BX47+CA47+CD47+CG47+CJ47+CM47+CP47</f>
        <v>4210.52674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1052.63158</v>
      </c>
      <c r="CI47" s="654">
        <f>T47+AR47+BK47</f>
        <v>0</v>
      </c>
      <c r="CJ47" s="653">
        <f>CH47+CI47</f>
        <v>1052.63158</v>
      </c>
      <c r="CK47" s="653">
        <f>V47+AT47+BM47</f>
        <v>1052.63158</v>
      </c>
      <c r="CL47" s="654">
        <f>W47+AU47+BN47</f>
        <v>0</v>
      </c>
      <c r="CM47" s="653">
        <f>CK47+CL47</f>
        <v>1052.63158</v>
      </c>
      <c r="CN47" s="653">
        <f>Y47+AW47+BP47</f>
        <v>0</v>
      </c>
      <c r="CO47" s="654">
        <f>Z47+AX47+BQ47</f>
        <v>0</v>
      </c>
      <c r="CP47" s="653">
        <f>CN47+CO47</f>
        <v>0</v>
      </c>
      <c r="CQ47" s="905"/>
    </row>
    <row r="48" s="27" customFormat="1" ht="60" customHeight="1" spans="1:95">
      <c r="A48" s="655"/>
      <c r="B48" s="606"/>
      <c r="C48" s="656" t="s">
        <v>330</v>
      </c>
      <c r="D48" s="657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/>
      <c r="U48" s="717"/>
      <c r="V48" s="686"/>
      <c r="W48" s="609"/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/>
      <c r="AS48" s="11"/>
      <c r="AT48" s="11"/>
      <c r="AU48" s="609"/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/>
      <c r="BL48" s="11"/>
      <c r="BM48" s="11"/>
      <c r="BN48" s="609"/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906"/>
    </row>
    <row r="49" s="27" customFormat="1" ht="18.75" customHeight="1" spans="1:95">
      <c r="A49" s="655"/>
      <c r="B49" s="606"/>
      <c r="C49" s="656" t="s">
        <v>91</v>
      </c>
      <c r="D49" s="657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906"/>
    </row>
    <row r="50" s="27" customFormat="1" ht="26.25" customHeight="1" spans="1:95">
      <c r="A50" s="655"/>
      <c r="B50" s="606"/>
      <c r="C50" s="656" t="s">
        <v>161</v>
      </c>
      <c r="D50" s="657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906"/>
    </row>
    <row r="51" s="27" customFormat="1" ht="83.25" customHeight="1" spans="1:95">
      <c r="A51" s="658" t="s">
        <v>289</v>
      </c>
      <c r="B51" s="638" t="s">
        <v>290</v>
      </c>
      <c r="C51" s="659" t="s">
        <v>13</v>
      </c>
      <c r="D51" s="660">
        <f>E51+F51+I51+L51+O51+R51+U51+X51+AA51</f>
        <v>155.35263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'48'!R51</f>
        <v>0</v>
      </c>
      <c r="Q51" s="642">
        <v>0</v>
      </c>
      <c r="R51" s="722">
        <f>P51+Q51</f>
        <v>0</v>
      </c>
      <c r="S51" s="699">
        <f>'48'!U51</f>
        <v>142.52105</v>
      </c>
      <c r="T51" s="642">
        <f>T52+T53</f>
        <v>0</v>
      </c>
      <c r="U51" s="722">
        <f>S51+T51</f>
        <v>142.52105</v>
      </c>
      <c r="V51" s="699">
        <f>'48'!X51</f>
        <v>0</v>
      </c>
      <c r="W51" s="642"/>
      <c r="X51" s="722">
        <f>V51+W51</f>
        <v>0</v>
      </c>
      <c r="Y51" s="699">
        <f>'48'!AA51</f>
        <v>12.83158</v>
      </c>
      <c r="Z51" s="642"/>
      <c r="AA51" s="722">
        <f>Y51+Z51</f>
        <v>12.83158</v>
      </c>
      <c r="AB51" s="640">
        <f>AC51+AD51+AG51+AJ51+AM51+AP51+AS51+AV51+AY51</f>
        <v>531.306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'48'!AP51</f>
        <v>0</v>
      </c>
      <c r="AO51" s="642">
        <v>0</v>
      </c>
      <c r="AP51" s="641">
        <f>AN51+AO51</f>
        <v>0</v>
      </c>
      <c r="AQ51" s="641">
        <f>'48'!AS51</f>
        <v>487.422</v>
      </c>
      <c r="AR51" s="642">
        <f>AR52+AR53</f>
        <v>0</v>
      </c>
      <c r="AS51" s="641">
        <f>AQ51+AR51</f>
        <v>487.422</v>
      </c>
      <c r="AT51" s="641">
        <f>'48'!AV51</f>
        <v>0</v>
      </c>
      <c r="AU51" s="642">
        <v>0</v>
      </c>
      <c r="AV51" s="641">
        <f>AT51+AU51</f>
        <v>0</v>
      </c>
      <c r="AW51" s="641">
        <f>'48'!AY51</f>
        <v>43.884</v>
      </c>
      <c r="AX51" s="642">
        <v>0</v>
      </c>
      <c r="AY51" s="641">
        <f>AW51+AX51</f>
        <v>43.884</v>
      </c>
      <c r="AZ51" s="759">
        <f>BC51+BF51+BI51+BL51+BO51+BR51</f>
        <v>2420.394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772">
        <f>'48'!BI51</f>
        <v>0</v>
      </c>
      <c r="BH51" s="642">
        <v>0</v>
      </c>
      <c r="BI51" s="641">
        <f>BG51+BH51</f>
        <v>0</v>
      </c>
      <c r="BJ51" s="772">
        <f>'48'!BL51</f>
        <v>2220.478</v>
      </c>
      <c r="BK51" s="642">
        <f>BK52+BK53</f>
        <v>0</v>
      </c>
      <c r="BL51" s="641">
        <f>BJ51+BK51</f>
        <v>2220.478</v>
      </c>
      <c r="BM51" s="772">
        <f>'48'!BO51</f>
        <v>0</v>
      </c>
      <c r="BN51" s="642">
        <v>0</v>
      </c>
      <c r="BO51" s="641">
        <f>BM51+BN51</f>
        <v>0</v>
      </c>
      <c r="BP51" s="772">
        <f>'48'!BR51</f>
        <v>199.916</v>
      </c>
      <c r="BQ51" s="642">
        <v>0</v>
      </c>
      <c r="BR51" s="788">
        <f>BP51+BQ51</f>
        <v>199.916</v>
      </c>
      <c r="BS51" s="640">
        <f>BT51+BU51+BX51+CA51+CD51+CG51+CJ51+CM51+CP51</f>
        <v>3107.05263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2850.42105</v>
      </c>
      <c r="CI51" s="642">
        <f>T51+AR51+BK51</f>
        <v>0</v>
      </c>
      <c r="CJ51" s="641">
        <f>CH51+CI51</f>
        <v>2850.42105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256.63158</v>
      </c>
      <c r="CO51" s="642">
        <f>Z51+AX51+BQ51</f>
        <v>0</v>
      </c>
      <c r="CP51" s="641">
        <f>CN51+CO51</f>
        <v>256.63158</v>
      </c>
      <c r="CQ51" s="824"/>
    </row>
    <row r="52" s="27" customFormat="1" ht="69.75" customHeight="1" spans="1:95">
      <c r="A52" s="655"/>
      <c r="B52" s="606"/>
      <c r="C52" s="656" t="s">
        <v>330</v>
      </c>
      <c r="D52" s="657"/>
      <c r="E52" s="11"/>
      <c r="F52" s="11"/>
      <c r="G52" s="11"/>
      <c r="H52" s="609"/>
      <c r="I52" s="11"/>
      <c r="J52" s="686"/>
      <c r="K52" s="609"/>
      <c r="L52" s="686"/>
      <c r="M52" s="686"/>
      <c r="N52" s="609"/>
      <c r="O52" s="686"/>
      <c r="P52" s="686"/>
      <c r="Q52" s="609"/>
      <c r="R52" s="686"/>
      <c r="S52" s="686"/>
      <c r="T52" s="609">
        <v>-142.52105</v>
      </c>
      <c r="U52" s="686"/>
      <c r="V52" s="686"/>
      <c r="W52" s="609"/>
      <c r="X52" s="686"/>
      <c r="Y52" s="686"/>
      <c r="Z52" s="609"/>
      <c r="AA52" s="686"/>
      <c r="AB52" s="10"/>
      <c r="AC52" s="11"/>
      <c r="AD52" s="11"/>
      <c r="AE52" s="11"/>
      <c r="AF52" s="609"/>
      <c r="AG52" s="358"/>
      <c r="AH52" s="11"/>
      <c r="AI52" s="609"/>
      <c r="AJ52" s="11"/>
      <c r="AK52" s="11"/>
      <c r="AL52" s="609"/>
      <c r="AM52" s="11"/>
      <c r="AN52" s="11"/>
      <c r="AO52" s="609"/>
      <c r="AP52" s="11"/>
      <c r="AQ52" s="11"/>
      <c r="AR52" s="609">
        <v>-487.422</v>
      </c>
      <c r="AS52" s="11"/>
      <c r="AT52" s="11"/>
      <c r="AU52" s="609"/>
      <c r="AV52" s="11"/>
      <c r="AW52" s="11"/>
      <c r="AX52" s="609"/>
      <c r="AY52" s="11"/>
      <c r="AZ52" s="10"/>
      <c r="BA52" s="11"/>
      <c r="BB52" s="609"/>
      <c r="BC52" s="11"/>
      <c r="BD52" s="11"/>
      <c r="BE52" s="609"/>
      <c r="BF52" s="11"/>
      <c r="BG52" s="11"/>
      <c r="BH52" s="609"/>
      <c r="BI52" s="11"/>
      <c r="BJ52" s="11"/>
      <c r="BK52" s="609">
        <v>-2220.478</v>
      </c>
      <c r="BL52" s="11"/>
      <c r="BM52" s="11"/>
      <c r="BN52" s="609"/>
      <c r="BO52" s="11"/>
      <c r="BP52" s="11"/>
      <c r="BQ52" s="609"/>
      <c r="BR52" s="11"/>
      <c r="BS52" s="10"/>
      <c r="BT52" s="11"/>
      <c r="BU52" s="11"/>
      <c r="BV52" s="11"/>
      <c r="BW52" s="609"/>
      <c r="BX52" s="11"/>
      <c r="BY52" s="11"/>
      <c r="BZ52" s="609"/>
      <c r="CA52" s="11"/>
      <c r="CB52" s="11"/>
      <c r="CC52" s="676"/>
      <c r="CD52" s="11"/>
      <c r="CE52" s="11"/>
      <c r="CF52" s="609"/>
      <c r="CG52" s="11"/>
      <c r="CH52" s="11"/>
      <c r="CI52" s="609"/>
      <c r="CJ52" s="11"/>
      <c r="CK52" s="11"/>
      <c r="CL52" s="609"/>
      <c r="CM52" s="11"/>
      <c r="CN52" s="11"/>
      <c r="CO52" s="609"/>
      <c r="CP52" s="11"/>
      <c r="CQ52" s="907" t="s">
        <v>525</v>
      </c>
    </row>
    <row r="53" s="27" customFormat="1" ht="57.75" customHeight="1" spans="1:95">
      <c r="A53" s="655"/>
      <c r="B53" s="606"/>
      <c r="C53" s="656" t="s">
        <v>39</v>
      </c>
      <c r="D53" s="657"/>
      <c r="E53" s="11"/>
      <c r="F53" s="11"/>
      <c r="G53" s="11"/>
      <c r="H53" s="609"/>
      <c r="I53" s="11"/>
      <c r="J53" s="686"/>
      <c r="K53" s="609"/>
      <c r="L53" s="686"/>
      <c r="M53" s="686"/>
      <c r="N53" s="609"/>
      <c r="O53" s="686"/>
      <c r="P53" s="686"/>
      <c r="Q53" s="609"/>
      <c r="R53" s="686"/>
      <c r="S53" s="686"/>
      <c r="T53" s="609">
        <v>142.52105</v>
      </c>
      <c r="U53" s="686"/>
      <c r="V53" s="686"/>
      <c r="W53" s="609"/>
      <c r="X53" s="686"/>
      <c r="Y53" s="686"/>
      <c r="Z53" s="609"/>
      <c r="AA53" s="686"/>
      <c r="AB53" s="10"/>
      <c r="AC53" s="11"/>
      <c r="AD53" s="11"/>
      <c r="AE53" s="11"/>
      <c r="AF53" s="609"/>
      <c r="AG53" s="358"/>
      <c r="AH53" s="11"/>
      <c r="AI53" s="609"/>
      <c r="AJ53" s="11"/>
      <c r="AK53" s="11"/>
      <c r="AL53" s="609"/>
      <c r="AM53" s="11"/>
      <c r="AN53" s="11"/>
      <c r="AO53" s="609"/>
      <c r="AP53" s="11"/>
      <c r="AQ53" s="11"/>
      <c r="AR53" s="609">
        <v>487.422</v>
      </c>
      <c r="AS53" s="11"/>
      <c r="AT53" s="11"/>
      <c r="AU53" s="609"/>
      <c r="AV53" s="11"/>
      <c r="AW53" s="11"/>
      <c r="AX53" s="609"/>
      <c r="AY53" s="11"/>
      <c r="AZ53" s="10"/>
      <c r="BA53" s="11"/>
      <c r="BB53" s="609"/>
      <c r="BC53" s="11"/>
      <c r="BD53" s="11"/>
      <c r="BE53" s="609"/>
      <c r="BF53" s="11"/>
      <c r="BG53" s="11"/>
      <c r="BH53" s="609"/>
      <c r="BI53" s="11"/>
      <c r="BJ53" s="11"/>
      <c r="BK53" s="609">
        <v>2220.478</v>
      </c>
      <c r="BL53" s="11"/>
      <c r="BM53" s="11"/>
      <c r="BN53" s="609"/>
      <c r="BO53" s="11"/>
      <c r="BP53" s="11"/>
      <c r="BQ53" s="609"/>
      <c r="BR53" s="11"/>
      <c r="BS53" s="10"/>
      <c r="BT53" s="11"/>
      <c r="BU53" s="11"/>
      <c r="BV53" s="11"/>
      <c r="BW53" s="609"/>
      <c r="BX53" s="11"/>
      <c r="BY53" s="11"/>
      <c r="BZ53" s="609"/>
      <c r="CA53" s="11"/>
      <c r="CB53" s="11"/>
      <c r="CC53" s="676"/>
      <c r="CD53" s="11"/>
      <c r="CE53" s="11"/>
      <c r="CF53" s="609"/>
      <c r="CG53" s="11"/>
      <c r="CH53" s="11"/>
      <c r="CI53" s="609"/>
      <c r="CJ53" s="11"/>
      <c r="CK53" s="11"/>
      <c r="CL53" s="609"/>
      <c r="CM53" s="11"/>
      <c r="CN53" s="11"/>
      <c r="CO53" s="609"/>
      <c r="CP53" s="11"/>
      <c r="CQ53" s="908"/>
    </row>
    <row r="54" s="27" customFormat="1" ht="70.5" customHeight="1" spans="1:95">
      <c r="A54" s="661"/>
      <c r="B54" s="662" t="s">
        <v>189</v>
      </c>
      <c r="C54" s="663"/>
      <c r="D54" s="664">
        <f>E54+F54+I54+L54+O54+R54+U54+X54+AA54</f>
        <v>365.87937</v>
      </c>
      <c r="E54" s="665">
        <f t="shared" ref="E54:AA54" si="11">E51+E47</f>
        <v>0</v>
      </c>
      <c r="F54" s="665">
        <f t="shared" si="11"/>
        <v>0</v>
      </c>
      <c r="G54" s="665">
        <f t="shared" si="11"/>
        <v>0</v>
      </c>
      <c r="H54" s="666">
        <f t="shared" si="11"/>
        <v>0</v>
      </c>
      <c r="I54" s="665">
        <f t="shared" si="11"/>
        <v>0</v>
      </c>
      <c r="J54" s="702">
        <f t="shared" si="11"/>
        <v>52.632</v>
      </c>
      <c r="K54" s="703">
        <f t="shared" si="11"/>
        <v>0</v>
      </c>
      <c r="L54" s="702">
        <f t="shared" si="11"/>
        <v>52.632</v>
      </c>
      <c r="M54" s="702">
        <f t="shared" si="11"/>
        <v>26.31579</v>
      </c>
      <c r="N54" s="703">
        <f t="shared" si="11"/>
        <v>0</v>
      </c>
      <c r="O54" s="702">
        <f t="shared" si="11"/>
        <v>26.31579</v>
      </c>
      <c r="P54" s="702">
        <f t="shared" si="11"/>
        <v>26.31579</v>
      </c>
      <c r="Q54" s="703">
        <f t="shared" si="11"/>
        <v>0</v>
      </c>
      <c r="R54" s="724">
        <f t="shared" si="11"/>
        <v>26.31579</v>
      </c>
      <c r="S54" s="702">
        <f t="shared" si="11"/>
        <v>195.15263</v>
      </c>
      <c r="T54" s="703">
        <f t="shared" si="11"/>
        <v>0</v>
      </c>
      <c r="U54" s="724">
        <f t="shared" si="11"/>
        <v>195.15263</v>
      </c>
      <c r="V54" s="702">
        <f t="shared" si="11"/>
        <v>52.63158</v>
      </c>
      <c r="W54" s="703">
        <f t="shared" si="11"/>
        <v>0</v>
      </c>
      <c r="X54" s="724">
        <f t="shared" si="11"/>
        <v>52.63158</v>
      </c>
      <c r="Y54" s="702">
        <f t="shared" si="11"/>
        <v>12.83158</v>
      </c>
      <c r="Z54" s="703">
        <f t="shared" si="11"/>
        <v>0</v>
      </c>
      <c r="AA54" s="724">
        <f t="shared" si="11"/>
        <v>12.83158</v>
      </c>
      <c r="AB54" s="734">
        <f>AC54+AD54+AG54+AJ54+AM54+AP54+AS54+AV54+AY54</f>
        <v>1251.306</v>
      </c>
      <c r="AC54" s="665">
        <f t="shared" ref="AC54:BH54" si="12">AC51+AC47</f>
        <v>0</v>
      </c>
      <c r="AD54" s="665">
        <f t="shared" si="12"/>
        <v>0</v>
      </c>
      <c r="AE54" s="665">
        <f t="shared" si="12"/>
        <v>0</v>
      </c>
      <c r="AF54" s="666">
        <f t="shared" si="12"/>
        <v>0</v>
      </c>
      <c r="AG54" s="416">
        <f t="shared" si="12"/>
        <v>0</v>
      </c>
      <c r="AH54" s="665">
        <f t="shared" si="12"/>
        <v>180</v>
      </c>
      <c r="AI54" s="703">
        <f t="shared" si="12"/>
        <v>0</v>
      </c>
      <c r="AJ54" s="665">
        <f t="shared" si="12"/>
        <v>180</v>
      </c>
      <c r="AK54" s="665">
        <f t="shared" si="12"/>
        <v>90</v>
      </c>
      <c r="AL54" s="703">
        <f t="shared" si="12"/>
        <v>0</v>
      </c>
      <c r="AM54" s="665">
        <f t="shared" si="12"/>
        <v>90</v>
      </c>
      <c r="AN54" s="665">
        <f t="shared" si="12"/>
        <v>90</v>
      </c>
      <c r="AO54" s="703">
        <f t="shared" si="12"/>
        <v>0</v>
      </c>
      <c r="AP54" s="665">
        <f t="shared" si="12"/>
        <v>90</v>
      </c>
      <c r="AQ54" s="702">
        <f t="shared" si="12"/>
        <v>667.422</v>
      </c>
      <c r="AR54" s="703">
        <f t="shared" si="12"/>
        <v>0</v>
      </c>
      <c r="AS54" s="724">
        <f t="shared" si="12"/>
        <v>667.422</v>
      </c>
      <c r="AT54" s="702">
        <f t="shared" si="12"/>
        <v>180</v>
      </c>
      <c r="AU54" s="703">
        <f t="shared" si="12"/>
        <v>0</v>
      </c>
      <c r="AV54" s="724">
        <f t="shared" si="12"/>
        <v>180</v>
      </c>
      <c r="AW54" s="702">
        <f t="shared" si="12"/>
        <v>43.884</v>
      </c>
      <c r="AX54" s="703">
        <f t="shared" si="12"/>
        <v>0</v>
      </c>
      <c r="AY54" s="724">
        <f t="shared" si="12"/>
        <v>43.884</v>
      </c>
      <c r="AZ54" s="757">
        <f>BC54+BF54+BI54+BL54+BO54+BR54</f>
        <v>5700.394</v>
      </c>
      <c r="BA54" s="734">
        <f t="shared" si="12"/>
        <v>820</v>
      </c>
      <c r="BB54" s="703">
        <f t="shared" si="12"/>
        <v>0</v>
      </c>
      <c r="BC54" s="665">
        <f t="shared" si="12"/>
        <v>820</v>
      </c>
      <c r="BD54" s="665">
        <f t="shared" si="12"/>
        <v>410</v>
      </c>
      <c r="BE54" s="703">
        <f t="shared" si="12"/>
        <v>0</v>
      </c>
      <c r="BF54" s="773">
        <f>BD54+BE54</f>
        <v>410</v>
      </c>
      <c r="BG54" s="665">
        <f t="shared" si="12"/>
        <v>410</v>
      </c>
      <c r="BH54" s="703">
        <f t="shared" si="12"/>
        <v>0</v>
      </c>
      <c r="BI54" s="773">
        <f>BG54+BH54</f>
        <v>410</v>
      </c>
      <c r="BJ54" s="702">
        <f t="shared" ref="BJ54:BR54" si="13">BJ51+BJ47</f>
        <v>3040.478</v>
      </c>
      <c r="BK54" s="703">
        <f t="shared" si="13"/>
        <v>0</v>
      </c>
      <c r="BL54" s="724">
        <f t="shared" si="13"/>
        <v>3040.478</v>
      </c>
      <c r="BM54" s="702">
        <f t="shared" si="13"/>
        <v>820</v>
      </c>
      <c r="BN54" s="703">
        <f t="shared" si="13"/>
        <v>0</v>
      </c>
      <c r="BO54" s="724">
        <f t="shared" si="13"/>
        <v>820</v>
      </c>
      <c r="BP54" s="702">
        <f t="shared" si="13"/>
        <v>199.916</v>
      </c>
      <c r="BQ54" s="703">
        <f t="shared" si="13"/>
        <v>0</v>
      </c>
      <c r="BR54" s="724">
        <f t="shared" si="13"/>
        <v>199.916</v>
      </c>
      <c r="BS54" s="675">
        <f>BT54+BU54+BX54+CA54+CD54+CG54+CJ54+CM54+CP54</f>
        <v>7317.57937</v>
      </c>
      <c r="BT54" s="773">
        <f>BT51+BT47</f>
        <v>0</v>
      </c>
      <c r="BU54" s="773">
        <f>BU51+BU47</f>
        <v>0</v>
      </c>
      <c r="BV54" s="773">
        <f>BV51+BV47</f>
        <v>0</v>
      </c>
      <c r="BW54" s="703">
        <f>BW51+BW47</f>
        <v>0</v>
      </c>
      <c r="BX54" s="773">
        <f>BX51+BX47</f>
        <v>0</v>
      </c>
      <c r="BY54" s="773">
        <f>J54+AH54+BA54</f>
        <v>1052.632</v>
      </c>
      <c r="BZ54" s="703">
        <f>K54+AI54+BB54</f>
        <v>0</v>
      </c>
      <c r="CA54" s="773">
        <f t="shared" ref="CA54:CP54" si="14">CA51+CA47</f>
        <v>1052.632</v>
      </c>
      <c r="CB54" s="773">
        <f t="shared" si="14"/>
        <v>526.31579</v>
      </c>
      <c r="CC54" s="666">
        <f t="shared" si="14"/>
        <v>0</v>
      </c>
      <c r="CD54" s="773">
        <f t="shared" si="14"/>
        <v>526.31579</v>
      </c>
      <c r="CE54" s="773">
        <f t="shared" si="14"/>
        <v>526.31579</v>
      </c>
      <c r="CF54" s="703">
        <f t="shared" si="14"/>
        <v>0</v>
      </c>
      <c r="CG54" s="794">
        <f t="shared" si="14"/>
        <v>526.31579</v>
      </c>
      <c r="CH54" s="773">
        <f t="shared" si="14"/>
        <v>3903.05263</v>
      </c>
      <c r="CI54" s="703">
        <f t="shared" si="14"/>
        <v>0</v>
      </c>
      <c r="CJ54" s="794">
        <f t="shared" si="14"/>
        <v>3903.05263</v>
      </c>
      <c r="CK54" s="773">
        <f t="shared" si="14"/>
        <v>1052.63158</v>
      </c>
      <c r="CL54" s="703">
        <f t="shared" si="14"/>
        <v>0</v>
      </c>
      <c r="CM54" s="794">
        <f t="shared" si="14"/>
        <v>1052.63158</v>
      </c>
      <c r="CN54" s="773">
        <f t="shared" si="14"/>
        <v>256.63158</v>
      </c>
      <c r="CO54" s="703">
        <f t="shared" si="14"/>
        <v>0</v>
      </c>
      <c r="CP54" s="794">
        <f t="shared" si="14"/>
        <v>256.63158</v>
      </c>
      <c r="CQ54" s="237"/>
    </row>
    <row r="55" s="27" customFormat="1" customHeight="1" spans="1:95">
      <c r="A55" s="667" t="s">
        <v>302</v>
      </c>
      <c r="B55" s="668"/>
      <c r="C55" s="668"/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  <c r="O55" s="668"/>
      <c r="P55" s="668"/>
      <c r="Q55" s="668"/>
      <c r="R55" s="668"/>
      <c r="S55" s="668"/>
      <c r="T55" s="668"/>
      <c r="U55" s="668"/>
      <c r="V55" s="668"/>
      <c r="W55" s="668"/>
      <c r="X55" s="668"/>
      <c r="Y55" s="668"/>
      <c r="Z55" s="668"/>
      <c r="AA55" s="668"/>
      <c r="AB55" s="668"/>
      <c r="AC55" s="668"/>
      <c r="AD55" s="668"/>
      <c r="AE55" s="668"/>
      <c r="AF55" s="668"/>
      <c r="AG55" s="668"/>
      <c r="AH55" s="668"/>
      <c r="AI55" s="668"/>
      <c r="AJ55" s="668"/>
      <c r="AK55" s="668"/>
      <c r="AL55" s="668"/>
      <c r="AM55" s="668"/>
      <c r="AN55" s="668"/>
      <c r="AO55" s="668"/>
      <c r="AP55" s="668"/>
      <c r="AQ55" s="668"/>
      <c r="AR55" s="668"/>
      <c r="AS55" s="668"/>
      <c r="AT55" s="668"/>
      <c r="AU55" s="668"/>
      <c r="AV55" s="668"/>
      <c r="AW55" s="668"/>
      <c r="AX55" s="668"/>
      <c r="AY55" s="668"/>
      <c r="AZ55" s="668"/>
      <c r="BA55" s="668"/>
      <c r="BB55" s="668"/>
      <c r="BC55" s="668"/>
      <c r="BD55" s="668"/>
      <c r="BE55" s="668"/>
      <c r="BF55" s="668"/>
      <c r="BG55" s="668"/>
      <c r="BH55" s="668"/>
      <c r="BI55" s="668"/>
      <c r="BJ55" s="668"/>
      <c r="BK55" s="668"/>
      <c r="BL55" s="668"/>
      <c r="BM55" s="668"/>
      <c r="BN55" s="668"/>
      <c r="BO55" s="668"/>
      <c r="BP55" s="668"/>
      <c r="BQ55" s="668"/>
      <c r="BR55" s="668"/>
      <c r="BS55" s="668"/>
      <c r="BT55" s="668"/>
      <c r="BU55" s="668"/>
      <c r="BV55" s="668"/>
      <c r="BW55" s="668"/>
      <c r="BX55" s="668"/>
      <c r="BY55" s="668"/>
      <c r="BZ55" s="668"/>
      <c r="CA55" s="668"/>
      <c r="CB55" s="668"/>
      <c r="CC55" s="668"/>
      <c r="CD55" s="668"/>
      <c r="CE55" s="668"/>
      <c r="CF55" s="668"/>
      <c r="CG55" s="668"/>
      <c r="CH55" s="668"/>
      <c r="CI55" s="668"/>
      <c r="CJ55" s="668"/>
      <c r="CK55" s="668"/>
      <c r="CL55" s="668"/>
      <c r="CM55" s="668"/>
      <c r="CN55" s="668"/>
      <c r="CO55" s="668"/>
      <c r="CP55" s="822"/>
      <c r="CQ55" s="814"/>
    </row>
    <row r="56" s="27" customFormat="1" ht="15.75" customHeight="1" spans="1:95">
      <c r="A56" s="604" t="s">
        <v>303</v>
      </c>
      <c r="B56" s="605"/>
      <c r="C56" s="605"/>
      <c r="D56" s="605"/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5"/>
      <c r="R56" s="605"/>
      <c r="S56" s="605"/>
      <c r="T56" s="605"/>
      <c r="U56" s="605"/>
      <c r="V56" s="605"/>
      <c r="W56" s="605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605"/>
      <c r="AJ56" s="605"/>
      <c r="AK56" s="605"/>
      <c r="AL56" s="605"/>
      <c r="AM56" s="605"/>
      <c r="AN56" s="605"/>
      <c r="AO56" s="605"/>
      <c r="AP56" s="605"/>
      <c r="AQ56" s="605"/>
      <c r="AR56" s="605"/>
      <c r="AS56" s="605"/>
      <c r="AT56" s="605"/>
      <c r="AU56" s="605"/>
      <c r="AV56" s="605"/>
      <c r="AW56" s="605"/>
      <c r="AX56" s="605"/>
      <c r="AY56" s="605"/>
      <c r="AZ56" s="605"/>
      <c r="BA56" s="605"/>
      <c r="BB56" s="605"/>
      <c r="BC56" s="605"/>
      <c r="BD56" s="605"/>
      <c r="BE56" s="605"/>
      <c r="BF56" s="605"/>
      <c r="BG56" s="605"/>
      <c r="BH56" s="605"/>
      <c r="BI56" s="605"/>
      <c r="BJ56" s="605"/>
      <c r="BK56" s="605"/>
      <c r="BL56" s="605"/>
      <c r="BM56" s="605"/>
      <c r="BN56" s="605"/>
      <c r="BO56" s="605"/>
      <c r="BP56" s="605"/>
      <c r="BQ56" s="605"/>
      <c r="BR56" s="605"/>
      <c r="BS56" s="605"/>
      <c r="BT56" s="605"/>
      <c r="BU56" s="605"/>
      <c r="BV56" s="605"/>
      <c r="BW56" s="605"/>
      <c r="BX56" s="605"/>
      <c r="BY56" s="605"/>
      <c r="BZ56" s="605"/>
      <c r="CA56" s="605"/>
      <c r="CB56" s="605"/>
      <c r="CC56" s="605"/>
      <c r="CD56" s="605"/>
      <c r="CE56" s="605"/>
      <c r="CF56" s="605"/>
      <c r="CG56" s="605"/>
      <c r="CH56" s="605"/>
      <c r="CI56" s="605"/>
      <c r="CJ56" s="605"/>
      <c r="CK56" s="605"/>
      <c r="CL56" s="605"/>
      <c r="CM56" s="605"/>
      <c r="CN56" s="605"/>
      <c r="CO56" s="605"/>
      <c r="CP56" s="801"/>
      <c r="CQ56" s="814"/>
    </row>
    <row r="57" s="27" customFormat="1" ht="77.25" customHeight="1" spans="1:95">
      <c r="A57" s="649" t="s">
        <v>118</v>
      </c>
      <c r="B57" s="650" t="s">
        <v>354</v>
      </c>
      <c r="C57" s="651" t="s">
        <v>13</v>
      </c>
      <c r="D57" s="657">
        <f>E57+F57+I57+L57+O57+R57+U57+X57+AA57</f>
        <v>62516.26784</v>
      </c>
      <c r="E57" s="11">
        <v>4728.52027</v>
      </c>
      <c r="F57" s="11">
        <v>5368.03887</v>
      </c>
      <c r="G57" s="11">
        <f>'27'!I48</f>
        <v>6595.98174</v>
      </c>
      <c r="H57" s="609"/>
      <c r="I57" s="11">
        <f>G57+H57</f>
        <v>6595.98174</v>
      </c>
      <c r="J57" s="686">
        <f>'35'!L54</f>
        <v>6398.76753</v>
      </c>
      <c r="K57" s="609">
        <v>0</v>
      </c>
      <c r="L57" s="686">
        <f>J57+K57</f>
        <v>6398.76753</v>
      </c>
      <c r="M57" s="686">
        <f>'43'!O55</f>
        <v>6123.96909</v>
      </c>
      <c r="N57" s="609">
        <v>0</v>
      </c>
      <c r="O57" s="686">
        <f>M57+N57</f>
        <v>6123.96909</v>
      </c>
      <c r="P57" s="686">
        <f>'48'!R55</f>
        <v>9080.61139</v>
      </c>
      <c r="Q57" s="609">
        <v>0</v>
      </c>
      <c r="R57" s="717">
        <f>P57+Q57</f>
        <v>9080.61139</v>
      </c>
      <c r="S57" s="686">
        <v>0</v>
      </c>
      <c r="T57" s="609">
        <f>5911.59931+3363.28335</f>
        <v>9274.88266</v>
      </c>
      <c r="U57" s="717">
        <f>S57+T57</f>
        <v>9274.88266</v>
      </c>
      <c r="V57" s="686">
        <v>0</v>
      </c>
      <c r="W57" s="609">
        <f>4677.5693+2842.84476</f>
        <v>7520.41406</v>
      </c>
      <c r="X57" s="717">
        <f>V57+W57</f>
        <v>7520.41406</v>
      </c>
      <c r="Y57" s="686">
        <v>0</v>
      </c>
      <c r="Z57" s="609">
        <f>4618.50864+2806.57359</f>
        <v>7425.08223</v>
      </c>
      <c r="AA57" s="717">
        <f>Y57+Z57</f>
        <v>7425.08223</v>
      </c>
      <c r="AB57" s="608">
        <f>AC57+AD57+AG57+AJ57+AM57+AP57+AS57+AV57+AY57</f>
        <v>1571.34194</v>
      </c>
      <c r="AC57" s="11">
        <v>0</v>
      </c>
      <c r="AD57" s="11">
        <v>0</v>
      </c>
      <c r="AE57" s="11">
        <f>'27'!X48</f>
        <v>95.44194</v>
      </c>
      <c r="AF57" s="609"/>
      <c r="AG57" s="358">
        <f>AE57+AF57</f>
        <v>95.44194</v>
      </c>
      <c r="AH57" s="11">
        <v>0</v>
      </c>
      <c r="AI57" s="609">
        <v>0</v>
      </c>
      <c r="AJ57" s="11">
        <v>0</v>
      </c>
      <c r="AK57" s="11">
        <f t="shared" ref="AK57:AY57" si="15">AK58</f>
        <v>97.5</v>
      </c>
      <c r="AL57" s="609">
        <f t="shared" si="15"/>
        <v>0</v>
      </c>
      <c r="AM57" s="11">
        <f t="shared" si="15"/>
        <v>97.5</v>
      </c>
      <c r="AN57" s="641">
        <f>'48'!AP55</f>
        <v>90.4</v>
      </c>
      <c r="AO57" s="609">
        <f t="shared" si="15"/>
        <v>0</v>
      </c>
      <c r="AP57" s="11">
        <f t="shared" si="15"/>
        <v>90.4</v>
      </c>
      <c r="AQ57" s="641">
        <f>'48'!AS55</f>
        <v>1096</v>
      </c>
      <c r="AR57" s="609">
        <v>0</v>
      </c>
      <c r="AS57" s="11">
        <f>AQ57+AR57</f>
        <v>1096</v>
      </c>
      <c r="AT57" s="641">
        <f>'48'!AV55</f>
        <v>96</v>
      </c>
      <c r="AU57" s="609">
        <f t="shared" si="15"/>
        <v>0</v>
      </c>
      <c r="AV57" s="11">
        <f t="shared" si="15"/>
        <v>96</v>
      </c>
      <c r="AW57" s="641">
        <f>'48'!AY55</f>
        <v>96</v>
      </c>
      <c r="AX57" s="609">
        <f t="shared" si="15"/>
        <v>0</v>
      </c>
      <c r="AY57" s="11">
        <f t="shared" si="15"/>
        <v>96</v>
      </c>
      <c r="AZ57" s="747">
        <f>BC57+BF57+BI57+BL57+BO57+BR57</f>
        <v>0</v>
      </c>
      <c r="BA57" s="653">
        <v>0</v>
      </c>
      <c r="BB57" s="654">
        <v>0</v>
      </c>
      <c r="BC57" s="653">
        <f>BA57+BB57</f>
        <v>0</v>
      </c>
      <c r="BD57" s="653">
        <v>0</v>
      </c>
      <c r="BE57" s="654">
        <v>0</v>
      </c>
      <c r="BF57" s="653">
        <f>BD57+BE57</f>
        <v>0</v>
      </c>
      <c r="BG57" s="653">
        <v>0</v>
      </c>
      <c r="BH57" s="654">
        <v>0</v>
      </c>
      <c r="BI57" s="653">
        <f>BG57+BH57</f>
        <v>0</v>
      </c>
      <c r="BJ57" s="653">
        <v>0</v>
      </c>
      <c r="BK57" s="654">
        <v>0</v>
      </c>
      <c r="BL57" s="653">
        <f>BJ57+BK57</f>
        <v>0</v>
      </c>
      <c r="BM57" s="653">
        <v>0</v>
      </c>
      <c r="BN57" s="654">
        <v>0</v>
      </c>
      <c r="BO57" s="653">
        <f>BM57+BN57</f>
        <v>0</v>
      </c>
      <c r="BP57" s="653">
        <v>0</v>
      </c>
      <c r="BQ57" s="654">
        <v>0</v>
      </c>
      <c r="BR57" s="653">
        <f>BP57+BQ57</f>
        <v>0</v>
      </c>
      <c r="BS57" s="608">
        <f>BT57+BU57+BX57+CA57+CD57+CG57+CJ57+CM57+CP57</f>
        <v>64087.60978</v>
      </c>
      <c r="BT57" s="11">
        <f t="shared" ref="BT57:BW58" si="16">E57+AC57</f>
        <v>4728.52027</v>
      </c>
      <c r="BU57" s="11">
        <f t="shared" si="16"/>
        <v>5368.03887</v>
      </c>
      <c r="BV57" s="11">
        <f t="shared" si="16"/>
        <v>6691.42368</v>
      </c>
      <c r="BW57" s="609">
        <f t="shared" si="16"/>
        <v>0</v>
      </c>
      <c r="BX57" s="11">
        <f>BV57+BW57</f>
        <v>6691.42368</v>
      </c>
      <c r="BY57" s="11">
        <f>J57+AH57+BA57</f>
        <v>6398.76753</v>
      </c>
      <c r="BZ57" s="609">
        <f>K57+AI57+BB57</f>
        <v>0</v>
      </c>
      <c r="CA57" s="11">
        <f>BY57+BZ57</f>
        <v>6398.76753</v>
      </c>
      <c r="CB57" s="11">
        <f>M57+AK57</f>
        <v>6221.46909</v>
      </c>
      <c r="CC57" s="642">
        <f>N57+AL57</f>
        <v>0</v>
      </c>
      <c r="CD57" s="11">
        <f>CB57+CC57</f>
        <v>6221.46909</v>
      </c>
      <c r="CE57" s="11">
        <f>P57+AN57+BG57</f>
        <v>9171.01139</v>
      </c>
      <c r="CF57" s="642">
        <f>Q57+AO57+BH57</f>
        <v>0</v>
      </c>
      <c r="CG57" s="641">
        <f>CE57+CF57</f>
        <v>9171.01139</v>
      </c>
      <c r="CH57" s="11">
        <f>S57+AQ57+BJ57</f>
        <v>1096</v>
      </c>
      <c r="CI57" s="642">
        <f>T57+AR57+BK57</f>
        <v>9274.88266</v>
      </c>
      <c r="CJ57" s="641">
        <f>CH57+CI57</f>
        <v>10370.88266</v>
      </c>
      <c r="CK57" s="11">
        <f>V57+AT57+BM57</f>
        <v>96</v>
      </c>
      <c r="CL57" s="642">
        <f>W57+AU57+BN57</f>
        <v>7520.41406</v>
      </c>
      <c r="CM57" s="641">
        <f>CK57+CL57</f>
        <v>7616.41406</v>
      </c>
      <c r="CN57" s="11">
        <f>Y57+AW57+BP57</f>
        <v>96</v>
      </c>
      <c r="CO57" s="642">
        <f>Z57+AX57+BQ57</f>
        <v>7425.08223</v>
      </c>
      <c r="CP57" s="787">
        <f>CN57+CO57</f>
        <v>7521.08223</v>
      </c>
      <c r="CQ57" s="909" t="s">
        <v>524</v>
      </c>
    </row>
    <row r="58" s="27" customFormat="1" ht="105.75" customHeight="1" spans="1:95">
      <c r="A58" s="669" t="s">
        <v>356</v>
      </c>
      <c r="B58" s="670" t="s">
        <v>329</v>
      </c>
      <c r="C58" s="671" t="s">
        <v>46</v>
      </c>
      <c r="D58" s="664">
        <f>E58+F58+I58+L58+O58+R58+U58+X58+AA58</f>
        <v>0</v>
      </c>
      <c r="E58" s="641">
        <v>0</v>
      </c>
      <c r="F58" s="641">
        <v>0</v>
      </c>
      <c r="G58" s="641"/>
      <c r="H58" s="642"/>
      <c r="I58" s="641">
        <v>0</v>
      </c>
      <c r="J58" s="699">
        <v>0</v>
      </c>
      <c r="K58" s="642">
        <v>0</v>
      </c>
      <c r="L58" s="699">
        <v>0</v>
      </c>
      <c r="M58" s="699">
        <v>0</v>
      </c>
      <c r="N58" s="642">
        <v>0</v>
      </c>
      <c r="O58" s="699">
        <v>0</v>
      </c>
      <c r="P58" s="699">
        <v>0</v>
      </c>
      <c r="Q58" s="642">
        <v>0</v>
      </c>
      <c r="R58" s="722">
        <f>P58+Q58</f>
        <v>0</v>
      </c>
      <c r="S58" s="699">
        <v>0</v>
      </c>
      <c r="T58" s="642">
        <v>0</v>
      </c>
      <c r="U58" s="722">
        <f>S58+T58</f>
        <v>0</v>
      </c>
      <c r="V58" s="699">
        <v>0</v>
      </c>
      <c r="W58" s="642">
        <v>0</v>
      </c>
      <c r="X58" s="722">
        <f>V58+W58</f>
        <v>0</v>
      </c>
      <c r="Y58" s="699">
        <v>0</v>
      </c>
      <c r="Z58" s="642">
        <v>0</v>
      </c>
      <c r="AA58" s="722">
        <f>Y58+Z58</f>
        <v>0</v>
      </c>
      <c r="AB58" s="734">
        <f>AC58+AD58+AG58+AJ58+AM58+AP58+AS58+AV58+AY58</f>
        <v>475.9</v>
      </c>
      <c r="AC58" s="641">
        <v>0</v>
      </c>
      <c r="AD58" s="641">
        <v>0</v>
      </c>
      <c r="AE58" s="641"/>
      <c r="AF58" s="642"/>
      <c r="AG58" s="392">
        <v>0</v>
      </c>
      <c r="AH58" s="641">
        <v>0</v>
      </c>
      <c r="AI58" s="642">
        <v>0</v>
      </c>
      <c r="AJ58" s="641">
        <v>0</v>
      </c>
      <c r="AK58" s="641">
        <f>'43'!AD56</f>
        <v>97.5</v>
      </c>
      <c r="AL58" s="642">
        <v>0</v>
      </c>
      <c r="AM58" s="641">
        <f>AK58+AL58</f>
        <v>97.5</v>
      </c>
      <c r="AN58" s="641">
        <f>'48'!AP56</f>
        <v>90.4</v>
      </c>
      <c r="AO58" s="642">
        <v>0</v>
      </c>
      <c r="AP58" s="641">
        <f>AN58+AO58</f>
        <v>90.4</v>
      </c>
      <c r="AQ58" s="641">
        <f>'48'!AS56</f>
        <v>96</v>
      </c>
      <c r="AR58" s="642">
        <v>0</v>
      </c>
      <c r="AS58" s="641">
        <f>AQ58+AR58</f>
        <v>96</v>
      </c>
      <c r="AT58" s="641">
        <f>'48'!AV56</f>
        <v>96</v>
      </c>
      <c r="AU58" s="642">
        <v>0</v>
      </c>
      <c r="AV58" s="641">
        <f>AT58+AU58</f>
        <v>96</v>
      </c>
      <c r="AW58" s="641">
        <f>'48'!AY56</f>
        <v>96</v>
      </c>
      <c r="AX58" s="642">
        <v>0</v>
      </c>
      <c r="AY58" s="641">
        <f>AW58+AX58</f>
        <v>96</v>
      </c>
      <c r="AZ58" s="747">
        <f>BC58+BF58+BI58+BL58+BO58+BR58</f>
        <v>0</v>
      </c>
      <c r="BA58" s="641">
        <v>0</v>
      </c>
      <c r="BB58" s="642">
        <v>0</v>
      </c>
      <c r="BC58" s="641">
        <v>0</v>
      </c>
      <c r="BD58" s="641">
        <v>0</v>
      </c>
      <c r="BE58" s="642">
        <v>0</v>
      </c>
      <c r="BF58" s="641">
        <v>0</v>
      </c>
      <c r="BG58" s="641">
        <v>0</v>
      </c>
      <c r="BH58" s="642">
        <v>0</v>
      </c>
      <c r="BI58" s="641">
        <v>0</v>
      </c>
      <c r="BJ58" s="641">
        <v>0</v>
      </c>
      <c r="BK58" s="642">
        <v>0</v>
      </c>
      <c r="BL58" s="641">
        <v>0</v>
      </c>
      <c r="BM58" s="641">
        <v>0</v>
      </c>
      <c r="BN58" s="642">
        <v>0</v>
      </c>
      <c r="BO58" s="641">
        <v>0</v>
      </c>
      <c r="BP58" s="641">
        <v>0</v>
      </c>
      <c r="BQ58" s="642">
        <v>0</v>
      </c>
      <c r="BR58" s="641">
        <v>0</v>
      </c>
      <c r="BS58" s="608">
        <f>BT58+BU58+BX58+CA58+CD58+CG58+CJ58+CM58+CP58</f>
        <v>475.9</v>
      </c>
      <c r="BT58" s="641">
        <f t="shared" si="16"/>
        <v>0</v>
      </c>
      <c r="BU58" s="641">
        <f t="shared" si="16"/>
        <v>0</v>
      </c>
      <c r="BV58" s="641">
        <f t="shared" si="16"/>
        <v>0</v>
      </c>
      <c r="BW58" s="642">
        <f t="shared" si="16"/>
        <v>0</v>
      </c>
      <c r="BX58" s="641">
        <f>BV58+BW58</f>
        <v>0</v>
      </c>
      <c r="BY58" s="641">
        <f>J58+AH58+BA58</f>
        <v>0</v>
      </c>
      <c r="BZ58" s="642">
        <f>K58+AI58+BB58</f>
        <v>0</v>
      </c>
      <c r="CA58" s="641">
        <f>BY58+BZ58</f>
        <v>0</v>
      </c>
      <c r="CB58" s="641">
        <f>M58+AK58</f>
        <v>97.5</v>
      </c>
      <c r="CC58" s="642">
        <f>N58+AL58</f>
        <v>0</v>
      </c>
      <c r="CD58" s="641">
        <f>CB58+CC58</f>
        <v>97.5</v>
      </c>
      <c r="CE58" s="11">
        <f>P58+AN58+BG58</f>
        <v>90.4</v>
      </c>
      <c r="CF58" s="642">
        <f>Q58+AO58+BH58</f>
        <v>0</v>
      </c>
      <c r="CG58" s="641">
        <f>CE58+CF58</f>
        <v>90.4</v>
      </c>
      <c r="CH58" s="11">
        <f>S58+AQ58+BJ58</f>
        <v>96</v>
      </c>
      <c r="CI58" s="642">
        <f>T58+AR58+BK58</f>
        <v>0</v>
      </c>
      <c r="CJ58" s="641">
        <f>CH58+CI58</f>
        <v>96</v>
      </c>
      <c r="CK58" s="11">
        <f>V58+AT58+BM58</f>
        <v>96</v>
      </c>
      <c r="CL58" s="642">
        <f>W58+AU58+BN58</f>
        <v>0</v>
      </c>
      <c r="CM58" s="641">
        <f>CK58+CL58</f>
        <v>96</v>
      </c>
      <c r="CN58" s="11">
        <f>Y58+AW58+BP58</f>
        <v>96</v>
      </c>
      <c r="CO58" s="642">
        <f>Z58+AX58+BQ58</f>
        <v>0</v>
      </c>
      <c r="CP58" s="787">
        <f>CN58+CO58</f>
        <v>96</v>
      </c>
      <c r="CQ58" s="910"/>
    </row>
    <row r="59" s="27" customFormat="1" ht="81.75" customHeight="1" spans="1:95">
      <c r="A59" s="643"/>
      <c r="B59" s="644" t="s">
        <v>159</v>
      </c>
      <c r="C59" s="672"/>
      <c r="D59" s="673">
        <f>E59+F59+I59+L59+O59+R59+U59+X59+AA59</f>
        <v>62516.26784</v>
      </c>
      <c r="E59" s="646">
        <f>E57+E58</f>
        <v>4728.52027</v>
      </c>
      <c r="F59" s="646">
        <f t="shared" ref="F59:AA59" si="17">F57+F58</f>
        <v>5368.03887</v>
      </c>
      <c r="G59" s="646">
        <f t="shared" si="17"/>
        <v>6595.98174</v>
      </c>
      <c r="H59" s="646">
        <f t="shared" si="17"/>
        <v>0</v>
      </c>
      <c r="I59" s="646">
        <f t="shared" si="17"/>
        <v>6595.98174</v>
      </c>
      <c r="J59" s="646">
        <f t="shared" si="17"/>
        <v>6398.76753</v>
      </c>
      <c r="K59" s="646">
        <f t="shared" si="17"/>
        <v>0</v>
      </c>
      <c r="L59" s="646">
        <f t="shared" si="17"/>
        <v>6398.76753</v>
      </c>
      <c r="M59" s="646">
        <f t="shared" si="17"/>
        <v>6123.96909</v>
      </c>
      <c r="N59" s="646">
        <f t="shared" si="17"/>
        <v>0</v>
      </c>
      <c r="O59" s="646">
        <f t="shared" si="17"/>
        <v>6123.96909</v>
      </c>
      <c r="P59" s="646">
        <f t="shared" si="17"/>
        <v>9080.61139</v>
      </c>
      <c r="Q59" s="646">
        <f t="shared" si="17"/>
        <v>0</v>
      </c>
      <c r="R59" s="646">
        <f t="shared" si="17"/>
        <v>9080.61139</v>
      </c>
      <c r="S59" s="646">
        <f t="shared" si="17"/>
        <v>0</v>
      </c>
      <c r="T59" s="646">
        <f t="shared" si="17"/>
        <v>9274.88266</v>
      </c>
      <c r="U59" s="646">
        <f t="shared" si="17"/>
        <v>9274.88266</v>
      </c>
      <c r="V59" s="646">
        <f t="shared" si="17"/>
        <v>0</v>
      </c>
      <c r="W59" s="646">
        <f t="shared" si="17"/>
        <v>7520.41406</v>
      </c>
      <c r="X59" s="646">
        <f t="shared" si="17"/>
        <v>7520.41406</v>
      </c>
      <c r="Y59" s="646">
        <f t="shared" si="17"/>
        <v>0</v>
      </c>
      <c r="Z59" s="646">
        <f t="shared" si="17"/>
        <v>7425.08223</v>
      </c>
      <c r="AA59" s="646">
        <f t="shared" si="17"/>
        <v>7425.08223</v>
      </c>
      <c r="AB59" s="673">
        <f>AC59+AD59+AG59+AJ59+AM59+AP59+AS59+AV59+AY59</f>
        <v>1571.34194</v>
      </c>
      <c r="AC59" s="646">
        <f t="shared" ref="AC59:BR59" si="18">AC57</f>
        <v>0</v>
      </c>
      <c r="AD59" s="646">
        <f t="shared" si="18"/>
        <v>0</v>
      </c>
      <c r="AE59" s="646">
        <f t="shared" si="18"/>
        <v>95.44194</v>
      </c>
      <c r="AF59" s="646">
        <f t="shared" si="18"/>
        <v>0</v>
      </c>
      <c r="AG59" s="646">
        <f t="shared" si="18"/>
        <v>95.44194</v>
      </c>
      <c r="AH59" s="646">
        <f t="shared" si="18"/>
        <v>0</v>
      </c>
      <c r="AI59" s="646">
        <f t="shared" si="18"/>
        <v>0</v>
      </c>
      <c r="AJ59" s="646">
        <f t="shared" si="18"/>
        <v>0</v>
      </c>
      <c r="AK59" s="646">
        <f t="shared" si="18"/>
        <v>97.5</v>
      </c>
      <c r="AL59" s="646">
        <f t="shared" si="18"/>
        <v>0</v>
      </c>
      <c r="AM59" s="646">
        <f t="shared" si="18"/>
        <v>97.5</v>
      </c>
      <c r="AN59" s="646">
        <f t="shared" si="18"/>
        <v>90.4</v>
      </c>
      <c r="AO59" s="646">
        <f t="shared" si="18"/>
        <v>0</v>
      </c>
      <c r="AP59" s="646">
        <f t="shared" si="18"/>
        <v>90.4</v>
      </c>
      <c r="AQ59" s="646">
        <f t="shared" si="18"/>
        <v>1096</v>
      </c>
      <c r="AR59" s="646">
        <f t="shared" si="18"/>
        <v>0</v>
      </c>
      <c r="AS59" s="646">
        <f t="shared" si="18"/>
        <v>1096</v>
      </c>
      <c r="AT59" s="646">
        <f t="shared" si="18"/>
        <v>96</v>
      </c>
      <c r="AU59" s="646">
        <f t="shared" si="18"/>
        <v>0</v>
      </c>
      <c r="AV59" s="646">
        <f t="shared" si="18"/>
        <v>96</v>
      </c>
      <c r="AW59" s="646">
        <f t="shared" si="18"/>
        <v>96</v>
      </c>
      <c r="AX59" s="646">
        <f t="shared" si="18"/>
        <v>0</v>
      </c>
      <c r="AY59" s="646">
        <f t="shared" si="18"/>
        <v>96</v>
      </c>
      <c r="AZ59" s="747">
        <f>BC59+BF59+BI59+BL59+BO59+BR59</f>
        <v>0</v>
      </c>
      <c r="BA59" s="646">
        <f t="shared" si="18"/>
        <v>0</v>
      </c>
      <c r="BB59" s="646">
        <f t="shared" si="18"/>
        <v>0</v>
      </c>
      <c r="BC59" s="646">
        <f t="shared" si="18"/>
        <v>0</v>
      </c>
      <c r="BD59" s="646">
        <f t="shared" si="18"/>
        <v>0</v>
      </c>
      <c r="BE59" s="646">
        <f t="shared" si="18"/>
        <v>0</v>
      </c>
      <c r="BF59" s="646">
        <f t="shared" si="18"/>
        <v>0</v>
      </c>
      <c r="BG59" s="646">
        <f t="shared" si="18"/>
        <v>0</v>
      </c>
      <c r="BH59" s="646">
        <f t="shared" si="18"/>
        <v>0</v>
      </c>
      <c r="BI59" s="646">
        <f t="shared" si="18"/>
        <v>0</v>
      </c>
      <c r="BJ59" s="646">
        <f t="shared" si="18"/>
        <v>0</v>
      </c>
      <c r="BK59" s="646">
        <f t="shared" si="18"/>
        <v>0</v>
      </c>
      <c r="BL59" s="646">
        <f t="shared" si="18"/>
        <v>0</v>
      </c>
      <c r="BM59" s="646">
        <f t="shared" si="18"/>
        <v>0</v>
      </c>
      <c r="BN59" s="646">
        <f t="shared" si="18"/>
        <v>0</v>
      </c>
      <c r="BO59" s="646">
        <f t="shared" si="18"/>
        <v>0</v>
      </c>
      <c r="BP59" s="646">
        <f t="shared" si="18"/>
        <v>0</v>
      </c>
      <c r="BQ59" s="646">
        <f t="shared" si="18"/>
        <v>0</v>
      </c>
      <c r="BR59" s="646">
        <f t="shared" si="18"/>
        <v>0</v>
      </c>
      <c r="BS59" s="608">
        <f>BT59+BU59+BX59+CA59+CD59+CG59+CJ59+CM59+CP59</f>
        <v>64087.60978</v>
      </c>
      <c r="BT59" s="646">
        <f t="shared" ref="BT59:CP59" si="19">BT57</f>
        <v>4728.52027</v>
      </c>
      <c r="BU59" s="646">
        <f t="shared" si="19"/>
        <v>5368.03887</v>
      </c>
      <c r="BV59" s="646">
        <f t="shared" si="19"/>
        <v>6691.42368</v>
      </c>
      <c r="BW59" s="646">
        <f t="shared" si="19"/>
        <v>0</v>
      </c>
      <c r="BX59" s="646">
        <f t="shared" si="19"/>
        <v>6691.42368</v>
      </c>
      <c r="BY59" s="646">
        <f t="shared" si="19"/>
        <v>6398.76753</v>
      </c>
      <c r="BZ59" s="646">
        <f t="shared" si="19"/>
        <v>0</v>
      </c>
      <c r="CA59" s="646">
        <f t="shared" si="19"/>
        <v>6398.76753</v>
      </c>
      <c r="CB59" s="646">
        <f t="shared" si="19"/>
        <v>6221.46909</v>
      </c>
      <c r="CC59" s="646">
        <f t="shared" si="19"/>
        <v>0</v>
      </c>
      <c r="CD59" s="646">
        <f t="shared" si="19"/>
        <v>6221.46909</v>
      </c>
      <c r="CE59" s="646">
        <f t="shared" si="19"/>
        <v>9171.01139</v>
      </c>
      <c r="CF59" s="646">
        <f t="shared" si="19"/>
        <v>0</v>
      </c>
      <c r="CG59" s="795">
        <f t="shared" si="19"/>
        <v>9171.01139</v>
      </c>
      <c r="CH59" s="795">
        <f t="shared" si="19"/>
        <v>1096</v>
      </c>
      <c r="CI59" s="795">
        <f t="shared" si="19"/>
        <v>9274.88266</v>
      </c>
      <c r="CJ59" s="795">
        <f t="shared" si="19"/>
        <v>10370.88266</v>
      </c>
      <c r="CK59" s="795">
        <f t="shared" si="19"/>
        <v>96</v>
      </c>
      <c r="CL59" s="795">
        <f t="shared" si="19"/>
        <v>7520.41406</v>
      </c>
      <c r="CM59" s="795">
        <f t="shared" si="19"/>
        <v>7616.41406</v>
      </c>
      <c r="CN59" s="795">
        <f t="shared" si="19"/>
        <v>96</v>
      </c>
      <c r="CO59" s="795">
        <f t="shared" si="19"/>
        <v>7425.08223</v>
      </c>
      <c r="CP59" s="823">
        <f t="shared" si="19"/>
        <v>7521.08223</v>
      </c>
      <c r="CQ59" s="824"/>
    </row>
    <row r="60" s="27" customFormat="1" ht="21" customHeight="1" spans="1:95">
      <c r="A60" s="667" t="s">
        <v>304</v>
      </c>
      <c r="B60" s="668"/>
      <c r="C60" s="668"/>
      <c r="D60" s="668"/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68"/>
      <c r="Q60" s="668"/>
      <c r="R60" s="668"/>
      <c r="S60" s="668"/>
      <c r="T60" s="668"/>
      <c r="U60" s="668"/>
      <c r="V60" s="668"/>
      <c r="W60" s="668"/>
      <c r="X60" s="668"/>
      <c r="Y60" s="668"/>
      <c r="Z60" s="668"/>
      <c r="AA60" s="668"/>
      <c r="AB60" s="668"/>
      <c r="AC60" s="668"/>
      <c r="AD60" s="668"/>
      <c r="AE60" s="668"/>
      <c r="AF60" s="668"/>
      <c r="AG60" s="668"/>
      <c r="AH60" s="668"/>
      <c r="AI60" s="668"/>
      <c r="AJ60" s="668"/>
      <c r="AK60" s="668"/>
      <c r="AL60" s="668"/>
      <c r="AM60" s="668"/>
      <c r="AN60" s="668"/>
      <c r="AO60" s="668"/>
      <c r="AP60" s="668"/>
      <c r="AQ60" s="668"/>
      <c r="AR60" s="668"/>
      <c r="AS60" s="668"/>
      <c r="AT60" s="668"/>
      <c r="AU60" s="668"/>
      <c r="AV60" s="668"/>
      <c r="AW60" s="668"/>
      <c r="AX60" s="668"/>
      <c r="AY60" s="668"/>
      <c r="AZ60" s="668"/>
      <c r="BA60" s="668"/>
      <c r="BB60" s="668"/>
      <c r="BC60" s="668"/>
      <c r="BD60" s="668"/>
      <c r="BE60" s="668"/>
      <c r="BF60" s="668"/>
      <c r="BG60" s="668"/>
      <c r="BH60" s="668"/>
      <c r="BI60" s="668"/>
      <c r="BJ60" s="668"/>
      <c r="BK60" s="668"/>
      <c r="BL60" s="668"/>
      <c r="BM60" s="668"/>
      <c r="BN60" s="668"/>
      <c r="BO60" s="668"/>
      <c r="BP60" s="668"/>
      <c r="BQ60" s="668"/>
      <c r="BR60" s="668"/>
      <c r="BS60" s="668"/>
      <c r="BT60" s="668"/>
      <c r="BU60" s="668"/>
      <c r="BV60" s="668"/>
      <c r="BW60" s="668"/>
      <c r="BX60" s="668"/>
      <c r="BY60" s="668"/>
      <c r="BZ60" s="668"/>
      <c r="CA60" s="668"/>
      <c r="CB60" s="668"/>
      <c r="CC60" s="668"/>
      <c r="CD60" s="668"/>
      <c r="CE60" s="668"/>
      <c r="CF60" s="668"/>
      <c r="CG60" s="668"/>
      <c r="CH60" s="668"/>
      <c r="CI60" s="668"/>
      <c r="CJ60" s="668"/>
      <c r="CK60" s="668"/>
      <c r="CL60" s="668"/>
      <c r="CM60" s="668"/>
      <c r="CN60" s="668"/>
      <c r="CO60" s="668"/>
      <c r="CP60" s="822"/>
      <c r="CQ60" s="814"/>
    </row>
    <row r="61" s="27" customFormat="1" ht="22.5" customHeight="1" spans="1:95">
      <c r="A61" s="604" t="s">
        <v>305</v>
      </c>
      <c r="B61" s="605"/>
      <c r="C61" s="605"/>
      <c r="D61" s="605"/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5"/>
      <c r="R61" s="605"/>
      <c r="S61" s="605"/>
      <c r="T61" s="605"/>
      <c r="U61" s="605"/>
      <c r="V61" s="605"/>
      <c r="W61" s="605"/>
      <c r="X61" s="605"/>
      <c r="Y61" s="605"/>
      <c r="Z61" s="605"/>
      <c r="AA61" s="605"/>
      <c r="AB61" s="605"/>
      <c r="AC61" s="605"/>
      <c r="AD61" s="605"/>
      <c r="AE61" s="605"/>
      <c r="AF61" s="605"/>
      <c r="AG61" s="605"/>
      <c r="AH61" s="605"/>
      <c r="AI61" s="605"/>
      <c r="AJ61" s="605"/>
      <c r="AK61" s="605"/>
      <c r="AL61" s="605"/>
      <c r="AM61" s="605"/>
      <c r="AN61" s="605"/>
      <c r="AO61" s="605"/>
      <c r="AP61" s="605"/>
      <c r="AQ61" s="605"/>
      <c r="AR61" s="605"/>
      <c r="AS61" s="605"/>
      <c r="AT61" s="605"/>
      <c r="AU61" s="605"/>
      <c r="AV61" s="605"/>
      <c r="AW61" s="605"/>
      <c r="AX61" s="605"/>
      <c r="AY61" s="605"/>
      <c r="AZ61" s="605"/>
      <c r="BA61" s="605"/>
      <c r="BB61" s="605"/>
      <c r="BC61" s="605"/>
      <c r="BD61" s="605"/>
      <c r="BE61" s="605"/>
      <c r="BF61" s="605"/>
      <c r="BG61" s="605"/>
      <c r="BH61" s="605"/>
      <c r="BI61" s="605"/>
      <c r="BJ61" s="605"/>
      <c r="BK61" s="605"/>
      <c r="BL61" s="605"/>
      <c r="BM61" s="605"/>
      <c r="BN61" s="605"/>
      <c r="BO61" s="605"/>
      <c r="BP61" s="605"/>
      <c r="BQ61" s="605"/>
      <c r="BR61" s="605"/>
      <c r="BS61" s="605"/>
      <c r="BT61" s="605"/>
      <c r="BU61" s="605"/>
      <c r="BV61" s="605"/>
      <c r="BW61" s="605"/>
      <c r="BX61" s="605"/>
      <c r="BY61" s="605"/>
      <c r="BZ61" s="605"/>
      <c r="CA61" s="605"/>
      <c r="CB61" s="605"/>
      <c r="CC61" s="605"/>
      <c r="CD61" s="605"/>
      <c r="CE61" s="605"/>
      <c r="CF61" s="605"/>
      <c r="CG61" s="605"/>
      <c r="CH61" s="605"/>
      <c r="CI61" s="605"/>
      <c r="CJ61" s="605"/>
      <c r="CK61" s="605"/>
      <c r="CL61" s="605"/>
      <c r="CM61" s="605"/>
      <c r="CN61" s="605"/>
      <c r="CO61" s="605"/>
      <c r="CP61" s="801"/>
      <c r="CQ61" s="814"/>
    </row>
    <row r="62" ht="75" customHeight="1" spans="1:95">
      <c r="A62" s="15" t="s">
        <v>122</v>
      </c>
      <c r="B62" s="606" t="s">
        <v>160</v>
      </c>
      <c r="C62" s="607" t="s">
        <v>13</v>
      </c>
      <c r="D62" s="674">
        <f>E62+F62+I62+L62+O62+R62+U62+X62+AA62</f>
        <v>1488.35017</v>
      </c>
      <c r="E62" s="11">
        <v>0</v>
      </c>
      <c r="F62" s="11">
        <v>0</v>
      </c>
      <c r="G62" s="11">
        <f>'26'!I50</f>
        <v>1488.35017</v>
      </c>
      <c r="H62" s="609">
        <f>H63+H64+H65</f>
        <v>0</v>
      </c>
      <c r="I62" s="11">
        <f>G62+H62</f>
        <v>1488.35017</v>
      </c>
      <c r="J62" s="686">
        <f>'34'!L58</f>
        <v>0</v>
      </c>
      <c r="K62" s="700"/>
      <c r="L62" s="686">
        <v>0</v>
      </c>
      <c r="M62" s="686">
        <v>0</v>
      </c>
      <c r="N62" s="700">
        <v>0</v>
      </c>
      <c r="O62" s="686">
        <v>0</v>
      </c>
      <c r="P62" s="699">
        <f>'48'!R60</f>
        <v>0</v>
      </c>
      <c r="Q62" s="687">
        <f>Q63+Q64+Q65</f>
        <v>0</v>
      </c>
      <c r="R62" s="717">
        <f>P62+Q62</f>
        <v>0</v>
      </c>
      <c r="S62" s="699">
        <f>'48'!U60</f>
        <v>0</v>
      </c>
      <c r="T62" s="687">
        <f>T63</f>
        <v>0</v>
      </c>
      <c r="U62" s="717">
        <f>S62+T62</f>
        <v>0</v>
      </c>
      <c r="V62" s="699">
        <f>'48'!X60</f>
        <v>0</v>
      </c>
      <c r="W62" s="687">
        <f>W63</f>
        <v>0</v>
      </c>
      <c r="X62" s="717">
        <f>V62+W62</f>
        <v>0</v>
      </c>
      <c r="Y62" s="699">
        <f>'48'!AA60</f>
        <v>0</v>
      </c>
      <c r="Z62" s="687">
        <f>Z63</f>
        <v>0</v>
      </c>
      <c r="AA62" s="717">
        <f>Y62+Z62</f>
        <v>0</v>
      </c>
      <c r="AB62" s="674">
        <f>AC62+AD62+AG62+AJ62+AM62+AP62+AS62+AV62+AY62</f>
        <v>0</v>
      </c>
      <c r="AC62" s="653">
        <v>0</v>
      </c>
      <c r="AD62" s="653">
        <v>0</v>
      </c>
      <c r="AE62" s="653">
        <v>0</v>
      </c>
      <c r="AF62" s="654"/>
      <c r="AG62" s="404">
        <v>0</v>
      </c>
      <c r="AH62" s="653">
        <f>'35'!AA58</f>
        <v>0</v>
      </c>
      <c r="AI62" s="737"/>
      <c r="AJ62" s="653">
        <v>0</v>
      </c>
      <c r="AK62" s="653">
        <f>'43'!AD60</f>
        <v>0</v>
      </c>
      <c r="AL62" s="737"/>
      <c r="AM62" s="653">
        <v>0</v>
      </c>
      <c r="AN62" s="653">
        <f>'48'!AG60</f>
        <v>0</v>
      </c>
      <c r="AO62" s="737"/>
      <c r="AP62" s="653">
        <v>0</v>
      </c>
      <c r="AQ62" s="653">
        <f>'48'!AJ60</f>
        <v>0</v>
      </c>
      <c r="AR62" s="737"/>
      <c r="AS62" s="653">
        <v>0</v>
      </c>
      <c r="AT62" s="653">
        <f>'48'!AM60</f>
        <v>0</v>
      </c>
      <c r="AU62" s="737"/>
      <c r="AV62" s="653">
        <v>0</v>
      </c>
      <c r="AW62" s="653">
        <f>'48'!AP60</f>
        <v>0</v>
      </c>
      <c r="AX62" s="737"/>
      <c r="AY62" s="653">
        <v>0</v>
      </c>
      <c r="AZ62" s="747">
        <f>BC62+BF62+BI62+BL62+BO62+BR62</f>
        <v>0</v>
      </c>
      <c r="BA62" s="653">
        <v>0</v>
      </c>
      <c r="BB62" s="654"/>
      <c r="BC62" s="653">
        <f>BA62+BB62</f>
        <v>0</v>
      </c>
      <c r="BD62" s="653">
        <v>0</v>
      </c>
      <c r="BE62" s="654"/>
      <c r="BF62" s="653">
        <f>BD62+BE62</f>
        <v>0</v>
      </c>
      <c r="BG62" s="653">
        <v>0</v>
      </c>
      <c r="BH62" s="654"/>
      <c r="BI62" s="653">
        <f>BG62+BH62</f>
        <v>0</v>
      </c>
      <c r="BJ62" s="653">
        <v>0</v>
      </c>
      <c r="BK62" s="654"/>
      <c r="BL62" s="653">
        <f>BJ62+BK62</f>
        <v>0</v>
      </c>
      <c r="BM62" s="653">
        <v>0</v>
      </c>
      <c r="BN62" s="654"/>
      <c r="BO62" s="653">
        <f>BM62+BN62</f>
        <v>0</v>
      </c>
      <c r="BP62" s="653">
        <v>0</v>
      </c>
      <c r="BQ62" s="654"/>
      <c r="BR62" s="653">
        <f>BP62+BQ62</f>
        <v>0</v>
      </c>
      <c r="BS62" s="608">
        <f>BT62+BU62+BX62+CA62+CD62+CG62+CJ62+CM62+CP62</f>
        <v>1488.35017</v>
      </c>
      <c r="BT62" s="11">
        <f>E62+AC62</f>
        <v>0</v>
      </c>
      <c r="BU62" s="11">
        <f>F62+AD62</f>
        <v>0</v>
      </c>
      <c r="BV62" s="11">
        <f>G62+AE62</f>
        <v>1488.35017</v>
      </c>
      <c r="BW62" s="609">
        <f>H62+AF62</f>
        <v>0</v>
      </c>
      <c r="BX62" s="11">
        <f>BV62+BW62</f>
        <v>1488.35017</v>
      </c>
      <c r="BY62" s="11">
        <f>J62+AH62+BA62</f>
        <v>0</v>
      </c>
      <c r="BZ62" s="642">
        <f>K62+AI62+BB62</f>
        <v>0</v>
      </c>
      <c r="CA62" s="11">
        <f>BY62+BZ62</f>
        <v>0</v>
      </c>
      <c r="CB62" s="11">
        <f>M62+AK62</f>
        <v>0</v>
      </c>
      <c r="CC62" s="642">
        <f>N62+AL62</f>
        <v>0</v>
      </c>
      <c r="CD62" s="11">
        <f>CB62+CC62</f>
        <v>0</v>
      </c>
      <c r="CE62" s="11">
        <f>P62+AN62+BG62</f>
        <v>0</v>
      </c>
      <c r="CF62" s="609">
        <f>Q62+AO62+BH62</f>
        <v>0</v>
      </c>
      <c r="CG62" s="11">
        <f>CE62+CF62</f>
        <v>0</v>
      </c>
      <c r="CH62" s="11">
        <f>S62+AQ62+BJ62</f>
        <v>0</v>
      </c>
      <c r="CI62" s="609">
        <f>T62+AR62+BK62</f>
        <v>0</v>
      </c>
      <c r="CJ62" s="11">
        <f>CH62+CI62</f>
        <v>0</v>
      </c>
      <c r="CK62" s="11">
        <f>V62+AT62+BM62</f>
        <v>0</v>
      </c>
      <c r="CL62" s="609">
        <f>W62+AU62+BN62</f>
        <v>0</v>
      </c>
      <c r="CM62" s="11">
        <f>CK62+CL62</f>
        <v>0</v>
      </c>
      <c r="CN62" s="11">
        <f>Y62+AW62+BP62</f>
        <v>0</v>
      </c>
      <c r="CO62" s="609">
        <f>Z62+AX62+BQ62</f>
        <v>0</v>
      </c>
      <c r="CP62" s="787">
        <f>CN62+CO62</f>
        <v>0</v>
      </c>
      <c r="CQ62" s="824"/>
    </row>
    <row r="63" spans="1:95">
      <c r="A63" s="15"/>
      <c r="B63" s="606"/>
      <c r="C63" s="607" t="s">
        <v>91</v>
      </c>
      <c r="D63" s="675"/>
      <c r="E63" s="10"/>
      <c r="F63" s="10"/>
      <c r="G63" s="10"/>
      <c r="H63" s="676"/>
      <c r="I63" s="10"/>
      <c r="J63" s="704"/>
      <c r="K63" s="705"/>
      <c r="L63" s="706"/>
      <c r="M63" s="704"/>
      <c r="N63" s="705"/>
      <c r="O63" s="707"/>
      <c r="P63" s="708"/>
      <c r="Q63" s="725"/>
      <c r="R63" s="704"/>
      <c r="S63" s="708"/>
      <c r="T63" s="726"/>
      <c r="U63" s="704"/>
      <c r="V63" s="708"/>
      <c r="W63" s="726"/>
      <c r="X63" s="704"/>
      <c r="Y63" s="708"/>
      <c r="Z63" s="726"/>
      <c r="AA63" s="704"/>
      <c r="AB63" s="675"/>
      <c r="AC63" s="10"/>
      <c r="AD63" s="10"/>
      <c r="AE63" s="10"/>
      <c r="AF63" s="676"/>
      <c r="AG63" s="361"/>
      <c r="AH63" s="738"/>
      <c r="AI63" s="739"/>
      <c r="AJ63" s="657"/>
      <c r="AK63" s="738"/>
      <c r="AL63" s="739"/>
      <c r="AM63" s="657"/>
      <c r="AN63" s="738"/>
      <c r="AO63" s="739"/>
      <c r="AP63" s="657"/>
      <c r="AQ63" s="738"/>
      <c r="AR63" s="739"/>
      <c r="AS63" s="657"/>
      <c r="AT63" s="738"/>
      <c r="AU63" s="739"/>
      <c r="AV63" s="657"/>
      <c r="AW63" s="738"/>
      <c r="AX63" s="739"/>
      <c r="AY63" s="765"/>
      <c r="AZ63" s="640"/>
      <c r="BA63" s="760"/>
      <c r="BB63" s="642"/>
      <c r="BC63" s="765"/>
      <c r="BD63" s="760"/>
      <c r="BE63" s="642"/>
      <c r="BF63" s="760"/>
      <c r="BG63" s="760"/>
      <c r="BH63" s="642"/>
      <c r="BI63" s="760"/>
      <c r="BJ63" s="760"/>
      <c r="BK63" s="642"/>
      <c r="BL63" s="760"/>
      <c r="BM63" s="760"/>
      <c r="BN63" s="642"/>
      <c r="BO63" s="760"/>
      <c r="BP63" s="760"/>
      <c r="BQ63" s="642"/>
      <c r="BR63" s="783"/>
      <c r="BS63" s="657"/>
      <c r="BT63" s="10"/>
      <c r="BU63" s="10"/>
      <c r="BV63" s="10"/>
      <c r="BW63" s="676"/>
      <c r="BX63" s="10"/>
      <c r="BY63" s="738"/>
      <c r="BZ63" s="739"/>
      <c r="CA63" s="657"/>
      <c r="CB63" s="738"/>
      <c r="CC63" s="739"/>
      <c r="CD63" s="657"/>
      <c r="CE63" s="10"/>
      <c r="CF63" s="642"/>
      <c r="CG63" s="10"/>
      <c r="CH63" s="10"/>
      <c r="CI63" s="642"/>
      <c r="CJ63" s="10"/>
      <c r="CK63" s="10"/>
      <c r="CL63" s="642"/>
      <c r="CM63" s="10"/>
      <c r="CN63" s="10"/>
      <c r="CO63" s="642"/>
      <c r="CP63" s="765"/>
      <c r="CQ63" s="824"/>
    </row>
    <row r="64" ht="22.5" spans="1:95">
      <c r="A64" s="15"/>
      <c r="B64" s="606"/>
      <c r="C64" s="607" t="s">
        <v>404</v>
      </c>
      <c r="D64" s="608"/>
      <c r="E64" s="10"/>
      <c r="F64" s="10"/>
      <c r="G64" s="10"/>
      <c r="H64" s="676"/>
      <c r="I64" s="10"/>
      <c r="J64" s="704"/>
      <c r="K64" s="709"/>
      <c r="L64" s="706"/>
      <c r="M64" s="704"/>
      <c r="N64" s="709"/>
      <c r="O64" s="707"/>
      <c r="P64" s="710"/>
      <c r="Q64" s="725"/>
      <c r="R64" s="704"/>
      <c r="S64" s="710"/>
      <c r="T64" s="727"/>
      <c r="U64" s="704"/>
      <c r="V64" s="710"/>
      <c r="W64" s="727"/>
      <c r="X64" s="704"/>
      <c r="Y64" s="710"/>
      <c r="Z64" s="727"/>
      <c r="AA64" s="704"/>
      <c r="AB64" s="608"/>
      <c r="AC64" s="10"/>
      <c r="AD64" s="10"/>
      <c r="AE64" s="10"/>
      <c r="AF64" s="676"/>
      <c r="AG64" s="361"/>
      <c r="AH64" s="738"/>
      <c r="AI64" s="740"/>
      <c r="AJ64" s="657"/>
      <c r="AK64" s="738"/>
      <c r="AL64" s="740"/>
      <c r="AM64" s="657"/>
      <c r="AN64" s="738"/>
      <c r="AO64" s="740"/>
      <c r="AP64" s="657"/>
      <c r="AQ64" s="738"/>
      <c r="AR64" s="740"/>
      <c r="AS64" s="657"/>
      <c r="AT64" s="738"/>
      <c r="AU64" s="740"/>
      <c r="AV64" s="657"/>
      <c r="AW64" s="738"/>
      <c r="AX64" s="740"/>
      <c r="AY64" s="765"/>
      <c r="AZ64" s="766"/>
      <c r="BA64" s="767"/>
      <c r="BB64" s="768"/>
      <c r="BC64" s="765"/>
      <c r="BD64" s="767"/>
      <c r="BE64" s="768"/>
      <c r="BF64" s="767"/>
      <c r="BG64" s="767"/>
      <c r="BH64" s="768"/>
      <c r="BI64" s="767"/>
      <c r="BJ64" s="767"/>
      <c r="BK64" s="768"/>
      <c r="BL64" s="767"/>
      <c r="BM64" s="767"/>
      <c r="BN64" s="768"/>
      <c r="BO64" s="767"/>
      <c r="BP64" s="767"/>
      <c r="BQ64" s="768"/>
      <c r="BR64" s="789"/>
      <c r="BS64" s="657"/>
      <c r="BT64" s="10"/>
      <c r="BU64" s="10"/>
      <c r="BV64" s="10"/>
      <c r="BW64" s="676"/>
      <c r="BX64" s="10"/>
      <c r="BY64" s="738"/>
      <c r="BZ64" s="740"/>
      <c r="CA64" s="657"/>
      <c r="CB64" s="738"/>
      <c r="CC64" s="740"/>
      <c r="CD64" s="657"/>
      <c r="CE64" s="10"/>
      <c r="CF64" s="768"/>
      <c r="CG64" s="10"/>
      <c r="CH64" s="10"/>
      <c r="CI64" s="768"/>
      <c r="CJ64" s="10"/>
      <c r="CK64" s="10"/>
      <c r="CL64" s="768"/>
      <c r="CM64" s="10"/>
      <c r="CN64" s="10"/>
      <c r="CO64" s="768"/>
      <c r="CP64" s="765"/>
      <c r="CQ64" s="824"/>
    </row>
    <row r="65" ht="72" customHeight="1" spans="1:95">
      <c r="A65" s="825"/>
      <c r="B65" s="638"/>
      <c r="C65" s="639" t="s">
        <v>39</v>
      </c>
      <c r="D65" s="640"/>
      <c r="E65" s="760"/>
      <c r="F65" s="760"/>
      <c r="G65" s="760"/>
      <c r="H65" s="739"/>
      <c r="I65" s="760"/>
      <c r="J65" s="849"/>
      <c r="K65" s="709"/>
      <c r="L65" s="850"/>
      <c r="M65" s="849"/>
      <c r="N65" s="709"/>
      <c r="O65" s="851"/>
      <c r="P65" s="710"/>
      <c r="Q65" s="687"/>
      <c r="R65" s="849"/>
      <c r="S65" s="710"/>
      <c r="T65" s="727"/>
      <c r="U65" s="849"/>
      <c r="V65" s="710"/>
      <c r="W65" s="727"/>
      <c r="X65" s="849"/>
      <c r="Y65" s="710"/>
      <c r="Z65" s="727"/>
      <c r="AA65" s="849"/>
      <c r="AB65" s="640"/>
      <c r="AC65" s="760"/>
      <c r="AD65" s="760"/>
      <c r="AE65" s="760"/>
      <c r="AF65" s="739"/>
      <c r="AG65" s="435"/>
      <c r="AH65" s="866"/>
      <c r="AI65" s="740"/>
      <c r="AJ65" s="660"/>
      <c r="AK65" s="866"/>
      <c r="AL65" s="740"/>
      <c r="AM65" s="660"/>
      <c r="AN65" s="866"/>
      <c r="AO65" s="740"/>
      <c r="AP65" s="660"/>
      <c r="AQ65" s="866"/>
      <c r="AR65" s="740"/>
      <c r="AS65" s="660"/>
      <c r="AT65" s="866"/>
      <c r="AU65" s="740"/>
      <c r="AV65" s="660"/>
      <c r="AW65" s="866"/>
      <c r="AX65" s="740"/>
      <c r="AY65" s="869"/>
      <c r="AZ65" s="766"/>
      <c r="BA65" s="767"/>
      <c r="BB65" s="768"/>
      <c r="BC65" s="869"/>
      <c r="BD65" s="767"/>
      <c r="BE65" s="768"/>
      <c r="BF65" s="767"/>
      <c r="BG65" s="767"/>
      <c r="BH65" s="768"/>
      <c r="BI65" s="767"/>
      <c r="BJ65" s="767"/>
      <c r="BK65" s="768"/>
      <c r="BL65" s="767"/>
      <c r="BM65" s="767"/>
      <c r="BN65" s="768"/>
      <c r="BO65" s="767"/>
      <c r="BP65" s="767"/>
      <c r="BQ65" s="768"/>
      <c r="BR65" s="789"/>
      <c r="BS65" s="660"/>
      <c r="BT65" s="760"/>
      <c r="BU65" s="760"/>
      <c r="BV65" s="760"/>
      <c r="BW65" s="739"/>
      <c r="BX65" s="760"/>
      <c r="BY65" s="866"/>
      <c r="BZ65" s="740"/>
      <c r="CA65" s="660"/>
      <c r="CB65" s="866"/>
      <c r="CC65" s="740"/>
      <c r="CD65" s="660"/>
      <c r="CE65" s="760"/>
      <c r="CF65" s="768"/>
      <c r="CG65" s="760"/>
      <c r="CH65" s="760"/>
      <c r="CI65" s="768"/>
      <c r="CJ65" s="760"/>
      <c r="CK65" s="760"/>
      <c r="CL65" s="768"/>
      <c r="CM65" s="760"/>
      <c r="CN65" s="760"/>
      <c r="CO65" s="768"/>
      <c r="CP65" s="869"/>
      <c r="CQ65" s="824"/>
    </row>
    <row r="66" s="30" customFormat="1" ht="69.6" customHeight="1" spans="1:95">
      <c r="A66" s="643"/>
      <c r="B66" s="644" t="s">
        <v>159</v>
      </c>
      <c r="C66" s="672"/>
      <c r="D66" s="424">
        <f>E66+F66+I66+L66+O66+R66+U66+X66+AA66</f>
        <v>1488.35017</v>
      </c>
      <c r="E66" s="397">
        <f>E62</f>
        <v>0</v>
      </c>
      <c r="F66" s="397">
        <f t="shared" ref="F66:BR66" si="20">F62</f>
        <v>0</v>
      </c>
      <c r="G66" s="397">
        <f t="shared" si="20"/>
        <v>1488.35017</v>
      </c>
      <c r="H66" s="517">
        <f t="shared" si="20"/>
        <v>0</v>
      </c>
      <c r="I66" s="397">
        <f t="shared" si="20"/>
        <v>1488.35017</v>
      </c>
      <c r="J66" s="397">
        <f t="shared" si="20"/>
        <v>0</v>
      </c>
      <c r="K66" s="397">
        <f t="shared" si="20"/>
        <v>0</v>
      </c>
      <c r="L66" s="397">
        <f t="shared" si="20"/>
        <v>0</v>
      </c>
      <c r="M66" s="397">
        <f t="shared" si="20"/>
        <v>0</v>
      </c>
      <c r="N66" s="397">
        <f t="shared" si="20"/>
        <v>0</v>
      </c>
      <c r="O66" s="397">
        <f t="shared" si="20"/>
        <v>0</v>
      </c>
      <c r="P66" s="397">
        <f t="shared" si="20"/>
        <v>0</v>
      </c>
      <c r="Q66" s="416">
        <f t="shared" si="20"/>
        <v>0</v>
      </c>
      <c r="R66" s="515">
        <f t="shared" si="20"/>
        <v>0</v>
      </c>
      <c r="S66" s="515">
        <f t="shared" si="20"/>
        <v>0</v>
      </c>
      <c r="T66" s="515">
        <f t="shared" si="20"/>
        <v>0</v>
      </c>
      <c r="U66" s="515">
        <f t="shared" si="20"/>
        <v>0</v>
      </c>
      <c r="V66" s="515">
        <f t="shared" si="20"/>
        <v>0</v>
      </c>
      <c r="W66" s="515">
        <f t="shared" si="20"/>
        <v>0</v>
      </c>
      <c r="X66" s="515">
        <f t="shared" si="20"/>
        <v>0</v>
      </c>
      <c r="Y66" s="515">
        <f t="shared" si="20"/>
        <v>0</v>
      </c>
      <c r="Z66" s="515">
        <f t="shared" si="20"/>
        <v>0</v>
      </c>
      <c r="AA66" s="515">
        <f t="shared" si="20"/>
        <v>0</v>
      </c>
      <c r="AB66" s="673">
        <f>AC66+AD66+AG66+AJ66+AM66+AP66+AS66+AV66+AY66</f>
        <v>0</v>
      </c>
      <c r="AC66" s="646">
        <f t="shared" si="20"/>
        <v>0</v>
      </c>
      <c r="AD66" s="646">
        <f t="shared" si="20"/>
        <v>0</v>
      </c>
      <c r="AE66" s="646">
        <f t="shared" si="20"/>
        <v>0</v>
      </c>
      <c r="AF66" s="848">
        <f t="shared" si="20"/>
        <v>0</v>
      </c>
      <c r="AG66" s="397">
        <f t="shared" si="20"/>
        <v>0</v>
      </c>
      <c r="AH66" s="646">
        <f t="shared" si="20"/>
        <v>0</v>
      </c>
      <c r="AI66" s="646">
        <f t="shared" si="20"/>
        <v>0</v>
      </c>
      <c r="AJ66" s="646">
        <f t="shared" si="20"/>
        <v>0</v>
      </c>
      <c r="AK66" s="646">
        <f t="shared" si="20"/>
        <v>0</v>
      </c>
      <c r="AL66" s="646">
        <f t="shared" si="20"/>
        <v>0</v>
      </c>
      <c r="AM66" s="646">
        <f t="shared" si="20"/>
        <v>0</v>
      </c>
      <c r="AN66" s="646">
        <f t="shared" si="20"/>
        <v>0</v>
      </c>
      <c r="AO66" s="646">
        <f t="shared" si="20"/>
        <v>0</v>
      </c>
      <c r="AP66" s="646">
        <f t="shared" si="20"/>
        <v>0</v>
      </c>
      <c r="AQ66" s="646">
        <f t="shared" si="20"/>
        <v>0</v>
      </c>
      <c r="AR66" s="646">
        <f t="shared" si="20"/>
        <v>0</v>
      </c>
      <c r="AS66" s="646">
        <f t="shared" si="20"/>
        <v>0</v>
      </c>
      <c r="AT66" s="646">
        <f t="shared" si="20"/>
        <v>0</v>
      </c>
      <c r="AU66" s="646">
        <f t="shared" si="20"/>
        <v>0</v>
      </c>
      <c r="AV66" s="646">
        <f t="shared" si="20"/>
        <v>0</v>
      </c>
      <c r="AW66" s="646">
        <f t="shared" si="20"/>
        <v>0</v>
      </c>
      <c r="AX66" s="646">
        <f t="shared" si="20"/>
        <v>0</v>
      </c>
      <c r="AY66" s="646">
        <f t="shared" si="20"/>
        <v>0</v>
      </c>
      <c r="AZ66" s="870">
        <f>BC66+BF66+BI66+BL66+BO66+BR66</f>
        <v>0</v>
      </c>
      <c r="BA66" s="870">
        <f t="shared" si="20"/>
        <v>0</v>
      </c>
      <c r="BB66" s="823">
        <f t="shared" si="20"/>
        <v>0</v>
      </c>
      <c r="BC66" s="795">
        <f t="shared" si="20"/>
        <v>0</v>
      </c>
      <c r="BD66" s="795">
        <f t="shared" si="20"/>
        <v>0</v>
      </c>
      <c r="BE66" s="795">
        <f t="shared" si="20"/>
        <v>0</v>
      </c>
      <c r="BF66" s="795">
        <f t="shared" si="20"/>
        <v>0</v>
      </c>
      <c r="BG66" s="795">
        <f t="shared" si="20"/>
        <v>0</v>
      </c>
      <c r="BH66" s="795">
        <f t="shared" si="20"/>
        <v>0</v>
      </c>
      <c r="BI66" s="795">
        <f t="shared" si="20"/>
        <v>0</v>
      </c>
      <c r="BJ66" s="795">
        <f t="shared" si="20"/>
        <v>0</v>
      </c>
      <c r="BK66" s="795">
        <f t="shared" si="20"/>
        <v>0</v>
      </c>
      <c r="BL66" s="795">
        <f t="shared" si="20"/>
        <v>0</v>
      </c>
      <c r="BM66" s="795">
        <f t="shared" si="20"/>
        <v>0</v>
      </c>
      <c r="BN66" s="795">
        <f t="shared" si="20"/>
        <v>0</v>
      </c>
      <c r="BO66" s="795">
        <f t="shared" si="20"/>
        <v>0</v>
      </c>
      <c r="BP66" s="795">
        <f t="shared" si="20"/>
        <v>0</v>
      </c>
      <c r="BQ66" s="795">
        <f t="shared" si="20"/>
        <v>0</v>
      </c>
      <c r="BR66" s="795">
        <f t="shared" si="20"/>
        <v>0</v>
      </c>
      <c r="BS66" s="673">
        <f>BT66+BU66+BX66+CA66+CD66+CG66+CJ66+CM66+CP66</f>
        <v>1488.35017</v>
      </c>
      <c r="BT66" s="646">
        <f>BT62</f>
        <v>0</v>
      </c>
      <c r="BU66" s="646">
        <f t="shared" ref="BU66:CP66" si="21">BU62</f>
        <v>0</v>
      </c>
      <c r="BV66" s="646">
        <f t="shared" si="21"/>
        <v>1488.35017</v>
      </c>
      <c r="BW66" s="646">
        <f t="shared" si="21"/>
        <v>0</v>
      </c>
      <c r="BX66" s="646">
        <f t="shared" si="21"/>
        <v>1488.35017</v>
      </c>
      <c r="BY66" s="646">
        <f t="shared" si="21"/>
        <v>0</v>
      </c>
      <c r="BZ66" s="646">
        <f t="shared" si="21"/>
        <v>0</v>
      </c>
      <c r="CA66" s="646">
        <f t="shared" si="21"/>
        <v>0</v>
      </c>
      <c r="CB66" s="646">
        <f t="shared" si="21"/>
        <v>0</v>
      </c>
      <c r="CC66" s="646">
        <f t="shared" si="21"/>
        <v>0</v>
      </c>
      <c r="CD66" s="646">
        <f t="shared" si="21"/>
        <v>0</v>
      </c>
      <c r="CE66" s="646">
        <f t="shared" si="21"/>
        <v>0</v>
      </c>
      <c r="CF66" s="646">
        <f t="shared" si="21"/>
        <v>0</v>
      </c>
      <c r="CG66" s="646">
        <f t="shared" si="21"/>
        <v>0</v>
      </c>
      <c r="CH66" s="646">
        <f t="shared" si="21"/>
        <v>0</v>
      </c>
      <c r="CI66" s="646">
        <f t="shared" si="21"/>
        <v>0</v>
      </c>
      <c r="CJ66" s="646">
        <f t="shared" si="21"/>
        <v>0</v>
      </c>
      <c r="CK66" s="646">
        <f t="shared" si="21"/>
        <v>0</v>
      </c>
      <c r="CL66" s="646">
        <f t="shared" si="21"/>
        <v>0</v>
      </c>
      <c r="CM66" s="646">
        <f t="shared" si="21"/>
        <v>0</v>
      </c>
      <c r="CN66" s="646">
        <f t="shared" si="21"/>
        <v>0</v>
      </c>
      <c r="CO66" s="646">
        <f t="shared" si="21"/>
        <v>0</v>
      </c>
      <c r="CP66" s="823">
        <f t="shared" si="21"/>
        <v>0</v>
      </c>
      <c r="CQ66" s="824"/>
    </row>
    <row r="67" customHeight="1" spans="1:95">
      <c r="A67" s="667" t="s">
        <v>306</v>
      </c>
      <c r="B67" s="668"/>
      <c r="C67" s="668"/>
      <c r="D67" s="668"/>
      <c r="E67" s="668"/>
      <c r="F67" s="668"/>
      <c r="G67" s="668"/>
      <c r="H67" s="668"/>
      <c r="I67" s="668"/>
      <c r="J67" s="668"/>
      <c r="K67" s="668"/>
      <c r="L67" s="668"/>
      <c r="M67" s="668"/>
      <c r="N67" s="668"/>
      <c r="O67" s="668"/>
      <c r="P67" s="668"/>
      <c r="Q67" s="668"/>
      <c r="R67" s="668"/>
      <c r="S67" s="668"/>
      <c r="T67" s="668"/>
      <c r="U67" s="668"/>
      <c r="V67" s="668"/>
      <c r="W67" s="668"/>
      <c r="X67" s="668"/>
      <c r="Y67" s="668"/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8"/>
      <c r="BM67" s="668"/>
      <c r="BN67" s="668"/>
      <c r="BO67" s="668"/>
      <c r="BP67" s="668"/>
      <c r="BQ67" s="668"/>
      <c r="BR67" s="668"/>
      <c r="BS67" s="668"/>
      <c r="BT67" s="668"/>
      <c r="BU67" s="668"/>
      <c r="BV67" s="668"/>
      <c r="BW67" s="668"/>
      <c r="BX67" s="668"/>
      <c r="BY67" s="668"/>
      <c r="BZ67" s="668"/>
      <c r="CA67" s="668"/>
      <c r="CB67" s="668"/>
      <c r="CC67" s="668"/>
      <c r="CD67" s="668"/>
      <c r="CE67" s="668"/>
      <c r="CF67" s="668"/>
      <c r="CG67" s="668"/>
      <c r="CH67" s="668"/>
      <c r="CI67" s="668"/>
      <c r="CJ67" s="668"/>
      <c r="CK67" s="668"/>
      <c r="CL67" s="668"/>
      <c r="CM67" s="668"/>
      <c r="CN67" s="668"/>
      <c r="CO67" s="668"/>
      <c r="CP67" s="822"/>
      <c r="CQ67" s="803"/>
    </row>
    <row r="68" ht="19.5" customHeight="1" spans="1:95">
      <c r="A68" s="604" t="s">
        <v>307</v>
      </c>
      <c r="B68" s="605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605"/>
      <c r="AT68" s="605"/>
      <c r="AU68" s="605"/>
      <c r="AV68" s="60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605"/>
      <c r="BH68" s="605"/>
      <c r="BI68" s="605"/>
      <c r="BJ68" s="60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605"/>
      <c r="BV68" s="605"/>
      <c r="BW68" s="605"/>
      <c r="BX68" s="605"/>
      <c r="BY68" s="605"/>
      <c r="BZ68" s="605"/>
      <c r="CA68" s="605"/>
      <c r="CB68" s="605"/>
      <c r="CC68" s="605"/>
      <c r="CD68" s="605"/>
      <c r="CE68" s="605"/>
      <c r="CF68" s="605"/>
      <c r="CG68" s="605"/>
      <c r="CH68" s="605"/>
      <c r="CI68" s="605"/>
      <c r="CJ68" s="605"/>
      <c r="CK68" s="605"/>
      <c r="CL68" s="605"/>
      <c r="CM68" s="605"/>
      <c r="CN68" s="605"/>
      <c r="CO68" s="605"/>
      <c r="CP68" s="801"/>
      <c r="CQ68" s="803"/>
    </row>
    <row r="69" ht="151.5" customHeight="1" spans="1:95">
      <c r="A69" s="826" t="s">
        <v>295</v>
      </c>
      <c r="B69" s="827" t="s">
        <v>412</v>
      </c>
      <c r="C69" s="828" t="s">
        <v>13</v>
      </c>
      <c r="D69" s="521">
        <f>E69+F69+I69+L69+O69+R69+U69+X69+AA69</f>
        <v>52.63158</v>
      </c>
      <c r="E69" s="772">
        <v>0</v>
      </c>
      <c r="F69" s="772">
        <v>0</v>
      </c>
      <c r="G69" s="772">
        <v>0</v>
      </c>
      <c r="H69" s="737"/>
      <c r="I69" s="772">
        <v>0</v>
      </c>
      <c r="J69" s="852">
        <v>0</v>
      </c>
      <c r="K69" s="853"/>
      <c r="L69" s="852">
        <v>0</v>
      </c>
      <c r="M69" s="852">
        <f>'43'!O67</f>
        <v>0</v>
      </c>
      <c r="N69" s="853">
        <v>0</v>
      </c>
      <c r="O69" s="852">
        <f>M69+N69</f>
        <v>0</v>
      </c>
      <c r="P69" s="852">
        <f>'48'!R67</f>
        <v>52.63158</v>
      </c>
      <c r="Q69" s="853">
        <f>SUM(Q70:Q73)</f>
        <v>0</v>
      </c>
      <c r="R69" s="857">
        <f>P69+Q69</f>
        <v>52.63158</v>
      </c>
      <c r="S69" s="852">
        <f>'48'!U67</f>
        <v>0</v>
      </c>
      <c r="T69" s="853">
        <v>0</v>
      </c>
      <c r="U69" s="857">
        <f>S69+T69</f>
        <v>0</v>
      </c>
      <c r="V69" s="852">
        <f>'48'!X67</f>
        <v>0</v>
      </c>
      <c r="W69" s="853">
        <v>0</v>
      </c>
      <c r="X69" s="857">
        <f>V69+W69</f>
        <v>0</v>
      </c>
      <c r="Y69" s="852">
        <f>'48'!AA67</f>
        <v>0</v>
      </c>
      <c r="Z69" s="853">
        <v>0</v>
      </c>
      <c r="AA69" s="857">
        <f>Y69+Z69</f>
        <v>0</v>
      </c>
      <c r="AB69" s="863">
        <f>AC69+AD69+AG69+AJ69+AM69+AP69+AS69+AV69+AY69</f>
        <v>1000</v>
      </c>
      <c r="AC69" s="772">
        <v>0</v>
      </c>
      <c r="AD69" s="772">
        <v>0</v>
      </c>
      <c r="AE69" s="772">
        <v>0</v>
      </c>
      <c r="AF69" s="737"/>
      <c r="AG69" s="484">
        <v>0</v>
      </c>
      <c r="AH69" s="772">
        <v>0</v>
      </c>
      <c r="AI69" s="853">
        <f>AI74+AI75+AI76+AI77</f>
        <v>0</v>
      </c>
      <c r="AJ69" s="772">
        <v>0</v>
      </c>
      <c r="AK69" s="772">
        <f>'43'!AD67</f>
        <v>0</v>
      </c>
      <c r="AL69" s="737">
        <f>AL74+AL75+AL76+AL77</f>
        <v>0</v>
      </c>
      <c r="AM69" s="772">
        <f>AK69+AL69</f>
        <v>0</v>
      </c>
      <c r="AN69" s="772">
        <f>'48'!AP67</f>
        <v>1000</v>
      </c>
      <c r="AO69" s="853">
        <f>SUM(AO70:AO73)</f>
        <v>0</v>
      </c>
      <c r="AP69" s="772">
        <f>AN69+AO69</f>
        <v>1000</v>
      </c>
      <c r="AQ69" s="772">
        <f>'48'!AS67</f>
        <v>0</v>
      </c>
      <c r="AR69" s="853">
        <v>0</v>
      </c>
      <c r="AS69" s="772">
        <f>AQ69+AR69</f>
        <v>0</v>
      </c>
      <c r="AT69" s="772">
        <f>'48'!AV67</f>
        <v>0</v>
      </c>
      <c r="AU69" s="853">
        <v>0</v>
      </c>
      <c r="AV69" s="772">
        <f>AT69+AU69</f>
        <v>0</v>
      </c>
      <c r="AW69" s="772">
        <f>'48'!AY67</f>
        <v>0</v>
      </c>
      <c r="AX69" s="853">
        <v>0</v>
      </c>
      <c r="AY69" s="772">
        <f>AW69+AX69</f>
        <v>0</v>
      </c>
      <c r="AZ69" s="871">
        <f>BC69+BF69+BI69+BL69+BO69+BR69</f>
        <v>0</v>
      </c>
      <c r="BA69" s="872">
        <v>0</v>
      </c>
      <c r="BB69" s="853">
        <f>BB74+BB75+BB76+BB77</f>
        <v>0</v>
      </c>
      <c r="BC69" s="772">
        <f>BA69+BB69</f>
        <v>0</v>
      </c>
      <c r="BD69" s="772">
        <v>0</v>
      </c>
      <c r="BE69" s="853">
        <f>BE74+BE75+BE76+BE77</f>
        <v>0</v>
      </c>
      <c r="BF69" s="772">
        <f>BD69+BE69</f>
        <v>0</v>
      </c>
      <c r="BG69" s="772">
        <v>0</v>
      </c>
      <c r="BH69" s="853">
        <v>0</v>
      </c>
      <c r="BI69" s="772">
        <f>BG69+BH69</f>
        <v>0</v>
      </c>
      <c r="BJ69" s="772">
        <v>0</v>
      </c>
      <c r="BK69" s="853">
        <v>0</v>
      </c>
      <c r="BL69" s="772">
        <f>BJ69+BK69</f>
        <v>0</v>
      </c>
      <c r="BM69" s="772">
        <v>0</v>
      </c>
      <c r="BN69" s="853">
        <v>0</v>
      </c>
      <c r="BO69" s="772">
        <f>BM69+BN69</f>
        <v>0</v>
      </c>
      <c r="BP69" s="772">
        <v>0</v>
      </c>
      <c r="BQ69" s="853">
        <v>0</v>
      </c>
      <c r="BR69" s="772">
        <f>BP69+BQ69</f>
        <v>0</v>
      </c>
      <c r="BS69" s="863">
        <f>BT69+BU69+BX69+CA69+CD69+CG69+CJ69+CM69+CP69</f>
        <v>1052.63158</v>
      </c>
      <c r="BT69" s="772">
        <f>E69+AC69</f>
        <v>0</v>
      </c>
      <c r="BU69" s="772">
        <f>F69+AD69</f>
        <v>0</v>
      </c>
      <c r="BV69" s="772">
        <f>G69+AE69</f>
        <v>0</v>
      </c>
      <c r="BW69" s="737">
        <f>H69+AF69</f>
        <v>0</v>
      </c>
      <c r="BX69" s="772">
        <f>BV69+BW69</f>
        <v>0</v>
      </c>
      <c r="BY69" s="772">
        <f>J69+AH69+BA69</f>
        <v>0</v>
      </c>
      <c r="BZ69" s="737">
        <f>K69+AI69+BB69</f>
        <v>0</v>
      </c>
      <c r="CA69" s="772">
        <f>BY69+BZ69</f>
        <v>0</v>
      </c>
      <c r="CB69" s="772">
        <f>M69+AK69</f>
        <v>0</v>
      </c>
      <c r="CC69" s="737">
        <f>N69+AL69</f>
        <v>0</v>
      </c>
      <c r="CD69" s="772">
        <f>CB69+CC69</f>
        <v>0</v>
      </c>
      <c r="CE69" s="772">
        <f>P69+AN69+BG69</f>
        <v>1052.63158</v>
      </c>
      <c r="CF69" s="737">
        <f>Q69+AO69+BH69</f>
        <v>0</v>
      </c>
      <c r="CG69" s="772">
        <f>CE69+CF69</f>
        <v>1052.63158</v>
      </c>
      <c r="CH69" s="772">
        <f>S69+AQ69+BJ69</f>
        <v>0</v>
      </c>
      <c r="CI69" s="737">
        <f>T69+AR69+BK69</f>
        <v>0</v>
      </c>
      <c r="CJ69" s="772">
        <f>CH69+CI69</f>
        <v>0</v>
      </c>
      <c r="CK69" s="772">
        <f>V69+AT69+BM69</f>
        <v>0</v>
      </c>
      <c r="CL69" s="737">
        <f>W69+AU69+BN69</f>
        <v>0</v>
      </c>
      <c r="CM69" s="772">
        <f>CK69+CL69</f>
        <v>0</v>
      </c>
      <c r="CN69" s="772">
        <f>Y69+AW69+BP69</f>
        <v>0</v>
      </c>
      <c r="CO69" s="737">
        <f>Z69+AX69+BQ69</f>
        <v>0</v>
      </c>
      <c r="CP69" s="772">
        <f>CN69+CO69</f>
        <v>0</v>
      </c>
      <c r="CQ69" s="217"/>
    </row>
    <row r="70" ht="17.25" customHeight="1" spans="1:95">
      <c r="A70" s="655"/>
      <c r="B70" s="611"/>
      <c r="C70" s="656" t="s">
        <v>330</v>
      </c>
      <c r="D70" s="408"/>
      <c r="E70" s="11"/>
      <c r="F70" s="11"/>
      <c r="G70" s="11"/>
      <c r="H70" s="609"/>
      <c r="I70" s="11"/>
      <c r="J70" s="686"/>
      <c r="K70" s="687"/>
      <c r="L70" s="686"/>
      <c r="M70" s="686"/>
      <c r="N70" s="687"/>
      <c r="O70" s="686"/>
      <c r="P70" s="686"/>
      <c r="Q70" s="687"/>
      <c r="R70" s="686"/>
      <c r="S70" s="686"/>
      <c r="T70" s="687"/>
      <c r="U70" s="686"/>
      <c r="V70" s="686"/>
      <c r="W70" s="687"/>
      <c r="X70" s="686"/>
      <c r="Y70" s="686"/>
      <c r="Z70" s="687"/>
      <c r="AA70" s="686"/>
      <c r="AB70" s="10"/>
      <c r="AC70" s="11"/>
      <c r="AD70" s="11"/>
      <c r="AE70" s="11"/>
      <c r="AF70" s="609"/>
      <c r="AG70" s="358"/>
      <c r="AH70" s="11"/>
      <c r="AI70" s="687"/>
      <c r="AJ70" s="11"/>
      <c r="AK70" s="11"/>
      <c r="AL70" s="609"/>
      <c r="AM70" s="11"/>
      <c r="AN70" s="11"/>
      <c r="AO70" s="687"/>
      <c r="AP70" s="11"/>
      <c r="AQ70" s="11"/>
      <c r="AR70" s="687"/>
      <c r="AS70" s="11"/>
      <c r="AT70" s="11"/>
      <c r="AU70" s="687"/>
      <c r="AV70" s="11"/>
      <c r="AW70" s="11"/>
      <c r="AX70" s="687"/>
      <c r="AY70" s="11"/>
      <c r="AZ70" s="10"/>
      <c r="BA70" s="11"/>
      <c r="BB70" s="687"/>
      <c r="BC70" s="11"/>
      <c r="BD70" s="11"/>
      <c r="BE70" s="687"/>
      <c r="BF70" s="11"/>
      <c r="BG70" s="11"/>
      <c r="BH70" s="687"/>
      <c r="BI70" s="11"/>
      <c r="BJ70" s="11"/>
      <c r="BK70" s="687"/>
      <c r="BL70" s="11"/>
      <c r="BM70" s="11"/>
      <c r="BN70" s="687"/>
      <c r="BO70" s="11"/>
      <c r="BP70" s="11"/>
      <c r="BQ70" s="687"/>
      <c r="BR70" s="11"/>
      <c r="BS70" s="10"/>
      <c r="BT70" s="11"/>
      <c r="BU70" s="11"/>
      <c r="BV70" s="11"/>
      <c r="BW70" s="609"/>
      <c r="BX70" s="11"/>
      <c r="BY70" s="11"/>
      <c r="BZ70" s="609"/>
      <c r="CA70" s="11"/>
      <c r="CB70" s="11"/>
      <c r="CC70" s="609"/>
      <c r="CD70" s="11"/>
      <c r="CE70" s="11"/>
      <c r="CF70" s="609"/>
      <c r="CG70" s="11"/>
      <c r="CH70" s="11"/>
      <c r="CI70" s="609"/>
      <c r="CJ70" s="11"/>
      <c r="CK70" s="11"/>
      <c r="CL70" s="609"/>
      <c r="CM70" s="11"/>
      <c r="CN70" s="11"/>
      <c r="CO70" s="609"/>
      <c r="CP70" s="11"/>
      <c r="CQ70" s="219"/>
    </row>
    <row r="71" ht="20.25" customHeight="1" spans="1:95">
      <c r="A71" s="655"/>
      <c r="B71" s="611"/>
      <c r="C71" s="656" t="s">
        <v>91</v>
      </c>
      <c r="D71" s="408"/>
      <c r="E71" s="11"/>
      <c r="F71" s="11"/>
      <c r="G71" s="11"/>
      <c r="H71" s="609"/>
      <c r="I71" s="11"/>
      <c r="J71" s="686"/>
      <c r="K71" s="687"/>
      <c r="L71" s="686"/>
      <c r="M71" s="686"/>
      <c r="N71" s="687"/>
      <c r="O71" s="686"/>
      <c r="P71" s="686"/>
      <c r="Q71" s="687"/>
      <c r="R71" s="686"/>
      <c r="S71" s="686"/>
      <c r="T71" s="687"/>
      <c r="U71" s="686"/>
      <c r="V71" s="686"/>
      <c r="W71" s="687"/>
      <c r="X71" s="686"/>
      <c r="Y71" s="686"/>
      <c r="Z71" s="687"/>
      <c r="AA71" s="686"/>
      <c r="AB71" s="10"/>
      <c r="AC71" s="11"/>
      <c r="AD71" s="11"/>
      <c r="AE71" s="11"/>
      <c r="AF71" s="609"/>
      <c r="AG71" s="358"/>
      <c r="AH71" s="11"/>
      <c r="AI71" s="687"/>
      <c r="AJ71" s="11"/>
      <c r="AK71" s="11"/>
      <c r="AL71" s="609"/>
      <c r="AM71" s="11"/>
      <c r="AN71" s="11"/>
      <c r="AO71" s="687"/>
      <c r="AP71" s="11"/>
      <c r="AQ71" s="11"/>
      <c r="AR71" s="687"/>
      <c r="AS71" s="11"/>
      <c r="AT71" s="11"/>
      <c r="AU71" s="687"/>
      <c r="AV71" s="11"/>
      <c r="AW71" s="11"/>
      <c r="AX71" s="687"/>
      <c r="AY71" s="11"/>
      <c r="AZ71" s="10"/>
      <c r="BA71" s="11"/>
      <c r="BB71" s="687"/>
      <c r="BC71" s="11"/>
      <c r="BD71" s="11"/>
      <c r="BE71" s="687"/>
      <c r="BF71" s="11"/>
      <c r="BG71" s="11"/>
      <c r="BH71" s="687"/>
      <c r="BI71" s="11"/>
      <c r="BJ71" s="11"/>
      <c r="BK71" s="687"/>
      <c r="BL71" s="11"/>
      <c r="BM71" s="11"/>
      <c r="BN71" s="687"/>
      <c r="BO71" s="11"/>
      <c r="BP71" s="11"/>
      <c r="BQ71" s="687"/>
      <c r="BR71" s="11"/>
      <c r="BS71" s="10"/>
      <c r="BT71" s="11"/>
      <c r="BU71" s="11"/>
      <c r="BV71" s="11"/>
      <c r="BW71" s="609"/>
      <c r="BX71" s="11"/>
      <c r="BY71" s="11"/>
      <c r="BZ71" s="609"/>
      <c r="CA71" s="11"/>
      <c r="CB71" s="11"/>
      <c r="CC71" s="609"/>
      <c r="CD71" s="11"/>
      <c r="CE71" s="11"/>
      <c r="CF71" s="609"/>
      <c r="CG71" s="11"/>
      <c r="CH71" s="11"/>
      <c r="CI71" s="609"/>
      <c r="CJ71" s="11"/>
      <c r="CK71" s="11"/>
      <c r="CL71" s="609"/>
      <c r="CM71" s="11"/>
      <c r="CN71" s="11"/>
      <c r="CO71" s="609"/>
      <c r="CP71" s="11"/>
      <c r="CQ71" s="219"/>
    </row>
    <row r="72" ht="31.5" customHeight="1" spans="1:95">
      <c r="A72" s="655"/>
      <c r="B72" s="611"/>
      <c r="C72" s="656" t="s">
        <v>404</v>
      </c>
      <c r="D72" s="408"/>
      <c r="E72" s="11"/>
      <c r="F72" s="11"/>
      <c r="G72" s="11"/>
      <c r="H72" s="609"/>
      <c r="I72" s="11"/>
      <c r="J72" s="686"/>
      <c r="K72" s="687"/>
      <c r="L72" s="686"/>
      <c r="M72" s="686"/>
      <c r="N72" s="687"/>
      <c r="O72" s="686"/>
      <c r="P72" s="686"/>
      <c r="Q72" s="687"/>
      <c r="R72" s="686"/>
      <c r="S72" s="686"/>
      <c r="T72" s="687"/>
      <c r="U72" s="686"/>
      <c r="V72" s="686"/>
      <c r="W72" s="687"/>
      <c r="X72" s="686"/>
      <c r="Y72" s="686"/>
      <c r="Z72" s="687"/>
      <c r="AA72" s="686"/>
      <c r="AB72" s="10"/>
      <c r="AC72" s="11"/>
      <c r="AD72" s="11"/>
      <c r="AE72" s="11"/>
      <c r="AF72" s="609"/>
      <c r="AG72" s="358"/>
      <c r="AH72" s="11"/>
      <c r="AI72" s="687"/>
      <c r="AJ72" s="11"/>
      <c r="AK72" s="11"/>
      <c r="AL72" s="609"/>
      <c r="AM72" s="11"/>
      <c r="AN72" s="11"/>
      <c r="AO72" s="687"/>
      <c r="AP72" s="11"/>
      <c r="AQ72" s="11"/>
      <c r="AR72" s="687"/>
      <c r="AS72" s="11"/>
      <c r="AT72" s="11"/>
      <c r="AU72" s="687"/>
      <c r="AV72" s="11"/>
      <c r="AW72" s="11"/>
      <c r="AX72" s="687"/>
      <c r="AY72" s="11"/>
      <c r="AZ72" s="10"/>
      <c r="BA72" s="11"/>
      <c r="BB72" s="687"/>
      <c r="BC72" s="11"/>
      <c r="BD72" s="11"/>
      <c r="BE72" s="687"/>
      <c r="BF72" s="11"/>
      <c r="BG72" s="11"/>
      <c r="BH72" s="687"/>
      <c r="BI72" s="11"/>
      <c r="BJ72" s="11"/>
      <c r="BK72" s="687"/>
      <c r="BL72" s="11"/>
      <c r="BM72" s="11"/>
      <c r="BN72" s="687"/>
      <c r="BO72" s="11"/>
      <c r="BP72" s="11"/>
      <c r="BQ72" s="687"/>
      <c r="BR72" s="11"/>
      <c r="BS72" s="10"/>
      <c r="BT72" s="11"/>
      <c r="BU72" s="11"/>
      <c r="BV72" s="11"/>
      <c r="BW72" s="609"/>
      <c r="BX72" s="11"/>
      <c r="BY72" s="11"/>
      <c r="BZ72" s="609"/>
      <c r="CA72" s="11"/>
      <c r="CB72" s="11"/>
      <c r="CC72" s="609"/>
      <c r="CD72" s="11"/>
      <c r="CE72" s="11"/>
      <c r="CF72" s="609"/>
      <c r="CG72" s="11"/>
      <c r="CH72" s="11"/>
      <c r="CI72" s="609"/>
      <c r="CJ72" s="11"/>
      <c r="CK72" s="11"/>
      <c r="CL72" s="609"/>
      <c r="CM72" s="11"/>
      <c r="CN72" s="11"/>
      <c r="CO72" s="609"/>
      <c r="CP72" s="11"/>
      <c r="CQ72" s="219"/>
    </row>
    <row r="73" ht="30.75" customHeight="1" spans="1:95">
      <c r="A73" s="655"/>
      <c r="B73" s="611"/>
      <c r="C73" s="656" t="s">
        <v>161</v>
      </c>
      <c r="D73" s="408"/>
      <c r="E73" s="11"/>
      <c r="F73" s="11"/>
      <c r="G73" s="11"/>
      <c r="H73" s="609"/>
      <c r="I73" s="11"/>
      <c r="J73" s="686"/>
      <c r="K73" s="687"/>
      <c r="L73" s="686"/>
      <c r="M73" s="686"/>
      <c r="N73" s="687"/>
      <c r="O73" s="686"/>
      <c r="P73" s="686"/>
      <c r="Q73" s="687"/>
      <c r="R73" s="686"/>
      <c r="S73" s="686"/>
      <c r="T73" s="687"/>
      <c r="U73" s="686"/>
      <c r="V73" s="686"/>
      <c r="W73" s="687"/>
      <c r="X73" s="686"/>
      <c r="Y73" s="686"/>
      <c r="Z73" s="687"/>
      <c r="AA73" s="686"/>
      <c r="AB73" s="10"/>
      <c r="AC73" s="11"/>
      <c r="AD73" s="11"/>
      <c r="AE73" s="11"/>
      <c r="AF73" s="609"/>
      <c r="AG73" s="358"/>
      <c r="AH73" s="11"/>
      <c r="AI73" s="687"/>
      <c r="AJ73" s="11"/>
      <c r="AK73" s="11"/>
      <c r="AL73" s="609"/>
      <c r="AM73" s="11"/>
      <c r="AN73" s="11"/>
      <c r="AO73" s="687"/>
      <c r="AP73" s="11"/>
      <c r="AQ73" s="11"/>
      <c r="AR73" s="687"/>
      <c r="AS73" s="11"/>
      <c r="AT73" s="11"/>
      <c r="AU73" s="687"/>
      <c r="AV73" s="11"/>
      <c r="AW73" s="11"/>
      <c r="AX73" s="687"/>
      <c r="AY73" s="11"/>
      <c r="AZ73" s="10"/>
      <c r="BA73" s="11"/>
      <c r="BB73" s="687"/>
      <c r="BC73" s="11"/>
      <c r="BD73" s="11"/>
      <c r="BE73" s="687"/>
      <c r="BF73" s="11"/>
      <c r="BG73" s="11"/>
      <c r="BH73" s="687"/>
      <c r="BI73" s="11"/>
      <c r="BJ73" s="11"/>
      <c r="BK73" s="687"/>
      <c r="BL73" s="11"/>
      <c r="BM73" s="11"/>
      <c r="BN73" s="687"/>
      <c r="BO73" s="11"/>
      <c r="BP73" s="11"/>
      <c r="BQ73" s="687"/>
      <c r="BR73" s="11"/>
      <c r="BS73" s="10"/>
      <c r="BT73" s="11"/>
      <c r="BU73" s="11"/>
      <c r="BV73" s="11"/>
      <c r="BW73" s="609"/>
      <c r="BX73" s="11"/>
      <c r="BY73" s="11"/>
      <c r="BZ73" s="609"/>
      <c r="CA73" s="11"/>
      <c r="CB73" s="11"/>
      <c r="CC73" s="609"/>
      <c r="CD73" s="11"/>
      <c r="CE73" s="11"/>
      <c r="CF73" s="609"/>
      <c r="CG73" s="11"/>
      <c r="CH73" s="11"/>
      <c r="CI73" s="609"/>
      <c r="CJ73" s="11"/>
      <c r="CK73" s="11"/>
      <c r="CL73" s="609"/>
      <c r="CM73" s="11"/>
      <c r="CN73" s="11"/>
      <c r="CO73" s="609"/>
      <c r="CP73" s="11"/>
      <c r="CQ73" s="221"/>
    </row>
    <row r="74" ht="75.6" customHeight="1" spans="1:95">
      <c r="A74" s="829" t="s">
        <v>331</v>
      </c>
      <c r="B74" s="837" t="s">
        <v>123</v>
      </c>
      <c r="C74" s="831" t="s">
        <v>13</v>
      </c>
      <c r="D74" s="525">
        <f>E74+F74+I74+L74+O74+R74+U74+X74+AA74</f>
        <v>4842.16198</v>
      </c>
      <c r="E74" s="622">
        <v>0</v>
      </c>
      <c r="F74" s="622">
        <v>0</v>
      </c>
      <c r="G74" s="622">
        <v>0</v>
      </c>
      <c r="H74" s="743"/>
      <c r="I74" s="622">
        <v>0</v>
      </c>
      <c r="J74" s="691">
        <v>0</v>
      </c>
      <c r="K74" s="692"/>
      <c r="L74" s="691">
        <v>0</v>
      </c>
      <c r="M74" s="691">
        <f>'43'!O68</f>
        <v>180.025</v>
      </c>
      <c r="N74" s="692">
        <f>N75+N76+N77+N79</f>
        <v>0</v>
      </c>
      <c r="O74" s="691">
        <f>M74+N74</f>
        <v>180.025</v>
      </c>
      <c r="P74" s="691">
        <f>'48'!R72</f>
        <v>1194.73684</v>
      </c>
      <c r="Q74" s="692">
        <f>Q75+Q76+Q77+Q79</f>
        <v>0</v>
      </c>
      <c r="R74" s="858">
        <f>P74+Q74</f>
        <v>1194.73684</v>
      </c>
      <c r="S74" s="691">
        <f>'48'!U72</f>
        <v>0</v>
      </c>
      <c r="T74" s="692">
        <f>T75+T76+T77+T78+T79</f>
        <v>3467.40014</v>
      </c>
      <c r="U74" s="858">
        <f>S74+T74</f>
        <v>3467.40014</v>
      </c>
      <c r="V74" s="691">
        <f>'48'!X72</f>
        <v>0</v>
      </c>
      <c r="W74" s="692">
        <f>W75+W76+W77+W79</f>
        <v>0</v>
      </c>
      <c r="X74" s="858">
        <f>V74+W74</f>
        <v>0</v>
      </c>
      <c r="Y74" s="691">
        <f>'48'!AA72</f>
        <v>0</v>
      </c>
      <c r="Z74" s="692">
        <f>Z75+Z76+Z77+Z79</f>
        <v>0</v>
      </c>
      <c r="AA74" s="858">
        <f>Y74+Z74</f>
        <v>0</v>
      </c>
      <c r="AB74" s="675">
        <f>AC74+AD74+AG74+AJ74+AM74+AP74+AS74+AV74+AY74</f>
        <v>17000</v>
      </c>
      <c r="AC74" s="622">
        <v>0</v>
      </c>
      <c r="AD74" s="622">
        <v>0</v>
      </c>
      <c r="AE74" s="622">
        <v>0</v>
      </c>
      <c r="AF74" s="743"/>
      <c r="AG74" s="373">
        <v>0</v>
      </c>
      <c r="AH74" s="622">
        <v>0</v>
      </c>
      <c r="AI74" s="692">
        <f>AI75+AI76+AI77+AI79</f>
        <v>0</v>
      </c>
      <c r="AJ74" s="622">
        <v>0</v>
      </c>
      <c r="AK74" s="622">
        <f>'43'!AD68</f>
        <v>0</v>
      </c>
      <c r="AL74" s="743">
        <f>AL75+AL76+AL77+AL79</f>
        <v>0</v>
      </c>
      <c r="AM74" s="622">
        <f>AK74+AL74</f>
        <v>0</v>
      </c>
      <c r="AN74" s="773">
        <f>'48'!AP72</f>
        <v>17000</v>
      </c>
      <c r="AO74" s="692">
        <f>AO75+AO76+AO77+AO79</f>
        <v>0</v>
      </c>
      <c r="AP74" s="622">
        <f>AN74+AO74</f>
        <v>17000</v>
      </c>
      <c r="AQ74" s="773">
        <f>'48'!AS72</f>
        <v>0</v>
      </c>
      <c r="AR74" s="692">
        <f>AR75+AR76+AR77+AR79</f>
        <v>0</v>
      </c>
      <c r="AS74" s="622">
        <f>AQ74+AR74</f>
        <v>0</v>
      </c>
      <c r="AT74" s="773">
        <f>'48'!AV72</f>
        <v>0</v>
      </c>
      <c r="AU74" s="692">
        <f>AU75+AU76+AU77+AU79</f>
        <v>0</v>
      </c>
      <c r="AV74" s="622">
        <f>AT74+AU74</f>
        <v>0</v>
      </c>
      <c r="AW74" s="773">
        <f>'48'!AY72</f>
        <v>0</v>
      </c>
      <c r="AX74" s="692">
        <f>AX75+AX76+AX77+AX79</f>
        <v>0</v>
      </c>
      <c r="AY74" s="622">
        <f>AW74+AX74</f>
        <v>0</v>
      </c>
      <c r="AZ74" s="873">
        <f>BC74+BF74+BI74+BL74+BO74+BR74</f>
        <v>0</v>
      </c>
      <c r="BA74" s="874">
        <v>0</v>
      </c>
      <c r="BB74" s="692">
        <f>BB75+BB76+BB77+BB79</f>
        <v>0</v>
      </c>
      <c r="BC74" s="622">
        <f>BA74+BB74</f>
        <v>0</v>
      </c>
      <c r="BD74" s="622">
        <v>0</v>
      </c>
      <c r="BE74" s="692">
        <f>BE75+BE76+BE77+BE79</f>
        <v>0</v>
      </c>
      <c r="BF74" s="622">
        <f>BD74+BE74</f>
        <v>0</v>
      </c>
      <c r="BG74" s="622">
        <v>0</v>
      </c>
      <c r="BH74" s="692">
        <f>BH75+BH76+BH77+BH79</f>
        <v>0</v>
      </c>
      <c r="BI74" s="622">
        <f>BG74+BH74</f>
        <v>0</v>
      </c>
      <c r="BJ74" s="622">
        <v>0</v>
      </c>
      <c r="BK74" s="692">
        <f>BK75+BK76+BK77+BK79</f>
        <v>0</v>
      </c>
      <c r="BL74" s="622">
        <f>BJ74+BK74</f>
        <v>0</v>
      </c>
      <c r="BM74" s="622">
        <v>0</v>
      </c>
      <c r="BN74" s="692">
        <f>BN75+BN76+BN77+BN79</f>
        <v>0</v>
      </c>
      <c r="BO74" s="622">
        <f>BM74+BN74</f>
        <v>0</v>
      </c>
      <c r="BP74" s="622">
        <v>0</v>
      </c>
      <c r="BQ74" s="692">
        <f>BQ75+BQ76+BQ77+BQ79</f>
        <v>0</v>
      </c>
      <c r="BR74" s="622">
        <f>BP74+BQ74</f>
        <v>0</v>
      </c>
      <c r="BS74" s="675">
        <f>BT74+BU74+BX74+CA74+CD74+CG74+CJ74+CM74+CP74</f>
        <v>21842.16198</v>
      </c>
      <c r="BT74" s="622">
        <f>E74+AC74</f>
        <v>0</v>
      </c>
      <c r="BU74" s="622">
        <f>F74+AD74</f>
        <v>0</v>
      </c>
      <c r="BV74" s="622">
        <f>G74+AE74</f>
        <v>0</v>
      </c>
      <c r="BW74" s="743">
        <f>H74+AF74</f>
        <v>0</v>
      </c>
      <c r="BX74" s="622">
        <f>BV74+BW74</f>
        <v>0</v>
      </c>
      <c r="BY74" s="622">
        <f>J74+AH74+BA74</f>
        <v>0</v>
      </c>
      <c r="BZ74" s="743">
        <f>K74+AI74+BB74</f>
        <v>0</v>
      </c>
      <c r="CA74" s="622">
        <f>BY74+BZ74</f>
        <v>0</v>
      </c>
      <c r="CB74" s="622">
        <f>M74+AK74</f>
        <v>180.025</v>
      </c>
      <c r="CC74" s="743">
        <f>N74+AL74</f>
        <v>0</v>
      </c>
      <c r="CD74" s="622">
        <f>CB74+CC74</f>
        <v>180.025</v>
      </c>
      <c r="CE74" s="622">
        <f>P74+AN74+BG74</f>
        <v>18194.73684</v>
      </c>
      <c r="CF74" s="743">
        <f>Q74+AO74+BH74</f>
        <v>0</v>
      </c>
      <c r="CG74" s="622">
        <f>CE74+CF74</f>
        <v>18194.73684</v>
      </c>
      <c r="CH74" s="622">
        <f>S74+AQ74+BJ74</f>
        <v>0</v>
      </c>
      <c r="CI74" s="743">
        <f>T74+AR74+BK74</f>
        <v>3467.40014</v>
      </c>
      <c r="CJ74" s="622">
        <f>CH74+CI74</f>
        <v>3467.40014</v>
      </c>
      <c r="CK74" s="622">
        <f>V74+AT74+BM74</f>
        <v>0</v>
      </c>
      <c r="CL74" s="743">
        <f>W74+AU74+BN74</f>
        <v>0</v>
      </c>
      <c r="CM74" s="622">
        <f>CK74+CL74</f>
        <v>0</v>
      </c>
      <c r="CN74" s="622">
        <f>Y74+AW74+BP74</f>
        <v>0</v>
      </c>
      <c r="CO74" s="743">
        <f>Z74+AX74+BQ74</f>
        <v>0</v>
      </c>
      <c r="CP74" s="622">
        <f>CN74+CO74</f>
        <v>0</v>
      </c>
      <c r="CQ74" s="819" t="s">
        <v>524</v>
      </c>
    </row>
    <row r="75" ht="21.75" customHeight="1" spans="1:95">
      <c r="A75" s="655"/>
      <c r="B75" s="832"/>
      <c r="C75" s="656" t="s">
        <v>330</v>
      </c>
      <c r="D75" s="833"/>
      <c r="E75" s="617"/>
      <c r="F75" s="617"/>
      <c r="G75" s="617"/>
      <c r="H75" s="617"/>
      <c r="I75" s="617"/>
      <c r="J75" s="617"/>
      <c r="K75" s="687"/>
      <c r="L75" s="718"/>
      <c r="M75" s="718"/>
      <c r="N75" s="687"/>
      <c r="O75" s="718"/>
      <c r="P75" s="718"/>
      <c r="Q75" s="687"/>
      <c r="R75" s="859"/>
      <c r="S75" s="718"/>
      <c r="T75" s="687"/>
      <c r="U75" s="859"/>
      <c r="V75" s="718"/>
      <c r="W75" s="687"/>
      <c r="X75" s="859"/>
      <c r="Y75" s="718"/>
      <c r="Z75" s="687"/>
      <c r="AA75" s="859"/>
      <c r="AB75" s="864"/>
      <c r="AC75" s="617"/>
      <c r="AD75" s="617"/>
      <c r="AE75" s="617"/>
      <c r="AF75" s="609"/>
      <c r="AG75" s="369"/>
      <c r="AH75" s="617"/>
      <c r="AI75" s="609"/>
      <c r="AJ75" s="617"/>
      <c r="AK75" s="617"/>
      <c r="AL75" s="609"/>
      <c r="AM75" s="617"/>
      <c r="AN75" s="617"/>
      <c r="AO75" s="609"/>
      <c r="AP75" s="617"/>
      <c r="AQ75" s="617"/>
      <c r="AR75" s="609"/>
      <c r="AS75" s="617"/>
      <c r="AT75" s="617"/>
      <c r="AU75" s="609"/>
      <c r="AV75" s="617"/>
      <c r="AW75" s="617"/>
      <c r="AX75" s="609"/>
      <c r="AY75" s="617"/>
      <c r="AZ75" s="875"/>
      <c r="BA75" s="876"/>
      <c r="BB75" s="609"/>
      <c r="BC75" s="11"/>
      <c r="BD75" s="617"/>
      <c r="BE75" s="609"/>
      <c r="BF75" s="617"/>
      <c r="BG75" s="617"/>
      <c r="BH75" s="609"/>
      <c r="BI75" s="617"/>
      <c r="BJ75" s="617"/>
      <c r="BK75" s="609"/>
      <c r="BL75" s="617"/>
      <c r="BM75" s="617"/>
      <c r="BN75" s="609"/>
      <c r="BO75" s="617"/>
      <c r="BP75" s="617"/>
      <c r="BQ75" s="609"/>
      <c r="BR75" s="889"/>
      <c r="BS75" s="864"/>
      <c r="BT75" s="617"/>
      <c r="BU75" s="617"/>
      <c r="BV75" s="617"/>
      <c r="BW75" s="609"/>
      <c r="BX75" s="617"/>
      <c r="BY75" s="617"/>
      <c r="BZ75" s="609"/>
      <c r="CA75" s="617"/>
      <c r="CB75" s="617"/>
      <c r="CC75" s="609"/>
      <c r="CD75" s="617"/>
      <c r="CE75" s="617"/>
      <c r="CF75" s="609"/>
      <c r="CG75" s="617"/>
      <c r="CH75" s="617"/>
      <c r="CI75" s="609"/>
      <c r="CJ75" s="617"/>
      <c r="CK75" s="617"/>
      <c r="CL75" s="609"/>
      <c r="CM75" s="617"/>
      <c r="CN75" s="617"/>
      <c r="CO75" s="609"/>
      <c r="CP75" s="889"/>
      <c r="CQ75" s="820"/>
    </row>
    <row r="76" ht="34.5" customHeight="1" spans="1:95">
      <c r="A76" s="655"/>
      <c r="B76" s="832"/>
      <c r="C76" s="656" t="s">
        <v>404</v>
      </c>
      <c r="D76" s="834"/>
      <c r="E76" s="617"/>
      <c r="F76" s="617"/>
      <c r="G76" s="617"/>
      <c r="H76" s="617"/>
      <c r="I76" s="617"/>
      <c r="J76" s="617"/>
      <c r="K76" s="687"/>
      <c r="L76" s="718"/>
      <c r="M76" s="718"/>
      <c r="N76" s="687"/>
      <c r="O76" s="718"/>
      <c r="P76" s="718"/>
      <c r="Q76" s="687"/>
      <c r="R76" s="859"/>
      <c r="S76" s="718"/>
      <c r="T76" s="687"/>
      <c r="U76" s="859"/>
      <c r="V76" s="718"/>
      <c r="W76" s="687"/>
      <c r="X76" s="859"/>
      <c r="Y76" s="718"/>
      <c r="Z76" s="687"/>
      <c r="AA76" s="859"/>
      <c r="AB76" s="865"/>
      <c r="AC76" s="617"/>
      <c r="AD76" s="617"/>
      <c r="AE76" s="617"/>
      <c r="AF76" s="609"/>
      <c r="AG76" s="369"/>
      <c r="AH76" s="617"/>
      <c r="AI76" s="609"/>
      <c r="AJ76" s="617"/>
      <c r="AK76" s="617"/>
      <c r="AL76" s="609"/>
      <c r="AM76" s="617"/>
      <c r="AN76" s="617"/>
      <c r="AO76" s="609"/>
      <c r="AP76" s="617"/>
      <c r="AQ76" s="617"/>
      <c r="AR76" s="609"/>
      <c r="AS76" s="617"/>
      <c r="AT76" s="617"/>
      <c r="AU76" s="609"/>
      <c r="AV76" s="617"/>
      <c r="AW76" s="617"/>
      <c r="AX76" s="609"/>
      <c r="AY76" s="617"/>
      <c r="AZ76" s="877"/>
      <c r="BA76" s="876"/>
      <c r="BB76" s="609"/>
      <c r="BC76" s="11"/>
      <c r="BD76" s="617"/>
      <c r="BE76" s="609"/>
      <c r="BF76" s="617"/>
      <c r="BG76" s="617"/>
      <c r="BH76" s="609"/>
      <c r="BI76" s="617"/>
      <c r="BJ76" s="617"/>
      <c r="BK76" s="609"/>
      <c r="BL76" s="617"/>
      <c r="BM76" s="617"/>
      <c r="BN76" s="609"/>
      <c r="BO76" s="617"/>
      <c r="BP76" s="617"/>
      <c r="BQ76" s="609"/>
      <c r="BR76" s="889"/>
      <c r="BS76" s="865"/>
      <c r="BT76" s="617"/>
      <c r="BU76" s="617"/>
      <c r="BV76" s="617"/>
      <c r="BW76" s="609"/>
      <c r="BX76" s="617"/>
      <c r="BY76" s="617"/>
      <c r="BZ76" s="609"/>
      <c r="CA76" s="617"/>
      <c r="CB76" s="617"/>
      <c r="CC76" s="609"/>
      <c r="CD76" s="617"/>
      <c r="CE76" s="617"/>
      <c r="CF76" s="609"/>
      <c r="CG76" s="617"/>
      <c r="CH76" s="617"/>
      <c r="CI76" s="609"/>
      <c r="CJ76" s="617"/>
      <c r="CK76" s="617"/>
      <c r="CL76" s="609"/>
      <c r="CM76" s="617"/>
      <c r="CN76" s="617"/>
      <c r="CO76" s="609"/>
      <c r="CP76" s="891"/>
      <c r="CQ76" s="820"/>
    </row>
    <row r="77" ht="59.25" customHeight="1" spans="1:95">
      <c r="A77" s="655"/>
      <c r="B77" s="832"/>
      <c r="C77" s="656" t="s">
        <v>137</v>
      </c>
      <c r="D77" s="834"/>
      <c r="E77" s="617"/>
      <c r="F77" s="617"/>
      <c r="G77" s="617"/>
      <c r="H77" s="617"/>
      <c r="I77" s="617"/>
      <c r="J77" s="617"/>
      <c r="K77" s="687"/>
      <c r="L77" s="718"/>
      <c r="M77" s="718"/>
      <c r="N77" s="687"/>
      <c r="O77" s="718"/>
      <c r="P77" s="718"/>
      <c r="Q77" s="687"/>
      <c r="R77" s="859"/>
      <c r="S77" s="718"/>
      <c r="T77" s="687">
        <v>995.73922</v>
      </c>
      <c r="U77" s="859"/>
      <c r="V77" s="718"/>
      <c r="W77" s="687"/>
      <c r="X77" s="859"/>
      <c r="Y77" s="718"/>
      <c r="Z77" s="687"/>
      <c r="AA77" s="859"/>
      <c r="AB77" s="865"/>
      <c r="AC77" s="617"/>
      <c r="AD77" s="617"/>
      <c r="AE77" s="617"/>
      <c r="AF77" s="609"/>
      <c r="AG77" s="369"/>
      <c r="AH77" s="617"/>
      <c r="AI77" s="609"/>
      <c r="AJ77" s="617"/>
      <c r="AK77" s="617"/>
      <c r="AL77" s="609"/>
      <c r="AM77" s="617"/>
      <c r="AN77" s="617"/>
      <c r="AO77" s="609"/>
      <c r="AP77" s="617"/>
      <c r="AQ77" s="617"/>
      <c r="AR77" s="609"/>
      <c r="AS77" s="617"/>
      <c r="AT77" s="617"/>
      <c r="AU77" s="609"/>
      <c r="AV77" s="617"/>
      <c r="AW77" s="617"/>
      <c r="AX77" s="609"/>
      <c r="AY77" s="617"/>
      <c r="AZ77" s="877"/>
      <c r="BA77" s="876"/>
      <c r="BB77" s="609"/>
      <c r="BC77" s="11"/>
      <c r="BD77" s="617"/>
      <c r="BE77" s="609"/>
      <c r="BF77" s="617"/>
      <c r="BG77" s="617"/>
      <c r="BH77" s="609"/>
      <c r="BI77" s="617"/>
      <c r="BJ77" s="617"/>
      <c r="BK77" s="609"/>
      <c r="BL77" s="617"/>
      <c r="BM77" s="617"/>
      <c r="BN77" s="609"/>
      <c r="BO77" s="617"/>
      <c r="BP77" s="617"/>
      <c r="BQ77" s="609"/>
      <c r="BR77" s="889"/>
      <c r="BS77" s="865"/>
      <c r="BT77" s="617"/>
      <c r="BU77" s="617"/>
      <c r="BV77" s="617"/>
      <c r="BW77" s="609"/>
      <c r="BX77" s="617"/>
      <c r="BY77" s="617"/>
      <c r="BZ77" s="609"/>
      <c r="CA77" s="617"/>
      <c r="CB77" s="617"/>
      <c r="CC77" s="609"/>
      <c r="CD77" s="617"/>
      <c r="CE77" s="617"/>
      <c r="CF77" s="609"/>
      <c r="CG77" s="617"/>
      <c r="CH77" s="617"/>
      <c r="CI77" s="609"/>
      <c r="CJ77" s="617"/>
      <c r="CK77" s="617"/>
      <c r="CL77" s="609"/>
      <c r="CM77" s="617"/>
      <c r="CN77" s="617"/>
      <c r="CO77" s="609"/>
      <c r="CP77" s="889"/>
      <c r="CQ77" s="820"/>
    </row>
    <row r="78" ht="54" customHeight="1" spans="1:95">
      <c r="A78" s="655"/>
      <c r="B78" s="832"/>
      <c r="C78" s="656" t="s">
        <v>402</v>
      </c>
      <c r="D78" s="834"/>
      <c r="E78" s="617"/>
      <c r="F78" s="617"/>
      <c r="G78" s="617"/>
      <c r="H78" s="617"/>
      <c r="I78" s="617"/>
      <c r="J78" s="617"/>
      <c r="K78" s="687"/>
      <c r="L78" s="718"/>
      <c r="M78" s="718"/>
      <c r="N78" s="687"/>
      <c r="O78" s="718"/>
      <c r="P78" s="718"/>
      <c r="Q78" s="687"/>
      <c r="R78" s="859"/>
      <c r="S78" s="718"/>
      <c r="T78" s="687">
        <v>560.37904</v>
      </c>
      <c r="U78" s="859"/>
      <c r="V78" s="718"/>
      <c r="W78" s="687"/>
      <c r="X78" s="859"/>
      <c r="Y78" s="718"/>
      <c r="Z78" s="687"/>
      <c r="AA78" s="859"/>
      <c r="AB78" s="865"/>
      <c r="AC78" s="617"/>
      <c r="AD78" s="617"/>
      <c r="AE78" s="617"/>
      <c r="AF78" s="609"/>
      <c r="AG78" s="369"/>
      <c r="AH78" s="617"/>
      <c r="AI78" s="609"/>
      <c r="AJ78" s="617"/>
      <c r="AK78" s="617"/>
      <c r="AL78" s="609"/>
      <c r="AM78" s="617"/>
      <c r="AN78" s="617"/>
      <c r="AO78" s="609"/>
      <c r="AP78" s="617"/>
      <c r="AQ78" s="617"/>
      <c r="AR78" s="609"/>
      <c r="AS78" s="617"/>
      <c r="AT78" s="617"/>
      <c r="AU78" s="609"/>
      <c r="AV78" s="617"/>
      <c r="AW78" s="617"/>
      <c r="AX78" s="609"/>
      <c r="AY78" s="617"/>
      <c r="AZ78" s="877"/>
      <c r="BA78" s="876"/>
      <c r="BB78" s="609"/>
      <c r="BC78" s="11"/>
      <c r="BD78" s="617"/>
      <c r="BE78" s="609"/>
      <c r="BF78" s="617"/>
      <c r="BG78" s="617"/>
      <c r="BH78" s="609"/>
      <c r="BI78" s="617"/>
      <c r="BJ78" s="617"/>
      <c r="BK78" s="609"/>
      <c r="BL78" s="617"/>
      <c r="BM78" s="617"/>
      <c r="BN78" s="609"/>
      <c r="BO78" s="617"/>
      <c r="BP78" s="617"/>
      <c r="BQ78" s="609"/>
      <c r="BR78" s="889"/>
      <c r="BS78" s="865"/>
      <c r="BT78" s="617"/>
      <c r="BU78" s="617"/>
      <c r="BV78" s="617"/>
      <c r="BW78" s="609"/>
      <c r="BX78" s="617"/>
      <c r="BY78" s="617"/>
      <c r="BZ78" s="609"/>
      <c r="CA78" s="617"/>
      <c r="CB78" s="617"/>
      <c r="CC78" s="609"/>
      <c r="CD78" s="617"/>
      <c r="CE78" s="617"/>
      <c r="CF78" s="609"/>
      <c r="CG78" s="617"/>
      <c r="CH78" s="617"/>
      <c r="CI78" s="609"/>
      <c r="CJ78" s="617"/>
      <c r="CK78" s="617"/>
      <c r="CL78" s="609"/>
      <c r="CM78" s="617"/>
      <c r="CN78" s="617"/>
      <c r="CO78" s="609"/>
      <c r="CP78" s="617"/>
      <c r="CQ78" s="820"/>
    </row>
    <row r="79" ht="60.75" customHeight="1" spans="1:95">
      <c r="A79" s="669"/>
      <c r="B79" s="835"/>
      <c r="C79" s="671" t="s">
        <v>39</v>
      </c>
      <c r="D79" s="834"/>
      <c r="E79" s="617"/>
      <c r="F79" s="617"/>
      <c r="G79" s="617"/>
      <c r="H79" s="617"/>
      <c r="I79" s="617"/>
      <c r="J79" s="617"/>
      <c r="K79" s="687"/>
      <c r="L79" s="718"/>
      <c r="M79" s="718"/>
      <c r="N79" s="687"/>
      <c r="O79" s="718"/>
      <c r="P79" s="718"/>
      <c r="Q79" s="687"/>
      <c r="R79" s="859"/>
      <c r="S79" s="718"/>
      <c r="T79" s="687">
        <v>1911.28188</v>
      </c>
      <c r="U79" s="859"/>
      <c r="V79" s="718"/>
      <c r="W79" s="687"/>
      <c r="X79" s="859"/>
      <c r="Y79" s="718"/>
      <c r="Z79" s="687"/>
      <c r="AA79" s="859"/>
      <c r="AB79" s="865"/>
      <c r="AC79" s="617"/>
      <c r="AD79" s="617"/>
      <c r="AE79" s="617"/>
      <c r="AF79" s="609"/>
      <c r="AG79" s="369"/>
      <c r="AH79" s="617"/>
      <c r="AI79" s="609"/>
      <c r="AJ79" s="617"/>
      <c r="AK79" s="617"/>
      <c r="AL79" s="687"/>
      <c r="AM79" s="617"/>
      <c r="AN79" s="617"/>
      <c r="AO79" s="609"/>
      <c r="AP79" s="617"/>
      <c r="AQ79" s="617"/>
      <c r="AR79" s="609"/>
      <c r="AS79" s="617"/>
      <c r="AT79" s="617"/>
      <c r="AU79" s="609"/>
      <c r="AV79" s="617"/>
      <c r="AW79" s="617"/>
      <c r="AX79" s="609"/>
      <c r="AY79" s="617"/>
      <c r="AZ79" s="877"/>
      <c r="BA79" s="876"/>
      <c r="BB79" s="609"/>
      <c r="BC79" s="11"/>
      <c r="BD79" s="11"/>
      <c r="BE79" s="609"/>
      <c r="BF79" s="11"/>
      <c r="BG79" s="11"/>
      <c r="BH79" s="609"/>
      <c r="BI79" s="11"/>
      <c r="BJ79" s="11"/>
      <c r="BK79" s="609"/>
      <c r="BL79" s="11"/>
      <c r="BM79" s="11"/>
      <c r="BN79" s="609"/>
      <c r="BO79" s="11"/>
      <c r="BP79" s="11"/>
      <c r="BQ79" s="609"/>
      <c r="BR79" s="745"/>
      <c r="BS79" s="865"/>
      <c r="BT79" s="617"/>
      <c r="BU79" s="617"/>
      <c r="BV79" s="617"/>
      <c r="BW79" s="609"/>
      <c r="BX79" s="617"/>
      <c r="BY79" s="617"/>
      <c r="BZ79" s="609"/>
      <c r="CA79" s="617"/>
      <c r="CB79" s="617"/>
      <c r="CC79" s="609"/>
      <c r="CD79" s="617"/>
      <c r="CE79" s="617"/>
      <c r="CF79" s="609"/>
      <c r="CG79" s="617"/>
      <c r="CH79" s="617"/>
      <c r="CI79" s="609"/>
      <c r="CJ79" s="617"/>
      <c r="CK79" s="617"/>
      <c r="CL79" s="609"/>
      <c r="CM79" s="617"/>
      <c r="CN79" s="617"/>
      <c r="CO79" s="609"/>
      <c r="CP79" s="617"/>
      <c r="CQ79" s="821"/>
    </row>
    <row r="80" ht="45" hidden="1" customHeight="1" outlineLevel="1" spans="1:95">
      <c r="A80" s="836" t="s">
        <v>125</v>
      </c>
      <c r="B80" s="837" t="s">
        <v>126</v>
      </c>
      <c r="C80" s="838" t="s">
        <v>13</v>
      </c>
      <c r="D80" s="608">
        <f>E80+F80+I80+L80+O80+R80</f>
        <v>0</v>
      </c>
      <c r="E80" s="11">
        <v>0</v>
      </c>
      <c r="F80" s="11">
        <v>0</v>
      </c>
      <c r="G80" s="11">
        <v>0</v>
      </c>
      <c r="H80" s="609"/>
      <c r="I80" s="11">
        <v>0</v>
      </c>
      <c r="J80" s="686">
        <v>0</v>
      </c>
      <c r="K80" s="687"/>
      <c r="L80" s="686">
        <v>0</v>
      </c>
      <c r="M80" s="686">
        <v>0</v>
      </c>
      <c r="N80" s="687"/>
      <c r="O80" s="686">
        <v>0</v>
      </c>
      <c r="P80" s="686">
        <v>0</v>
      </c>
      <c r="Q80" s="687"/>
      <c r="R80" s="860">
        <f>P80+Q80</f>
        <v>0</v>
      </c>
      <c r="S80" s="686"/>
      <c r="T80" s="687"/>
      <c r="U80" s="860"/>
      <c r="V80" s="686"/>
      <c r="W80" s="687"/>
      <c r="X80" s="860"/>
      <c r="Y80" s="686"/>
      <c r="Z80" s="687"/>
      <c r="AA80" s="860"/>
      <c r="AB80" s="608">
        <f>AC80+AD80+AG80+AJ80+AM80+AP80</f>
        <v>0</v>
      </c>
      <c r="AC80" s="11">
        <v>0</v>
      </c>
      <c r="AD80" s="11">
        <v>0</v>
      </c>
      <c r="AE80" s="11">
        <v>0</v>
      </c>
      <c r="AF80" s="609"/>
      <c r="AG80" s="358">
        <v>0</v>
      </c>
      <c r="AH80" s="11">
        <v>0</v>
      </c>
      <c r="AI80" s="609"/>
      <c r="AJ80" s="11">
        <v>0</v>
      </c>
      <c r="AK80" s="11">
        <v>0</v>
      </c>
      <c r="AL80" s="867"/>
      <c r="AM80" s="11">
        <v>0</v>
      </c>
      <c r="AN80" s="11">
        <v>0</v>
      </c>
      <c r="AO80" s="609"/>
      <c r="AP80" s="11">
        <v>0</v>
      </c>
      <c r="AQ80" s="11"/>
      <c r="AR80" s="609"/>
      <c r="AS80" s="11"/>
      <c r="AT80" s="11"/>
      <c r="AU80" s="609"/>
      <c r="AV80" s="11"/>
      <c r="AW80" s="11"/>
      <c r="AX80" s="609"/>
      <c r="AY80" s="11"/>
      <c r="AZ80" s="747"/>
      <c r="BA80" s="876"/>
      <c r="BB80" s="609"/>
      <c r="BC80" s="745"/>
      <c r="BD80" s="878"/>
      <c r="BE80" s="878"/>
      <c r="BF80" s="878"/>
      <c r="BG80" s="878"/>
      <c r="BH80" s="878"/>
      <c r="BI80" s="885"/>
      <c r="BJ80" s="878"/>
      <c r="BK80" s="878"/>
      <c r="BL80" s="885"/>
      <c r="BM80" s="878"/>
      <c r="BN80" s="878"/>
      <c r="BO80" s="885"/>
      <c r="BP80" s="878"/>
      <c r="BQ80" s="878"/>
      <c r="BR80" s="885"/>
      <c r="BS80" s="608">
        <f>BT80+BU80+BX80+CA80+CD80+CG80</f>
        <v>0</v>
      </c>
      <c r="BT80" s="11">
        <f>E80+AC80</f>
        <v>0</v>
      </c>
      <c r="BU80" s="11">
        <f>F80+AD80</f>
        <v>0</v>
      </c>
      <c r="BV80" s="11">
        <f>G80+AE80</f>
        <v>0</v>
      </c>
      <c r="BW80" s="609">
        <f>H80+AF80</f>
        <v>0</v>
      </c>
      <c r="BX80" s="11">
        <f>BV80+BW80</f>
        <v>0</v>
      </c>
      <c r="BY80" s="11">
        <f>J80+AH80</f>
        <v>0</v>
      </c>
      <c r="BZ80" s="609">
        <f>K80+AI80</f>
        <v>0</v>
      </c>
      <c r="CA80" s="11">
        <f>BY80+BZ80</f>
        <v>0</v>
      </c>
      <c r="CB80" s="11">
        <f>M80+AK80</f>
        <v>0</v>
      </c>
      <c r="CC80" s="609">
        <f>N80+AL80</f>
        <v>0</v>
      </c>
      <c r="CD80" s="11">
        <f>CB80+CC80</f>
        <v>0</v>
      </c>
      <c r="CE80" s="11">
        <f>P80+AN80</f>
        <v>0</v>
      </c>
      <c r="CF80" s="609">
        <f>Q80+AO80</f>
        <v>0</v>
      </c>
      <c r="CG80" s="745">
        <f>CE80+CF80</f>
        <v>0</v>
      </c>
      <c r="CH80" s="11"/>
      <c r="CI80" s="609"/>
      <c r="CJ80" s="745"/>
      <c r="CK80" s="11"/>
      <c r="CL80" s="609"/>
      <c r="CM80" s="745"/>
      <c r="CN80" s="11"/>
      <c r="CO80" s="609"/>
      <c r="CP80" s="745"/>
      <c r="CQ80" s="818"/>
    </row>
    <row r="81" hidden="1" customHeight="1" outlineLevel="1" spans="1:95">
      <c r="A81" s="825"/>
      <c r="B81" s="839"/>
      <c r="C81" s="607" t="s">
        <v>91</v>
      </c>
      <c r="D81" s="640"/>
      <c r="E81" s="641"/>
      <c r="F81" s="641"/>
      <c r="G81" s="641"/>
      <c r="H81" s="609"/>
      <c r="I81" s="641"/>
      <c r="J81" s="699"/>
      <c r="K81" s="687"/>
      <c r="L81" s="699"/>
      <c r="M81" s="699"/>
      <c r="N81" s="687"/>
      <c r="O81" s="699"/>
      <c r="P81" s="699"/>
      <c r="Q81" s="687"/>
      <c r="R81" s="861"/>
      <c r="S81" s="699"/>
      <c r="T81" s="687"/>
      <c r="U81" s="861"/>
      <c r="V81" s="699"/>
      <c r="W81" s="687"/>
      <c r="X81" s="861"/>
      <c r="Y81" s="699"/>
      <c r="Z81" s="687"/>
      <c r="AA81" s="861"/>
      <c r="AB81" s="640"/>
      <c r="AC81" s="641"/>
      <c r="AD81" s="641"/>
      <c r="AE81" s="641"/>
      <c r="AF81" s="609"/>
      <c r="AG81" s="392"/>
      <c r="AH81" s="641"/>
      <c r="AI81" s="609"/>
      <c r="AJ81" s="641"/>
      <c r="AK81" s="641"/>
      <c r="AL81" s="867"/>
      <c r="AM81" s="641"/>
      <c r="AN81" s="760"/>
      <c r="AO81" s="609"/>
      <c r="AP81" s="10"/>
      <c r="AQ81" s="760"/>
      <c r="AR81" s="609"/>
      <c r="AS81" s="10"/>
      <c r="AT81" s="760"/>
      <c r="AU81" s="609"/>
      <c r="AV81" s="10"/>
      <c r="AW81" s="760"/>
      <c r="AX81" s="609"/>
      <c r="AY81" s="10"/>
      <c r="AZ81" s="759"/>
      <c r="BA81" s="608"/>
      <c r="BB81" s="609"/>
      <c r="BC81" s="748"/>
      <c r="BD81" s="869"/>
      <c r="BE81" s="869"/>
      <c r="BF81" s="869"/>
      <c r="BG81" s="869"/>
      <c r="BH81" s="869"/>
      <c r="BI81" s="886"/>
      <c r="BJ81" s="869"/>
      <c r="BK81" s="869"/>
      <c r="BL81" s="886"/>
      <c r="BM81" s="869"/>
      <c r="BN81" s="869"/>
      <c r="BO81" s="886"/>
      <c r="BP81" s="869"/>
      <c r="BQ81" s="869"/>
      <c r="BR81" s="886"/>
      <c r="BS81" s="640"/>
      <c r="BT81" s="760"/>
      <c r="BU81" s="760"/>
      <c r="BV81" s="760"/>
      <c r="BW81" s="676"/>
      <c r="BX81" s="760"/>
      <c r="BY81" s="760"/>
      <c r="BZ81" s="676"/>
      <c r="CA81" s="760"/>
      <c r="CB81" s="760"/>
      <c r="CC81" s="676"/>
      <c r="CD81" s="760"/>
      <c r="CE81" s="760"/>
      <c r="CF81" s="676"/>
      <c r="CG81" s="783"/>
      <c r="CH81" s="760"/>
      <c r="CI81" s="676"/>
      <c r="CJ81" s="783"/>
      <c r="CK81" s="760"/>
      <c r="CL81" s="676"/>
      <c r="CM81" s="783"/>
      <c r="CN81" s="760"/>
      <c r="CO81" s="676"/>
      <c r="CP81" s="783"/>
      <c r="CQ81" s="803"/>
    </row>
    <row r="82" ht="33.75" hidden="1" customHeight="1" outlineLevel="1" spans="1:95">
      <c r="A82" s="840"/>
      <c r="B82" s="841"/>
      <c r="C82" s="607" t="s">
        <v>146</v>
      </c>
      <c r="D82" s="766"/>
      <c r="E82" s="842"/>
      <c r="F82" s="842"/>
      <c r="G82" s="842"/>
      <c r="H82" s="609"/>
      <c r="I82" s="842"/>
      <c r="J82" s="854"/>
      <c r="K82" s="687"/>
      <c r="L82" s="854"/>
      <c r="M82" s="854"/>
      <c r="N82" s="687"/>
      <c r="O82" s="854"/>
      <c r="P82" s="854"/>
      <c r="Q82" s="687"/>
      <c r="R82" s="862"/>
      <c r="S82" s="854"/>
      <c r="T82" s="687"/>
      <c r="U82" s="862"/>
      <c r="V82" s="854"/>
      <c r="W82" s="687"/>
      <c r="X82" s="862"/>
      <c r="Y82" s="854"/>
      <c r="Z82" s="687"/>
      <c r="AA82" s="862"/>
      <c r="AB82" s="766"/>
      <c r="AC82" s="842"/>
      <c r="AD82" s="842"/>
      <c r="AE82" s="842"/>
      <c r="AF82" s="609"/>
      <c r="AG82" s="536"/>
      <c r="AH82" s="842"/>
      <c r="AI82" s="609"/>
      <c r="AJ82" s="842"/>
      <c r="AK82" s="842"/>
      <c r="AL82" s="867"/>
      <c r="AM82" s="842"/>
      <c r="AN82" s="767"/>
      <c r="AO82" s="609"/>
      <c r="AP82" s="10"/>
      <c r="AQ82" s="767"/>
      <c r="AR82" s="609"/>
      <c r="AS82" s="10"/>
      <c r="AT82" s="767"/>
      <c r="AU82" s="609"/>
      <c r="AV82" s="10"/>
      <c r="AW82" s="767"/>
      <c r="AX82" s="609"/>
      <c r="AY82" s="10"/>
      <c r="AZ82" s="753"/>
      <c r="BA82" s="608"/>
      <c r="BB82" s="609"/>
      <c r="BC82" s="748"/>
      <c r="BD82" s="879"/>
      <c r="BE82" s="879"/>
      <c r="BF82" s="879"/>
      <c r="BG82" s="879"/>
      <c r="BH82" s="879"/>
      <c r="BI82" s="887"/>
      <c r="BJ82" s="879"/>
      <c r="BK82" s="879"/>
      <c r="BL82" s="887"/>
      <c r="BM82" s="879"/>
      <c r="BN82" s="879"/>
      <c r="BO82" s="887"/>
      <c r="BP82" s="879"/>
      <c r="BQ82" s="879"/>
      <c r="BR82" s="887"/>
      <c r="BS82" s="766"/>
      <c r="BT82" s="767"/>
      <c r="BU82" s="767"/>
      <c r="BV82" s="767"/>
      <c r="BW82" s="676"/>
      <c r="BX82" s="767"/>
      <c r="BY82" s="767"/>
      <c r="BZ82" s="676"/>
      <c r="CA82" s="767"/>
      <c r="CB82" s="767"/>
      <c r="CC82" s="676"/>
      <c r="CD82" s="767"/>
      <c r="CE82" s="767"/>
      <c r="CF82" s="676"/>
      <c r="CG82" s="789"/>
      <c r="CH82" s="767"/>
      <c r="CI82" s="676"/>
      <c r="CJ82" s="789"/>
      <c r="CK82" s="767"/>
      <c r="CL82" s="676"/>
      <c r="CM82" s="789"/>
      <c r="CN82" s="767"/>
      <c r="CO82" s="676"/>
      <c r="CP82" s="789"/>
      <c r="CQ82" s="803"/>
    </row>
    <row r="83" ht="22.5" hidden="1" customHeight="1" outlineLevel="1" spans="1:95">
      <c r="A83" s="840"/>
      <c r="B83" s="841"/>
      <c r="C83" s="607" t="s">
        <v>161</v>
      </c>
      <c r="D83" s="766"/>
      <c r="E83" s="842"/>
      <c r="F83" s="842"/>
      <c r="G83" s="842"/>
      <c r="H83" s="609"/>
      <c r="I83" s="842"/>
      <c r="J83" s="854"/>
      <c r="K83" s="687"/>
      <c r="L83" s="854"/>
      <c r="M83" s="854"/>
      <c r="N83" s="687"/>
      <c r="O83" s="854"/>
      <c r="P83" s="854"/>
      <c r="Q83" s="687"/>
      <c r="R83" s="862"/>
      <c r="S83" s="854"/>
      <c r="T83" s="687"/>
      <c r="U83" s="862"/>
      <c r="V83" s="854"/>
      <c r="W83" s="687"/>
      <c r="X83" s="862"/>
      <c r="Y83" s="854"/>
      <c r="Z83" s="687"/>
      <c r="AA83" s="862"/>
      <c r="AB83" s="766"/>
      <c r="AC83" s="842"/>
      <c r="AD83" s="842"/>
      <c r="AE83" s="842"/>
      <c r="AF83" s="609"/>
      <c r="AG83" s="536"/>
      <c r="AH83" s="842"/>
      <c r="AI83" s="609"/>
      <c r="AJ83" s="842"/>
      <c r="AK83" s="842"/>
      <c r="AL83" s="609"/>
      <c r="AM83" s="842"/>
      <c r="AN83" s="767"/>
      <c r="AO83" s="609"/>
      <c r="AP83" s="10"/>
      <c r="AQ83" s="767"/>
      <c r="AR83" s="609"/>
      <c r="AS83" s="10"/>
      <c r="AT83" s="767"/>
      <c r="AU83" s="609"/>
      <c r="AV83" s="10"/>
      <c r="AW83" s="767"/>
      <c r="AX83" s="609"/>
      <c r="AY83" s="10"/>
      <c r="AZ83" s="753"/>
      <c r="BA83" s="608"/>
      <c r="BB83" s="609"/>
      <c r="BC83" s="748"/>
      <c r="BD83" s="879"/>
      <c r="BE83" s="879"/>
      <c r="BF83" s="879"/>
      <c r="BG83" s="879"/>
      <c r="BH83" s="879"/>
      <c r="BI83" s="887"/>
      <c r="BJ83" s="879"/>
      <c r="BK83" s="879"/>
      <c r="BL83" s="887"/>
      <c r="BM83" s="879"/>
      <c r="BN83" s="879"/>
      <c r="BO83" s="887"/>
      <c r="BP83" s="879"/>
      <c r="BQ83" s="879"/>
      <c r="BR83" s="887"/>
      <c r="BS83" s="766"/>
      <c r="BT83" s="767"/>
      <c r="BU83" s="767"/>
      <c r="BV83" s="767"/>
      <c r="BW83" s="676"/>
      <c r="BX83" s="767"/>
      <c r="BY83" s="767"/>
      <c r="BZ83" s="676"/>
      <c r="CA83" s="767"/>
      <c r="CB83" s="767"/>
      <c r="CC83" s="676"/>
      <c r="CD83" s="767"/>
      <c r="CE83" s="767"/>
      <c r="CF83" s="676"/>
      <c r="CG83" s="789"/>
      <c r="CH83" s="767"/>
      <c r="CI83" s="676"/>
      <c r="CJ83" s="789"/>
      <c r="CK83" s="767"/>
      <c r="CL83" s="676"/>
      <c r="CM83" s="789"/>
      <c r="CN83" s="767"/>
      <c r="CO83" s="676"/>
      <c r="CP83" s="789"/>
      <c r="CQ83" s="803"/>
    </row>
    <row r="84" ht="22.5" hidden="1" customHeight="1" outlineLevel="1" spans="1:95">
      <c r="A84" s="836"/>
      <c r="B84" s="843"/>
      <c r="C84" s="607" t="s">
        <v>39</v>
      </c>
      <c r="D84" s="675"/>
      <c r="E84" s="622"/>
      <c r="F84" s="622"/>
      <c r="G84" s="622"/>
      <c r="H84" s="609"/>
      <c r="I84" s="622"/>
      <c r="J84" s="691"/>
      <c r="K84" s="687"/>
      <c r="L84" s="691"/>
      <c r="M84" s="691"/>
      <c r="N84" s="687"/>
      <c r="O84" s="691"/>
      <c r="P84" s="691"/>
      <c r="Q84" s="687"/>
      <c r="R84" s="858"/>
      <c r="S84" s="691"/>
      <c r="T84" s="687"/>
      <c r="U84" s="858"/>
      <c r="V84" s="691"/>
      <c r="W84" s="687"/>
      <c r="X84" s="858"/>
      <c r="Y84" s="691"/>
      <c r="Z84" s="687"/>
      <c r="AA84" s="858"/>
      <c r="AB84" s="675"/>
      <c r="AC84" s="622"/>
      <c r="AD84" s="622"/>
      <c r="AE84" s="622"/>
      <c r="AF84" s="609"/>
      <c r="AG84" s="373"/>
      <c r="AH84" s="622"/>
      <c r="AI84" s="609"/>
      <c r="AJ84" s="622"/>
      <c r="AK84" s="622"/>
      <c r="AL84" s="609"/>
      <c r="AM84" s="622"/>
      <c r="AN84" s="770"/>
      <c r="AO84" s="609"/>
      <c r="AP84" s="10"/>
      <c r="AQ84" s="770"/>
      <c r="AR84" s="609"/>
      <c r="AS84" s="10"/>
      <c r="AT84" s="770"/>
      <c r="AU84" s="609"/>
      <c r="AV84" s="10"/>
      <c r="AW84" s="770"/>
      <c r="AX84" s="609"/>
      <c r="AY84" s="10"/>
      <c r="AZ84" s="757"/>
      <c r="BA84" s="608"/>
      <c r="BB84" s="609"/>
      <c r="BC84" s="748"/>
      <c r="BD84" s="880"/>
      <c r="BE84" s="880"/>
      <c r="BF84" s="880"/>
      <c r="BG84" s="880"/>
      <c r="BH84" s="880"/>
      <c r="BI84" s="888"/>
      <c r="BJ84" s="880"/>
      <c r="BK84" s="880"/>
      <c r="BL84" s="888"/>
      <c r="BM84" s="880"/>
      <c r="BN84" s="880"/>
      <c r="BO84" s="888"/>
      <c r="BP84" s="880"/>
      <c r="BQ84" s="880"/>
      <c r="BR84" s="888"/>
      <c r="BS84" s="675"/>
      <c r="BT84" s="770"/>
      <c r="BU84" s="770"/>
      <c r="BV84" s="770"/>
      <c r="BW84" s="676"/>
      <c r="BX84" s="770"/>
      <c r="BY84" s="770"/>
      <c r="BZ84" s="676"/>
      <c r="CA84" s="770"/>
      <c r="CB84" s="770"/>
      <c r="CC84" s="676"/>
      <c r="CD84" s="770"/>
      <c r="CE84" s="770"/>
      <c r="CF84" s="676"/>
      <c r="CG84" s="782"/>
      <c r="CH84" s="770"/>
      <c r="CI84" s="676"/>
      <c r="CJ84" s="782"/>
      <c r="CK84" s="770"/>
      <c r="CL84" s="676"/>
      <c r="CM84" s="782"/>
      <c r="CN84" s="770"/>
      <c r="CO84" s="676"/>
      <c r="CP84" s="782"/>
      <c r="CQ84" s="803"/>
    </row>
    <row r="85" ht="74.25" hidden="1" customHeight="1" outlineLevel="1" spans="1:95">
      <c r="A85" s="836" t="s">
        <v>331</v>
      </c>
      <c r="B85" s="843" t="s">
        <v>332</v>
      </c>
      <c r="C85" s="607" t="s">
        <v>13</v>
      </c>
      <c r="D85" s="608">
        <f>E85+F85+I85+L85+O85+R85</f>
        <v>0</v>
      </c>
      <c r="E85" s="11">
        <v>0</v>
      </c>
      <c r="F85" s="11">
        <v>0</v>
      </c>
      <c r="G85" s="11">
        <v>0</v>
      </c>
      <c r="H85" s="609"/>
      <c r="I85" s="11">
        <f>G85+H85</f>
        <v>0</v>
      </c>
      <c r="J85" s="686">
        <v>0</v>
      </c>
      <c r="K85" s="609">
        <f>K86</f>
        <v>0</v>
      </c>
      <c r="L85" s="686">
        <f>J85+K85</f>
        <v>0</v>
      </c>
      <c r="M85" s="686">
        <f>'39'!O77</f>
        <v>0</v>
      </c>
      <c r="N85" s="609">
        <f>N86</f>
        <v>0</v>
      </c>
      <c r="O85" s="686">
        <f>M85+N85</f>
        <v>0</v>
      </c>
      <c r="P85" s="701">
        <f>'39'!R77</f>
        <v>0</v>
      </c>
      <c r="Q85" s="609">
        <f>Q86</f>
        <v>0</v>
      </c>
      <c r="R85" s="860">
        <f>P85+Q85</f>
        <v>0</v>
      </c>
      <c r="S85" s="701"/>
      <c r="T85" s="609"/>
      <c r="U85" s="860"/>
      <c r="V85" s="701"/>
      <c r="W85" s="609"/>
      <c r="X85" s="860"/>
      <c r="Y85" s="701"/>
      <c r="Z85" s="609"/>
      <c r="AA85" s="860"/>
      <c r="AB85" s="608">
        <f>AC85+AD85+AG85+AJ85+AM85+AP85</f>
        <v>0</v>
      </c>
      <c r="AC85" s="11">
        <v>0</v>
      </c>
      <c r="AD85" s="11">
        <v>0</v>
      </c>
      <c r="AE85" s="11">
        <v>0</v>
      </c>
      <c r="AF85" s="609"/>
      <c r="AG85" s="358">
        <f>AE85+AF85</f>
        <v>0</v>
      </c>
      <c r="AH85" s="11">
        <v>0</v>
      </c>
      <c r="AI85" s="609">
        <f>AI86</f>
        <v>0</v>
      </c>
      <c r="AJ85" s="11">
        <f>AH85+AI85</f>
        <v>0</v>
      </c>
      <c r="AK85" s="11">
        <f>'39'!AD77</f>
        <v>0</v>
      </c>
      <c r="AL85" s="609">
        <f>AL86</f>
        <v>0</v>
      </c>
      <c r="AM85" s="11">
        <f>AK85+AL85</f>
        <v>0</v>
      </c>
      <c r="AN85" s="653">
        <f>'39'!AG77</f>
        <v>0</v>
      </c>
      <c r="AO85" s="609">
        <f>AO86</f>
        <v>0</v>
      </c>
      <c r="AP85" s="11">
        <f>AN85+AO85</f>
        <v>0</v>
      </c>
      <c r="AQ85" s="653"/>
      <c r="AR85" s="609"/>
      <c r="AS85" s="11"/>
      <c r="AT85" s="653"/>
      <c r="AU85" s="609"/>
      <c r="AV85" s="11"/>
      <c r="AW85" s="653"/>
      <c r="AX85" s="609"/>
      <c r="AY85" s="11"/>
      <c r="AZ85" s="759">
        <f>BC85+BF85+BI85</f>
        <v>0</v>
      </c>
      <c r="BA85" s="876">
        <v>0</v>
      </c>
      <c r="BB85" s="609">
        <f>BB86</f>
        <v>0</v>
      </c>
      <c r="BC85" s="745">
        <f>BA85+BB85</f>
        <v>0</v>
      </c>
      <c r="BD85" s="876">
        <v>0</v>
      </c>
      <c r="BE85" s="609"/>
      <c r="BF85" s="745">
        <f>BD85+BE85</f>
        <v>0</v>
      </c>
      <c r="BG85" s="876">
        <f>'39'!AQ77</f>
        <v>0</v>
      </c>
      <c r="BH85" s="609"/>
      <c r="BI85" s="745">
        <f>BG85+BH85</f>
        <v>0</v>
      </c>
      <c r="BJ85" s="876"/>
      <c r="BK85" s="609"/>
      <c r="BL85" s="745"/>
      <c r="BM85" s="876"/>
      <c r="BN85" s="609"/>
      <c r="BO85" s="745"/>
      <c r="BP85" s="876"/>
      <c r="BQ85" s="609"/>
      <c r="BR85" s="745"/>
      <c r="BS85" s="608">
        <f>BT85+BU85+BX85+CA85+CD85+CG85</f>
        <v>0</v>
      </c>
      <c r="BT85" s="11">
        <f>E85+AC85</f>
        <v>0</v>
      </c>
      <c r="BU85" s="11">
        <f>F85+AD85</f>
        <v>0</v>
      </c>
      <c r="BV85" s="11">
        <f>G85+AE85</f>
        <v>0</v>
      </c>
      <c r="BW85" s="609">
        <f>H85+AF85</f>
        <v>0</v>
      </c>
      <c r="BX85" s="11">
        <f>BV85+BW85</f>
        <v>0</v>
      </c>
      <c r="BY85" s="11">
        <f>J85+AH85+BA85</f>
        <v>0</v>
      </c>
      <c r="BZ85" s="609">
        <f>K85+AI85+BB85</f>
        <v>0</v>
      </c>
      <c r="CA85" s="11">
        <f>BY85+BZ85</f>
        <v>0</v>
      </c>
      <c r="CB85" s="11">
        <f>M85+AK85</f>
        <v>0</v>
      </c>
      <c r="CC85" s="676">
        <f>N85+AL85</f>
        <v>0</v>
      </c>
      <c r="CD85" s="11">
        <f>CB85+CC85</f>
        <v>0</v>
      </c>
      <c r="CE85" s="11">
        <f>P85+AN85</f>
        <v>0</v>
      </c>
      <c r="CF85" s="676">
        <f>Q85+AO85</f>
        <v>0</v>
      </c>
      <c r="CG85" s="745">
        <f>CE85+CF85</f>
        <v>0</v>
      </c>
      <c r="CH85" s="11"/>
      <c r="CI85" s="676"/>
      <c r="CJ85" s="745"/>
      <c r="CK85" s="11"/>
      <c r="CL85" s="676"/>
      <c r="CM85" s="745"/>
      <c r="CN85" s="11"/>
      <c r="CO85" s="676"/>
      <c r="CP85" s="745"/>
      <c r="CQ85" s="892"/>
    </row>
    <row r="86" ht="38.25" hidden="1" customHeight="1" outlineLevel="1" spans="1:95">
      <c r="A86" s="840"/>
      <c r="B86" s="841"/>
      <c r="C86" s="639" t="s">
        <v>39</v>
      </c>
      <c r="D86" s="640"/>
      <c r="E86" s="641"/>
      <c r="F86" s="641"/>
      <c r="G86" s="641"/>
      <c r="H86" s="642"/>
      <c r="I86" s="641"/>
      <c r="J86" s="699"/>
      <c r="K86" s="642"/>
      <c r="L86" s="699"/>
      <c r="M86" s="699"/>
      <c r="N86" s="642"/>
      <c r="O86" s="699"/>
      <c r="P86" s="699"/>
      <c r="Q86" s="642"/>
      <c r="R86" s="861"/>
      <c r="S86" s="699"/>
      <c r="T86" s="642"/>
      <c r="U86" s="861"/>
      <c r="V86" s="699"/>
      <c r="W86" s="642"/>
      <c r="X86" s="861"/>
      <c r="Y86" s="699"/>
      <c r="Z86" s="642"/>
      <c r="AA86" s="861"/>
      <c r="AB86" s="640"/>
      <c r="AC86" s="641"/>
      <c r="AD86" s="641"/>
      <c r="AE86" s="641"/>
      <c r="AF86" s="642"/>
      <c r="AG86" s="392"/>
      <c r="AH86" s="641"/>
      <c r="AI86" s="642"/>
      <c r="AJ86" s="641"/>
      <c r="AK86" s="641"/>
      <c r="AL86" s="642"/>
      <c r="AM86" s="641"/>
      <c r="AN86" s="641"/>
      <c r="AO86" s="642"/>
      <c r="AP86" s="641"/>
      <c r="AQ86" s="641"/>
      <c r="AR86" s="642"/>
      <c r="AS86" s="641"/>
      <c r="AT86" s="641"/>
      <c r="AU86" s="642"/>
      <c r="AV86" s="641"/>
      <c r="AW86" s="641"/>
      <c r="AX86" s="642"/>
      <c r="AY86" s="641"/>
      <c r="AZ86" s="881"/>
      <c r="BA86" s="882"/>
      <c r="BB86" s="642"/>
      <c r="BC86" s="641"/>
      <c r="BD86" s="641"/>
      <c r="BE86" s="642"/>
      <c r="BF86" s="641"/>
      <c r="BG86" s="641"/>
      <c r="BH86" s="642"/>
      <c r="BI86" s="758"/>
      <c r="BJ86" s="641"/>
      <c r="BK86" s="642"/>
      <c r="BL86" s="758"/>
      <c r="BM86" s="641"/>
      <c r="BN86" s="642"/>
      <c r="BO86" s="758"/>
      <c r="BP86" s="641"/>
      <c r="BQ86" s="642"/>
      <c r="BR86" s="758"/>
      <c r="BS86" s="640"/>
      <c r="BT86" s="641"/>
      <c r="BU86" s="641"/>
      <c r="BV86" s="641"/>
      <c r="BW86" s="642"/>
      <c r="BX86" s="641"/>
      <c r="BY86" s="641"/>
      <c r="BZ86" s="739"/>
      <c r="CA86" s="641"/>
      <c r="CB86" s="641"/>
      <c r="CC86" s="739"/>
      <c r="CD86" s="641"/>
      <c r="CE86" s="641"/>
      <c r="CF86" s="739"/>
      <c r="CG86" s="758"/>
      <c r="CH86" s="641"/>
      <c r="CI86" s="739"/>
      <c r="CJ86" s="758"/>
      <c r="CK86" s="641"/>
      <c r="CL86" s="739"/>
      <c r="CM86" s="758"/>
      <c r="CN86" s="641"/>
      <c r="CO86" s="739"/>
      <c r="CP86" s="758"/>
      <c r="CQ86" s="893"/>
    </row>
    <row r="87" ht="67.5" hidden="1" customHeight="1" collapsed="1" spans="1:95">
      <c r="A87" s="16" t="s">
        <v>491</v>
      </c>
      <c r="B87" s="355" t="s">
        <v>492</v>
      </c>
      <c r="C87" s="607" t="s">
        <v>13</v>
      </c>
      <c r="D87" s="608">
        <f>E87+F87+I87+L87+O87+R87+U87+X87+AA87</f>
        <v>0</v>
      </c>
      <c r="E87" s="11">
        <v>0</v>
      </c>
      <c r="F87" s="11">
        <v>0</v>
      </c>
      <c r="G87" s="11">
        <f>'27'!I80</f>
        <v>0</v>
      </c>
      <c r="H87" s="609">
        <f>H88</f>
        <v>0</v>
      </c>
      <c r="I87" s="11">
        <f>G87+H87</f>
        <v>0</v>
      </c>
      <c r="J87" s="686">
        <f>'35'!L79</f>
        <v>75393.91334</v>
      </c>
      <c r="K87" s="687">
        <f>K88</f>
        <v>0</v>
      </c>
      <c r="L87" s="686">
        <v>0</v>
      </c>
      <c r="M87" s="686">
        <f>'43'!O80</f>
        <v>180.025</v>
      </c>
      <c r="N87" s="687">
        <f>N88</f>
        <v>0</v>
      </c>
      <c r="O87" s="686">
        <v>0</v>
      </c>
      <c r="P87" s="686">
        <f>'48'!R84</f>
        <v>0</v>
      </c>
      <c r="Q87" s="687">
        <f>Q88</f>
        <v>0</v>
      </c>
      <c r="R87" s="717">
        <f>P87+Q87</f>
        <v>0</v>
      </c>
      <c r="S87" s="686">
        <f>'48'!U84</f>
        <v>0</v>
      </c>
      <c r="T87" s="687">
        <f>T88</f>
        <v>0</v>
      </c>
      <c r="U87" s="717">
        <f>S87+T87</f>
        <v>0</v>
      </c>
      <c r="V87" s="686">
        <f>'48'!X84</f>
        <v>0</v>
      </c>
      <c r="W87" s="687">
        <f>W88</f>
        <v>0</v>
      </c>
      <c r="X87" s="717">
        <f>V87+W87</f>
        <v>0</v>
      </c>
      <c r="Y87" s="686">
        <f>'48'!AA84</f>
        <v>0</v>
      </c>
      <c r="Z87" s="687">
        <f>Z88</f>
        <v>0</v>
      </c>
      <c r="AA87" s="717">
        <f>Y87+Z87</f>
        <v>0</v>
      </c>
      <c r="AB87" s="608">
        <f>AC87+AD87+AG87+AJ87+AM87+AP87+AS87+AV87+AY87</f>
        <v>0</v>
      </c>
      <c r="AC87" s="11">
        <v>0</v>
      </c>
      <c r="AD87" s="11">
        <v>0</v>
      </c>
      <c r="AE87" s="11">
        <f>'25'!X76</f>
        <v>0</v>
      </c>
      <c r="AF87" s="609">
        <f>AF88</f>
        <v>0</v>
      </c>
      <c r="AG87" s="358">
        <f>AE87+AF87</f>
        <v>0</v>
      </c>
      <c r="AH87" s="11">
        <f>'35'!AA79</f>
        <v>8638.26951</v>
      </c>
      <c r="AI87" s="609">
        <f>AI88</f>
        <v>0</v>
      </c>
      <c r="AJ87" s="11">
        <v>0</v>
      </c>
      <c r="AK87" s="11">
        <f>'43'!AD80</f>
        <v>0</v>
      </c>
      <c r="AL87" s="609">
        <f>AL88</f>
        <v>0</v>
      </c>
      <c r="AM87" s="11">
        <f>AK87+AL87</f>
        <v>0</v>
      </c>
      <c r="AN87" s="11">
        <v>0</v>
      </c>
      <c r="AO87" s="609">
        <f>AO88</f>
        <v>0</v>
      </c>
      <c r="AP87" s="11">
        <f>AN87+AO87</f>
        <v>0</v>
      </c>
      <c r="AQ87" s="11">
        <v>0</v>
      </c>
      <c r="AR87" s="609">
        <f>AR88</f>
        <v>0</v>
      </c>
      <c r="AS87" s="11">
        <f>AQ87+AR87</f>
        <v>0</v>
      </c>
      <c r="AT87" s="11">
        <v>0</v>
      </c>
      <c r="AU87" s="609">
        <f>AU88</f>
        <v>0</v>
      </c>
      <c r="AV87" s="11">
        <f>AT87+AU87</f>
        <v>0</v>
      </c>
      <c r="AW87" s="11">
        <f>'47'!AY80</f>
        <v>0</v>
      </c>
      <c r="AX87" s="609">
        <f>AX88</f>
        <v>0</v>
      </c>
      <c r="AY87" s="11">
        <f>AW87+AX87</f>
        <v>0</v>
      </c>
      <c r="AZ87" s="747">
        <f>BC87+BF87+BI87+BL87+BO87+BR87</f>
        <v>0</v>
      </c>
      <c r="BA87" s="11">
        <v>0</v>
      </c>
      <c r="BB87" s="687">
        <f>BB88</f>
        <v>0</v>
      </c>
      <c r="BC87" s="11">
        <f>BA87+BB87</f>
        <v>0</v>
      </c>
      <c r="BD87" s="11">
        <v>0</v>
      </c>
      <c r="BE87" s="609">
        <f>BE88</f>
        <v>0</v>
      </c>
      <c r="BF87" s="11">
        <f>BD87+BE87</f>
        <v>0</v>
      </c>
      <c r="BG87" s="11">
        <v>0</v>
      </c>
      <c r="BH87" s="609">
        <f>BH88</f>
        <v>0</v>
      </c>
      <c r="BI87" s="686">
        <f>BG87+BH87</f>
        <v>0</v>
      </c>
      <c r="BJ87" s="11">
        <v>0</v>
      </c>
      <c r="BK87" s="609">
        <f>BK88</f>
        <v>0</v>
      </c>
      <c r="BL87" s="686">
        <f>BJ87+BK87</f>
        <v>0</v>
      </c>
      <c r="BM87" s="11">
        <v>0</v>
      </c>
      <c r="BN87" s="609">
        <f>BN88</f>
        <v>0</v>
      </c>
      <c r="BO87" s="686">
        <f>BM87+BN87</f>
        <v>0</v>
      </c>
      <c r="BP87" s="11">
        <v>0</v>
      </c>
      <c r="BQ87" s="609">
        <f>BQ88</f>
        <v>0</v>
      </c>
      <c r="BR87" s="686">
        <f>BP87+BQ87</f>
        <v>0</v>
      </c>
      <c r="BS87" s="608">
        <f>BT87+BU87+BX87+CA87+CD87+CG87+CJ87+CM87+CP87</f>
        <v>0</v>
      </c>
      <c r="BT87" s="11">
        <f>E87+AC87</f>
        <v>0</v>
      </c>
      <c r="BU87" s="11">
        <f>F87+AD87</f>
        <v>0</v>
      </c>
      <c r="BV87" s="11">
        <f>G87+AE87</f>
        <v>0</v>
      </c>
      <c r="BW87" s="609">
        <f>H87+AF87</f>
        <v>0</v>
      </c>
      <c r="BX87" s="11">
        <f>BV87+BW87</f>
        <v>0</v>
      </c>
      <c r="BY87" s="11">
        <f>J87+AH87+BA87</f>
        <v>84032.18285</v>
      </c>
      <c r="BZ87" s="609">
        <f>K87+AI87+BB87</f>
        <v>0</v>
      </c>
      <c r="CA87" s="11">
        <v>0</v>
      </c>
      <c r="CB87" s="11">
        <f>M87+AK87</f>
        <v>180.025</v>
      </c>
      <c r="CC87" s="609">
        <f>N87+AL87</f>
        <v>0</v>
      </c>
      <c r="CD87" s="11">
        <v>0</v>
      </c>
      <c r="CE87" s="11">
        <f>P87+AN87</f>
        <v>0</v>
      </c>
      <c r="CF87" s="609">
        <f>Q87+AO87</f>
        <v>0</v>
      </c>
      <c r="CG87" s="11">
        <f>CE87+CF87</f>
        <v>0</v>
      </c>
      <c r="CH87" s="11">
        <f>S87+AQ87+BJ87</f>
        <v>0</v>
      </c>
      <c r="CI87" s="609">
        <f>T87+AR87+BK87</f>
        <v>0</v>
      </c>
      <c r="CJ87" s="11">
        <f>CH87+CI87</f>
        <v>0</v>
      </c>
      <c r="CK87" s="11">
        <f>V87+AT87+BM87</f>
        <v>0</v>
      </c>
      <c r="CL87" s="609">
        <f>W87+AU87+BN87</f>
        <v>0</v>
      </c>
      <c r="CM87" s="11">
        <f>CK87+CL87</f>
        <v>0</v>
      </c>
      <c r="CN87" s="11">
        <f>Y87+AW87+BP87</f>
        <v>0</v>
      </c>
      <c r="CO87" s="609">
        <f>Z87+AX87+BQ87</f>
        <v>0</v>
      </c>
      <c r="CP87" s="11">
        <f>CN87+CO87</f>
        <v>0</v>
      </c>
      <c r="CQ87" s="332"/>
    </row>
    <row r="88" ht="30.75" hidden="1" customHeight="1" spans="1:95">
      <c r="A88" s="637"/>
      <c r="B88" s="638"/>
      <c r="C88" s="639" t="s">
        <v>494</v>
      </c>
      <c r="D88" s="640"/>
      <c r="E88" s="641"/>
      <c r="F88" s="641"/>
      <c r="G88" s="641"/>
      <c r="H88" s="642"/>
      <c r="I88" s="641"/>
      <c r="J88" s="699"/>
      <c r="K88" s="700"/>
      <c r="L88" s="699"/>
      <c r="M88" s="699"/>
      <c r="N88" s="700"/>
      <c r="O88" s="699"/>
      <c r="P88" s="699"/>
      <c r="Q88" s="700"/>
      <c r="R88" s="722"/>
      <c r="S88" s="699"/>
      <c r="T88" s="700"/>
      <c r="U88" s="722"/>
      <c r="V88" s="699"/>
      <c r="W88" s="700"/>
      <c r="X88" s="722"/>
      <c r="Y88" s="699"/>
      <c r="Z88" s="700"/>
      <c r="AA88" s="722"/>
      <c r="AB88" s="640"/>
      <c r="AC88" s="641"/>
      <c r="AD88" s="641"/>
      <c r="AE88" s="641"/>
      <c r="AF88" s="642"/>
      <c r="AG88" s="392"/>
      <c r="AH88" s="641"/>
      <c r="AI88" s="736"/>
      <c r="AJ88" s="641"/>
      <c r="AK88" s="641"/>
      <c r="AL88" s="642"/>
      <c r="AM88" s="641"/>
      <c r="AN88" s="641"/>
      <c r="AO88" s="642"/>
      <c r="AP88" s="641"/>
      <c r="AQ88" s="641"/>
      <c r="AR88" s="642"/>
      <c r="AS88" s="641"/>
      <c r="AT88" s="641"/>
      <c r="AU88" s="642"/>
      <c r="AV88" s="641"/>
      <c r="AW88" s="641"/>
      <c r="AX88" s="642"/>
      <c r="AY88" s="758"/>
      <c r="AZ88" s="759"/>
      <c r="BA88" s="760"/>
      <c r="BB88" s="642"/>
      <c r="BC88" s="760"/>
      <c r="BD88" s="760"/>
      <c r="BE88" s="642"/>
      <c r="BF88" s="760"/>
      <c r="BG88" s="760"/>
      <c r="BH88" s="642"/>
      <c r="BI88" s="760"/>
      <c r="BJ88" s="760"/>
      <c r="BK88" s="642"/>
      <c r="BL88" s="760"/>
      <c r="BM88" s="760"/>
      <c r="BN88" s="642"/>
      <c r="BO88" s="760"/>
      <c r="BP88" s="760"/>
      <c r="BQ88" s="642"/>
      <c r="BR88" s="783"/>
      <c r="BS88" s="784"/>
      <c r="BT88" s="785"/>
      <c r="BU88" s="785"/>
      <c r="BV88" s="785"/>
      <c r="BW88" s="790"/>
      <c r="BX88" s="785"/>
      <c r="BY88" s="785"/>
      <c r="BZ88" s="790"/>
      <c r="CA88" s="785"/>
      <c r="CB88" s="785"/>
      <c r="CC88" s="790"/>
      <c r="CD88" s="785"/>
      <c r="CE88" s="785"/>
      <c r="CF88" s="790"/>
      <c r="CG88" s="785"/>
      <c r="CH88" s="785"/>
      <c r="CI88" s="790"/>
      <c r="CJ88" s="785"/>
      <c r="CK88" s="785"/>
      <c r="CL88" s="790"/>
      <c r="CM88" s="785"/>
      <c r="CN88" s="785"/>
      <c r="CO88" s="790"/>
      <c r="CP88" s="815"/>
      <c r="CQ88" s="895"/>
    </row>
    <row r="89" ht="123.75" hidden="1" customHeight="1" collapsed="1" spans="1:95">
      <c r="A89" s="16" t="s">
        <v>495</v>
      </c>
      <c r="B89" s="355" t="s">
        <v>496</v>
      </c>
      <c r="C89" s="607" t="s">
        <v>13</v>
      </c>
      <c r="D89" s="608">
        <f>E89+F89+I89+L89+O89+R89+U89+X89+AA89</f>
        <v>0</v>
      </c>
      <c r="E89" s="11">
        <v>0</v>
      </c>
      <c r="F89" s="11">
        <v>0</v>
      </c>
      <c r="G89" s="11">
        <f>'27'!I82</f>
        <v>0</v>
      </c>
      <c r="H89" s="609">
        <f>H91</f>
        <v>0</v>
      </c>
      <c r="I89" s="11">
        <f>G89+H89</f>
        <v>0</v>
      </c>
      <c r="J89" s="686">
        <f>'35'!L81</f>
        <v>0</v>
      </c>
      <c r="K89" s="687">
        <f>K91</f>
        <v>0</v>
      </c>
      <c r="L89" s="686">
        <v>0</v>
      </c>
      <c r="M89" s="686">
        <f>'43'!O82</f>
        <v>0</v>
      </c>
      <c r="N89" s="687">
        <f>N91</f>
        <v>0</v>
      </c>
      <c r="O89" s="686">
        <v>0</v>
      </c>
      <c r="P89" s="686">
        <f>'48'!R86</f>
        <v>0</v>
      </c>
      <c r="Q89" s="687">
        <v>0</v>
      </c>
      <c r="R89" s="717">
        <f>P89+Q89</f>
        <v>0</v>
      </c>
      <c r="S89" s="686">
        <f>'48'!U86</f>
        <v>0</v>
      </c>
      <c r="T89" s="687">
        <v>0</v>
      </c>
      <c r="U89" s="717">
        <f>S89+T89</f>
        <v>0</v>
      </c>
      <c r="V89" s="686">
        <f>'48'!X86</f>
        <v>0</v>
      </c>
      <c r="W89" s="687">
        <v>0</v>
      </c>
      <c r="X89" s="717">
        <f>V89+W89</f>
        <v>0</v>
      </c>
      <c r="Y89" s="686">
        <f>'48'!AA86</f>
        <v>0</v>
      </c>
      <c r="Z89" s="687">
        <v>0</v>
      </c>
      <c r="AA89" s="717">
        <f>Y89+Z89</f>
        <v>0</v>
      </c>
      <c r="AB89" s="608">
        <f>AC89+AD89+AG89+AJ89+AM89+AP89+AS89+AV89+AY89</f>
        <v>0</v>
      </c>
      <c r="AC89" s="11">
        <v>0</v>
      </c>
      <c r="AD89" s="11">
        <v>0</v>
      </c>
      <c r="AE89" s="11">
        <f>'25'!X78</f>
        <v>0</v>
      </c>
      <c r="AF89" s="609">
        <f>AF91</f>
        <v>0</v>
      </c>
      <c r="AG89" s="358">
        <v>0</v>
      </c>
      <c r="AH89" s="11">
        <f>'35'!AA81</f>
        <v>0</v>
      </c>
      <c r="AI89" s="609">
        <f>AI91</f>
        <v>0</v>
      </c>
      <c r="AJ89" s="11">
        <v>0</v>
      </c>
      <c r="AK89" s="11" t="str">
        <f>'43'!AD82</f>
        <v>И.Ю. Волков</v>
      </c>
      <c r="AL89" s="609">
        <f>AL91</f>
        <v>0</v>
      </c>
      <c r="AM89" s="11">
        <v>0</v>
      </c>
      <c r="AN89" s="11">
        <f>'48'!AP86</f>
        <v>0</v>
      </c>
      <c r="AO89" s="609">
        <v>0</v>
      </c>
      <c r="AP89" s="11">
        <f>AN89+AO89</f>
        <v>0</v>
      </c>
      <c r="AQ89" s="11">
        <f>'48'!AS86</f>
        <v>0</v>
      </c>
      <c r="AR89" s="609">
        <v>0</v>
      </c>
      <c r="AS89" s="11">
        <f>AQ89+AR89</f>
        <v>0</v>
      </c>
      <c r="AT89" s="11">
        <f>'48'!AV86</f>
        <v>0</v>
      </c>
      <c r="AU89" s="609">
        <v>0</v>
      </c>
      <c r="AV89" s="11">
        <f>AT89+AU89</f>
        <v>0</v>
      </c>
      <c r="AW89" s="11">
        <f>'48'!AY86</f>
        <v>0</v>
      </c>
      <c r="AX89" s="609">
        <v>0</v>
      </c>
      <c r="AY89" s="11">
        <f>AW89+AX89</f>
        <v>0</v>
      </c>
      <c r="AZ89" s="747">
        <f>BC89+BF89+BI89+BL89+BO89+BR89</f>
        <v>0</v>
      </c>
      <c r="BA89" s="11">
        <v>0</v>
      </c>
      <c r="BB89" s="687">
        <f>BB91</f>
        <v>0</v>
      </c>
      <c r="BC89" s="11">
        <v>0</v>
      </c>
      <c r="BD89" s="11">
        <v>0</v>
      </c>
      <c r="BE89" s="609">
        <f>BE91</f>
        <v>0</v>
      </c>
      <c r="BF89" s="11">
        <v>0</v>
      </c>
      <c r="BG89" s="11">
        <v>0</v>
      </c>
      <c r="BH89" s="609">
        <v>0</v>
      </c>
      <c r="BI89" s="686">
        <f>BG89+BH89</f>
        <v>0</v>
      </c>
      <c r="BJ89" s="11">
        <v>0</v>
      </c>
      <c r="BK89" s="609">
        <v>0</v>
      </c>
      <c r="BL89" s="686">
        <f>BJ89+BK89</f>
        <v>0</v>
      </c>
      <c r="BM89" s="11">
        <v>0</v>
      </c>
      <c r="BN89" s="609">
        <v>0</v>
      </c>
      <c r="BO89" s="686">
        <f>BM89+BN89</f>
        <v>0</v>
      </c>
      <c r="BP89" s="11">
        <v>0</v>
      </c>
      <c r="BQ89" s="609">
        <v>0</v>
      </c>
      <c r="BR89" s="686">
        <f>BP89+BQ89</f>
        <v>0</v>
      </c>
      <c r="BS89" s="608">
        <f>BT89+BU89+BX89+CA89+CD89+CG89+CJ89+CM89+CP89</f>
        <v>0</v>
      </c>
      <c r="BT89" s="11">
        <f t="shared" ref="BT89:BW90" si="22">E89+AC89</f>
        <v>0</v>
      </c>
      <c r="BU89" s="11">
        <f t="shared" si="22"/>
        <v>0</v>
      </c>
      <c r="BV89" s="11">
        <f t="shared" si="22"/>
        <v>0</v>
      </c>
      <c r="BW89" s="609">
        <f t="shared" si="22"/>
        <v>0</v>
      </c>
      <c r="BX89" s="11">
        <f>BV89+BW89</f>
        <v>0</v>
      </c>
      <c r="BY89" s="11">
        <f>J89+AH89+BA89</f>
        <v>0</v>
      </c>
      <c r="BZ89" s="609">
        <f>K89+AI89+BB89</f>
        <v>0</v>
      </c>
      <c r="CA89" s="11">
        <v>0</v>
      </c>
      <c r="CB89" s="11" t="e">
        <f>M89+AK89</f>
        <v>#VALUE!</v>
      </c>
      <c r="CC89" s="609">
        <f>N89+AL89</f>
        <v>0</v>
      </c>
      <c r="CD89" s="11">
        <v>0</v>
      </c>
      <c r="CE89" s="11">
        <f>P89+AN89</f>
        <v>0</v>
      </c>
      <c r="CF89" s="609">
        <f>Q89+AO89</f>
        <v>0</v>
      </c>
      <c r="CG89" s="11">
        <f>CE89+CF89</f>
        <v>0</v>
      </c>
      <c r="CH89" s="11">
        <f>S89+AQ89+BJ89</f>
        <v>0</v>
      </c>
      <c r="CI89" s="609">
        <f>T89+AR89+BK89</f>
        <v>0</v>
      </c>
      <c r="CJ89" s="11">
        <f>CH89+CI89</f>
        <v>0</v>
      </c>
      <c r="CK89" s="11">
        <f>V89+AT89+BM89</f>
        <v>0</v>
      </c>
      <c r="CL89" s="609">
        <f>W89+AU89+BN89</f>
        <v>0</v>
      </c>
      <c r="CM89" s="11">
        <f>CK89+CL89</f>
        <v>0</v>
      </c>
      <c r="CN89" s="11">
        <f>Y89+AW89+BP89</f>
        <v>0</v>
      </c>
      <c r="CO89" s="609">
        <f>Z89+AX89+BQ89</f>
        <v>0</v>
      </c>
      <c r="CP89" s="11">
        <f>CN89+CO89</f>
        <v>0</v>
      </c>
      <c r="CQ89" s="226"/>
    </row>
    <row r="90" ht="102" hidden="1" customHeight="1" spans="1:95">
      <c r="A90" s="844" t="s">
        <v>503</v>
      </c>
      <c r="B90" s="539" t="s">
        <v>504</v>
      </c>
      <c r="C90" s="845" t="s">
        <v>13</v>
      </c>
      <c r="D90" s="608">
        <f>E90+F90+I90+L90+O90+R90+U90+X90+AA90</f>
        <v>0</v>
      </c>
      <c r="E90" s="11">
        <v>0</v>
      </c>
      <c r="F90" s="11">
        <v>0</v>
      </c>
      <c r="G90" s="11">
        <f>'27'!I83</f>
        <v>0</v>
      </c>
      <c r="H90" s="609">
        <f>H92</f>
        <v>0</v>
      </c>
      <c r="I90" s="11">
        <f>G90+H90</f>
        <v>0</v>
      </c>
      <c r="J90" s="686">
        <f>'35'!L82</f>
        <v>0</v>
      </c>
      <c r="K90" s="687">
        <f>K92</f>
        <v>0</v>
      </c>
      <c r="L90" s="686">
        <v>0</v>
      </c>
      <c r="M90" s="686">
        <f>'43'!O83</f>
        <v>0</v>
      </c>
      <c r="N90" s="687">
        <f>N92</f>
        <v>0</v>
      </c>
      <c r="O90" s="686">
        <v>0</v>
      </c>
      <c r="P90" s="686">
        <f>'48'!R87</f>
        <v>0</v>
      </c>
      <c r="Q90" s="687">
        <v>0</v>
      </c>
      <c r="R90" s="717">
        <f>P90+Q90</f>
        <v>0</v>
      </c>
      <c r="S90" s="686">
        <f>'48'!U87</f>
        <v>0</v>
      </c>
      <c r="T90" s="687">
        <v>0</v>
      </c>
      <c r="U90" s="717">
        <f>S90+T90</f>
        <v>0</v>
      </c>
      <c r="V90" s="686">
        <f>'48'!X87</f>
        <v>0</v>
      </c>
      <c r="W90" s="687">
        <v>0</v>
      </c>
      <c r="X90" s="717">
        <f>V90+W90</f>
        <v>0</v>
      </c>
      <c r="Y90" s="686">
        <f>'48'!AA87</f>
        <v>0</v>
      </c>
      <c r="Z90" s="687">
        <v>0</v>
      </c>
      <c r="AA90" s="717">
        <f>Y90+Z90</f>
        <v>0</v>
      </c>
      <c r="AB90" s="608">
        <f>AC90+AD90+AG90+AJ90+AM90+AP90+AS90+AV90+AY90</f>
        <v>0</v>
      </c>
      <c r="AC90" s="11">
        <v>0</v>
      </c>
      <c r="AD90" s="11">
        <v>0</v>
      </c>
      <c r="AE90" s="11">
        <f>'25'!X79</f>
        <v>0</v>
      </c>
      <c r="AF90" s="609">
        <f>AF92</f>
        <v>0</v>
      </c>
      <c r="AG90" s="358">
        <v>0</v>
      </c>
      <c r="AH90" s="11">
        <f>'35'!AA82</f>
        <v>0</v>
      </c>
      <c r="AI90" s="609">
        <f>AI92</f>
        <v>0</v>
      </c>
      <c r="AJ90" s="11">
        <v>0</v>
      </c>
      <c r="AK90" s="11">
        <f>'43'!AD83</f>
        <v>0</v>
      </c>
      <c r="AL90" s="609">
        <f>AL92</f>
        <v>0</v>
      </c>
      <c r="AM90" s="11">
        <v>0</v>
      </c>
      <c r="AN90" s="11">
        <f>'48'!AP87</f>
        <v>0</v>
      </c>
      <c r="AO90" s="609">
        <v>0</v>
      </c>
      <c r="AP90" s="11">
        <f>AN90+AO90</f>
        <v>0</v>
      </c>
      <c r="AQ90" s="11">
        <f>'48'!AS87</f>
        <v>0</v>
      </c>
      <c r="AR90" s="609">
        <v>0</v>
      </c>
      <c r="AS90" s="11">
        <f>AQ90+AR90</f>
        <v>0</v>
      </c>
      <c r="AT90" s="11">
        <f>'48'!AV87</f>
        <v>0</v>
      </c>
      <c r="AU90" s="609">
        <v>0</v>
      </c>
      <c r="AV90" s="11">
        <f>AT90+AU90</f>
        <v>0</v>
      </c>
      <c r="AW90" s="11">
        <f>'48'!AY87</f>
        <v>0</v>
      </c>
      <c r="AX90" s="609">
        <v>0</v>
      </c>
      <c r="AY90" s="11">
        <f>AW90+AX90</f>
        <v>0</v>
      </c>
      <c r="AZ90" s="747">
        <f>BC90+BF90+BI90+BL90+BO90+BR90</f>
        <v>0</v>
      </c>
      <c r="BA90" s="11">
        <v>0</v>
      </c>
      <c r="BB90" s="687">
        <f>BB92</f>
        <v>0</v>
      </c>
      <c r="BC90" s="11">
        <v>0</v>
      </c>
      <c r="BD90" s="11">
        <v>0</v>
      </c>
      <c r="BE90" s="609">
        <f>BE92</f>
        <v>0</v>
      </c>
      <c r="BF90" s="11">
        <v>0</v>
      </c>
      <c r="BG90" s="11">
        <v>0</v>
      </c>
      <c r="BH90" s="609">
        <v>0</v>
      </c>
      <c r="BI90" s="686">
        <f>BG90+BH90</f>
        <v>0</v>
      </c>
      <c r="BJ90" s="11">
        <v>0</v>
      </c>
      <c r="BK90" s="609">
        <v>0</v>
      </c>
      <c r="BL90" s="686">
        <f>BJ90+BK90</f>
        <v>0</v>
      </c>
      <c r="BM90" s="11">
        <v>0</v>
      </c>
      <c r="BN90" s="609">
        <v>0</v>
      </c>
      <c r="BO90" s="686">
        <f>BM90+BN90</f>
        <v>0</v>
      </c>
      <c r="BP90" s="11">
        <v>0</v>
      </c>
      <c r="BQ90" s="609">
        <v>0</v>
      </c>
      <c r="BR90" s="686">
        <f>BP90+BQ90</f>
        <v>0</v>
      </c>
      <c r="BS90" s="608">
        <f>BT90+BU90+BX90+CA90+CD90+CG90+CJ90+CM90+CP90</f>
        <v>0</v>
      </c>
      <c r="BT90" s="11">
        <f t="shared" si="22"/>
        <v>0</v>
      </c>
      <c r="BU90" s="11">
        <f t="shared" si="22"/>
        <v>0</v>
      </c>
      <c r="BV90" s="11">
        <f t="shared" si="22"/>
        <v>0</v>
      </c>
      <c r="BW90" s="609">
        <f t="shared" si="22"/>
        <v>0</v>
      </c>
      <c r="BX90" s="11">
        <f>BV90+BW90</f>
        <v>0</v>
      </c>
      <c r="BY90" s="11">
        <f>J90+AH90+BA90</f>
        <v>0</v>
      </c>
      <c r="BZ90" s="609">
        <f>K90+AI90+BB90</f>
        <v>0</v>
      </c>
      <c r="CA90" s="11">
        <v>0</v>
      </c>
      <c r="CB90" s="11">
        <f>M90+AK90</f>
        <v>0</v>
      </c>
      <c r="CC90" s="609">
        <f>N90+AL90</f>
        <v>0</v>
      </c>
      <c r="CD90" s="11">
        <v>0</v>
      </c>
      <c r="CE90" s="11">
        <f>P90+AN90</f>
        <v>0</v>
      </c>
      <c r="CF90" s="609">
        <f>Q90+AO90</f>
        <v>0</v>
      </c>
      <c r="CG90" s="11">
        <f>CE90+CF90</f>
        <v>0</v>
      </c>
      <c r="CH90" s="11">
        <f>S90+AQ90+BJ90</f>
        <v>0</v>
      </c>
      <c r="CI90" s="609">
        <f>T90+AR90+BK90</f>
        <v>0</v>
      </c>
      <c r="CJ90" s="11">
        <f>CH90+CI90</f>
        <v>0</v>
      </c>
      <c r="CK90" s="11">
        <f>V90+AT90+BM90</f>
        <v>0</v>
      </c>
      <c r="CL90" s="609">
        <f>W90+AU90+BN90</f>
        <v>0</v>
      </c>
      <c r="CM90" s="11">
        <f>CK90+CL90</f>
        <v>0</v>
      </c>
      <c r="CN90" s="11">
        <f>Y90+AW90+BP90</f>
        <v>0</v>
      </c>
      <c r="CO90" s="609">
        <f>Z90+AX90+BQ90</f>
        <v>0</v>
      </c>
      <c r="CP90" s="11">
        <f>CN90+CO90</f>
        <v>0</v>
      </c>
      <c r="CQ90" s="226"/>
    </row>
    <row r="91" s="27" customFormat="1" ht="67.5" customHeight="1" spans="1:95">
      <c r="A91" s="643"/>
      <c r="B91" s="644" t="s">
        <v>159</v>
      </c>
      <c r="C91" s="846"/>
      <c r="D91" s="425">
        <f>E91+F91+I91+L91+O91+R91+U91+X91+AA91</f>
        <v>4894.79356</v>
      </c>
      <c r="E91" s="646">
        <f>E69+E80+E74+E85+E87+E89+E90</f>
        <v>0</v>
      </c>
      <c r="F91" s="646">
        <f>F69+F80+F74+F85+F87+F89+F90</f>
        <v>0</v>
      </c>
      <c r="G91" s="646">
        <f>G69+G80+G74+G85+G87</f>
        <v>0</v>
      </c>
      <c r="H91" s="646">
        <f>H69+H80+H74+H85+H87</f>
        <v>0</v>
      </c>
      <c r="I91" s="646">
        <f>I69+I80+I74+I85+I87+I89+I90</f>
        <v>0</v>
      </c>
      <c r="J91" s="646">
        <f>J69+J80+J74+J85+J87</f>
        <v>75393.91334</v>
      </c>
      <c r="K91" s="646">
        <f>K69+K80+K74+K85+K87</f>
        <v>0</v>
      </c>
      <c r="L91" s="646">
        <f>L69+L80+L74+L85+L87+L89+L90</f>
        <v>0</v>
      </c>
      <c r="M91" s="646">
        <f>M69+M80+M74+M85+M87</f>
        <v>360.05</v>
      </c>
      <c r="N91" s="646">
        <f>N69+N80+N74+N85+N87</f>
        <v>0</v>
      </c>
      <c r="O91" s="646">
        <f t="shared" ref="O91:Z91" si="23">O69+O80+O74+O85+O87+O89+O90</f>
        <v>180.025</v>
      </c>
      <c r="P91" s="646">
        <f t="shared" si="23"/>
        <v>1247.36842</v>
      </c>
      <c r="Q91" s="855">
        <f t="shared" si="23"/>
        <v>0</v>
      </c>
      <c r="R91" s="795">
        <f t="shared" si="23"/>
        <v>1247.36842</v>
      </c>
      <c r="S91" s="795">
        <f t="shared" si="23"/>
        <v>0</v>
      </c>
      <c r="T91" s="855">
        <f t="shared" si="23"/>
        <v>3467.40014</v>
      </c>
      <c r="U91" s="795">
        <f t="shared" si="23"/>
        <v>3467.40014</v>
      </c>
      <c r="V91" s="795">
        <f t="shared" si="23"/>
        <v>0</v>
      </c>
      <c r="W91" s="855">
        <f t="shared" si="23"/>
        <v>0</v>
      </c>
      <c r="X91" s="795">
        <f t="shared" si="23"/>
        <v>0</v>
      </c>
      <c r="Y91" s="795">
        <f t="shared" si="23"/>
        <v>0</v>
      </c>
      <c r="Z91" s="855">
        <f t="shared" si="23"/>
        <v>0</v>
      </c>
      <c r="AA91" s="795">
        <f>AA69+AA80+AA74+AA85+AA87+AA89</f>
        <v>0</v>
      </c>
      <c r="AB91" s="674">
        <f>AC91+AD91+AG91+AJ91+AM91+AP91+AS91+AV91+AY91</f>
        <v>18000</v>
      </c>
      <c r="AC91" s="795">
        <f>AC69+AC80+AC74+AC85+AC87+AC89+AC90</f>
        <v>0</v>
      </c>
      <c r="AD91" s="795">
        <f>AD69+AD80+AD74+AD85+AD87+AD89+AD90</f>
        <v>0</v>
      </c>
      <c r="AE91" s="646">
        <f>AE69+AE80+AE74+AE85</f>
        <v>0</v>
      </c>
      <c r="AF91" s="646">
        <f>AF69+AF80+AF74+AF85</f>
        <v>0</v>
      </c>
      <c r="AG91" s="795">
        <f>AG69+AG80+AG74+AG85+AG87+AG89+AG90</f>
        <v>0</v>
      </c>
      <c r="AH91" s="646">
        <f>AH69+AH80+AH74+AH85</f>
        <v>0</v>
      </c>
      <c r="AI91" s="646">
        <f>AI69+AI80+AI74+AI85</f>
        <v>0</v>
      </c>
      <c r="AJ91" s="795">
        <f>AJ69+AJ80+AJ74+AJ85+AJ87+AJ89+AJ90</f>
        <v>0</v>
      </c>
      <c r="AK91" s="646">
        <f>AK69+AK80+AK74+AK85</f>
        <v>0</v>
      </c>
      <c r="AL91" s="646">
        <f>AL69+AL80+AL74+AL85</f>
        <v>0</v>
      </c>
      <c r="AM91" s="795">
        <f t="shared" ref="AM91:AY91" si="24">AM69+AM80+AM74+AM85+AM87+AM89+AM90</f>
        <v>0</v>
      </c>
      <c r="AN91" s="795">
        <f t="shared" si="24"/>
        <v>18000</v>
      </c>
      <c r="AO91" s="855">
        <f t="shared" si="24"/>
        <v>0</v>
      </c>
      <c r="AP91" s="795">
        <f t="shared" si="24"/>
        <v>18000</v>
      </c>
      <c r="AQ91" s="795">
        <f t="shared" si="24"/>
        <v>0</v>
      </c>
      <c r="AR91" s="855">
        <f t="shared" si="24"/>
        <v>0</v>
      </c>
      <c r="AS91" s="795">
        <f t="shared" si="24"/>
        <v>0</v>
      </c>
      <c r="AT91" s="795">
        <f t="shared" si="24"/>
        <v>0</v>
      </c>
      <c r="AU91" s="855">
        <f t="shared" si="24"/>
        <v>0</v>
      </c>
      <c r="AV91" s="795">
        <f t="shared" si="24"/>
        <v>0</v>
      </c>
      <c r="AW91" s="795">
        <f t="shared" si="24"/>
        <v>0</v>
      </c>
      <c r="AX91" s="855">
        <f t="shared" si="24"/>
        <v>0</v>
      </c>
      <c r="AY91" s="795">
        <f t="shared" si="24"/>
        <v>0</v>
      </c>
      <c r="AZ91" s="747">
        <f>BC91+BF91+BI91+BL91+BO91+BR91</f>
        <v>0</v>
      </c>
      <c r="BA91" s="646">
        <f>BA80+BA74+BA85</f>
        <v>0</v>
      </c>
      <c r="BB91" s="848">
        <f>BB80+BB74+BB85</f>
        <v>0</v>
      </c>
      <c r="BC91" s="795">
        <f>BC69+BC80+BC74+BC85+BC87+BC89+BC90</f>
        <v>0</v>
      </c>
      <c r="BD91" s="646">
        <f>BD69+BD80+BD74+BD85+BD87</f>
        <v>0</v>
      </c>
      <c r="BE91" s="646">
        <f>BE69+BE80+BE74+BE85+BE87</f>
        <v>0</v>
      </c>
      <c r="BF91" s="795">
        <f t="shared" ref="BF91:BR91" si="25">BF69+BF80+BF74+BF85+BF87+BF89+BF90</f>
        <v>0</v>
      </c>
      <c r="BG91" s="795">
        <f t="shared" si="25"/>
        <v>0</v>
      </c>
      <c r="BH91" s="855">
        <f t="shared" si="25"/>
        <v>0</v>
      </c>
      <c r="BI91" s="795">
        <f t="shared" si="25"/>
        <v>0</v>
      </c>
      <c r="BJ91" s="795">
        <f t="shared" si="25"/>
        <v>0</v>
      </c>
      <c r="BK91" s="855">
        <f t="shared" si="25"/>
        <v>0</v>
      </c>
      <c r="BL91" s="795">
        <f t="shared" si="25"/>
        <v>0</v>
      </c>
      <c r="BM91" s="795">
        <f t="shared" si="25"/>
        <v>0</v>
      </c>
      <c r="BN91" s="855">
        <f t="shared" si="25"/>
        <v>0</v>
      </c>
      <c r="BO91" s="795">
        <f t="shared" si="25"/>
        <v>0</v>
      </c>
      <c r="BP91" s="795">
        <f t="shared" si="25"/>
        <v>0</v>
      </c>
      <c r="BQ91" s="855">
        <f t="shared" si="25"/>
        <v>0</v>
      </c>
      <c r="BR91" s="795">
        <f t="shared" si="25"/>
        <v>0</v>
      </c>
      <c r="BS91" s="674">
        <f>BT91+BU91+BX91+CA91+CD91+CG91+CJ91+CM91+CP91</f>
        <v>22894.79356</v>
      </c>
      <c r="BT91" s="795">
        <f>BT69+BT80+BT74+BT85+BT87+BT89+BT90</f>
        <v>0</v>
      </c>
      <c r="BU91" s="795">
        <f>BU69+BU80+BU74+BU85+BU87+BU89+BU90</f>
        <v>0</v>
      </c>
      <c r="BV91" s="646">
        <f>BV69+BV80+BV74+BV85+BV87</f>
        <v>0</v>
      </c>
      <c r="BW91" s="646">
        <f>BW69+BW80+BW74+BW85+BW87</f>
        <v>0</v>
      </c>
      <c r="BX91" s="795">
        <f>BX69+BX80+BX74+BX85+BX87+BX89+BX90</f>
        <v>0</v>
      </c>
      <c r="BY91" s="646">
        <f>BY69+BY80+BY74+BY85+BY87</f>
        <v>84032.18285</v>
      </c>
      <c r="BZ91" s="646">
        <f>BZ69+BZ80+BZ74+BZ85+BZ87</f>
        <v>0</v>
      </c>
      <c r="CA91" s="795">
        <f>CA69+CA80+CA74+CA85+CA87+CA89+CA90</f>
        <v>0</v>
      </c>
      <c r="CB91" s="646">
        <f>CB69+CB80+CB74+CB85+CB87</f>
        <v>360.05</v>
      </c>
      <c r="CC91" s="646">
        <f>CC69+CC80+CC74+CC85+CC87</f>
        <v>0</v>
      </c>
      <c r="CD91" s="795">
        <f t="shared" ref="CD91:CP91" si="26">CD69+CD80+CD74+CD85+CD87+CD89+CD90</f>
        <v>180.025</v>
      </c>
      <c r="CE91" s="795">
        <f t="shared" si="26"/>
        <v>19247.36842</v>
      </c>
      <c r="CF91" s="855">
        <f t="shared" si="26"/>
        <v>0</v>
      </c>
      <c r="CG91" s="795">
        <f t="shared" si="26"/>
        <v>19247.36842</v>
      </c>
      <c r="CH91" s="795">
        <f t="shared" si="26"/>
        <v>0</v>
      </c>
      <c r="CI91" s="855">
        <f t="shared" si="26"/>
        <v>3467.40014</v>
      </c>
      <c r="CJ91" s="795">
        <f t="shared" si="26"/>
        <v>3467.40014</v>
      </c>
      <c r="CK91" s="795">
        <f t="shared" si="26"/>
        <v>0</v>
      </c>
      <c r="CL91" s="855">
        <f t="shared" si="26"/>
        <v>0</v>
      </c>
      <c r="CM91" s="795">
        <f t="shared" si="26"/>
        <v>0</v>
      </c>
      <c r="CN91" s="795">
        <f t="shared" si="26"/>
        <v>0</v>
      </c>
      <c r="CO91" s="855">
        <f t="shared" si="26"/>
        <v>0</v>
      </c>
      <c r="CP91" s="795">
        <f t="shared" si="26"/>
        <v>0</v>
      </c>
      <c r="CQ91" s="334"/>
    </row>
    <row r="92" s="27" customFormat="1" ht="76.9" customHeight="1" spans="1:95">
      <c r="A92" s="643"/>
      <c r="B92" s="644" t="s">
        <v>162</v>
      </c>
      <c r="C92" s="847"/>
      <c r="D92" s="425">
        <f>E92+F92+I92+L92+O92+R92+U92+X92+AA92</f>
        <v>755102.44299</v>
      </c>
      <c r="E92" s="646">
        <f t="shared" ref="E92:AA92" si="27">E91+E66+E59+E45+E54</f>
        <v>73582.87327</v>
      </c>
      <c r="F92" s="646">
        <f t="shared" si="27"/>
        <v>68037.99891</v>
      </c>
      <c r="G92" s="646">
        <f t="shared" si="27"/>
        <v>81605.94426</v>
      </c>
      <c r="H92" s="848">
        <f t="shared" si="27"/>
        <v>0</v>
      </c>
      <c r="I92" s="646">
        <f t="shared" si="27"/>
        <v>79606.73556</v>
      </c>
      <c r="J92" s="646">
        <f t="shared" si="27"/>
        <v>150787.82668</v>
      </c>
      <c r="K92" s="855">
        <f t="shared" si="27"/>
        <v>0</v>
      </c>
      <c r="L92" s="646">
        <f t="shared" si="27"/>
        <v>75393.91334</v>
      </c>
      <c r="M92" s="646">
        <f t="shared" si="27"/>
        <v>74198.21812</v>
      </c>
      <c r="N92" s="855">
        <f t="shared" si="27"/>
        <v>0</v>
      </c>
      <c r="O92" s="646">
        <f t="shared" si="27"/>
        <v>74018.19312</v>
      </c>
      <c r="P92" s="646">
        <f t="shared" si="27"/>
        <v>110497.65482</v>
      </c>
      <c r="Q92" s="855">
        <f t="shared" si="27"/>
        <v>0</v>
      </c>
      <c r="R92" s="795">
        <f t="shared" si="27"/>
        <v>108044.37829</v>
      </c>
      <c r="S92" s="646">
        <f t="shared" si="27"/>
        <v>195.15263</v>
      </c>
      <c r="T92" s="855">
        <f t="shared" si="27"/>
        <v>117595.09787</v>
      </c>
      <c r="U92" s="795">
        <f t="shared" si="27"/>
        <v>117790.2505</v>
      </c>
      <c r="V92" s="646">
        <f t="shared" si="27"/>
        <v>52.63158</v>
      </c>
      <c r="W92" s="855">
        <f t="shared" si="27"/>
        <v>79728.66842</v>
      </c>
      <c r="X92" s="795">
        <f t="shared" si="27"/>
        <v>79781.3</v>
      </c>
      <c r="Y92" s="646">
        <f t="shared" si="27"/>
        <v>12.83158</v>
      </c>
      <c r="Z92" s="855">
        <f t="shared" si="27"/>
        <v>78833.96842</v>
      </c>
      <c r="AA92" s="795">
        <f t="shared" si="27"/>
        <v>78846.8</v>
      </c>
      <c r="AB92" s="674">
        <f>AC92+AD92+AG92+AJ92+AM92+AP92+AS92+AV92+AY92</f>
        <v>54849.42703</v>
      </c>
      <c r="AC92" s="646">
        <f t="shared" ref="AC92:AY92" si="28">AC91+AC66+AC59+AC45+AC54</f>
        <v>4170.09794</v>
      </c>
      <c r="AD92" s="646">
        <f t="shared" si="28"/>
        <v>0</v>
      </c>
      <c r="AE92" s="646">
        <f t="shared" si="28"/>
        <v>3793.45358</v>
      </c>
      <c r="AF92" s="848">
        <f t="shared" si="28"/>
        <v>0</v>
      </c>
      <c r="AG92" s="646">
        <f t="shared" si="28"/>
        <v>3793.45358</v>
      </c>
      <c r="AH92" s="646">
        <f t="shared" si="28"/>
        <v>13369.43893</v>
      </c>
      <c r="AI92" s="855">
        <f t="shared" si="28"/>
        <v>0</v>
      </c>
      <c r="AJ92" s="646">
        <f t="shared" si="28"/>
        <v>8638.26951</v>
      </c>
      <c r="AK92" s="646">
        <f t="shared" si="28"/>
        <v>3787.5</v>
      </c>
      <c r="AL92" s="855">
        <f t="shared" si="28"/>
        <v>0</v>
      </c>
      <c r="AM92" s="646">
        <f t="shared" si="28"/>
        <v>3787.5</v>
      </c>
      <c r="AN92" s="646">
        <f t="shared" si="28"/>
        <v>23280.8</v>
      </c>
      <c r="AO92" s="855">
        <f t="shared" si="28"/>
        <v>0</v>
      </c>
      <c r="AP92" s="646">
        <f t="shared" si="28"/>
        <v>23280.8</v>
      </c>
      <c r="AQ92" s="646">
        <f t="shared" si="28"/>
        <v>10763.422</v>
      </c>
      <c r="AR92" s="855">
        <f t="shared" si="28"/>
        <v>0</v>
      </c>
      <c r="AS92" s="646">
        <f t="shared" si="28"/>
        <v>10763.422</v>
      </c>
      <c r="AT92" s="646">
        <f t="shared" si="28"/>
        <v>276</v>
      </c>
      <c r="AU92" s="855">
        <f t="shared" si="28"/>
        <v>0</v>
      </c>
      <c r="AV92" s="646">
        <f t="shared" si="28"/>
        <v>276</v>
      </c>
      <c r="AW92" s="646">
        <f t="shared" si="28"/>
        <v>139.884</v>
      </c>
      <c r="AX92" s="855">
        <f t="shared" si="28"/>
        <v>0</v>
      </c>
      <c r="AY92" s="646">
        <f t="shared" si="28"/>
        <v>139.884</v>
      </c>
      <c r="AZ92" s="883">
        <f>BC92+BF92+BI92+BL92+BO92+BR92</f>
        <v>5700.394</v>
      </c>
      <c r="BA92" s="870">
        <f>BA91+BA66+BA59+BA45+BA54</f>
        <v>820</v>
      </c>
      <c r="BB92" s="855">
        <f>BB91+BB66+BB59+BB45+BB54</f>
        <v>0</v>
      </c>
      <c r="BC92" s="795">
        <f>BC91+BC66+BC59+BC45+BC54</f>
        <v>820</v>
      </c>
      <c r="BD92" s="870">
        <f>BD91+BD66+BD59+BD45+BD54</f>
        <v>410</v>
      </c>
      <c r="BE92" s="855">
        <f>BE91+BE66+BE59+BE45+BE54</f>
        <v>0</v>
      </c>
      <c r="BF92" s="795">
        <f>BD92+BE92</f>
        <v>410</v>
      </c>
      <c r="BG92" s="870">
        <f>BG91+BG66+BG59+BG45+BG54</f>
        <v>410</v>
      </c>
      <c r="BH92" s="855">
        <f>BH91+BH66+BH59+BH45+BH54</f>
        <v>0</v>
      </c>
      <c r="BI92" s="795">
        <f>BG92+BH92</f>
        <v>410</v>
      </c>
      <c r="BJ92" s="870">
        <f>BJ91+BJ66+BJ59+BJ45+BJ54</f>
        <v>3040.478</v>
      </c>
      <c r="BK92" s="855">
        <f>BK91+BK66+BK59+BK45+BK54</f>
        <v>0</v>
      </c>
      <c r="BL92" s="795">
        <f>BJ92+BK92</f>
        <v>3040.478</v>
      </c>
      <c r="BM92" s="870">
        <f>BM91+BM66+BM59+BM45+BM54</f>
        <v>820</v>
      </c>
      <c r="BN92" s="855">
        <f>BN91+BN66+BN59+BN45+BN54</f>
        <v>0</v>
      </c>
      <c r="BO92" s="890">
        <f>BM92+BN92</f>
        <v>820</v>
      </c>
      <c r="BP92" s="870">
        <f>BP91+BP66+BP59+BP45+BP54</f>
        <v>199.916</v>
      </c>
      <c r="BQ92" s="855">
        <f>BQ91+BQ66+BQ59+BQ45+BQ54</f>
        <v>0</v>
      </c>
      <c r="BR92" s="795">
        <f>BP92+BQ92</f>
        <v>199.916</v>
      </c>
      <c r="BS92" s="674">
        <f>BT92+BU92+BX92+CA92+CD92+CG92+CJ92+CM92+CP92</f>
        <v>815652.26402</v>
      </c>
      <c r="BT92" s="646">
        <f t="shared" ref="BT92:CP92" si="29">BT91+BT66+BT59+BT45+BT54</f>
        <v>77752.97121</v>
      </c>
      <c r="BU92" s="646">
        <f t="shared" si="29"/>
        <v>68037.99891</v>
      </c>
      <c r="BV92" s="646">
        <f t="shared" si="29"/>
        <v>85399.39784</v>
      </c>
      <c r="BW92" s="646">
        <f t="shared" si="29"/>
        <v>0</v>
      </c>
      <c r="BX92" s="646">
        <f t="shared" si="29"/>
        <v>83400.18914</v>
      </c>
      <c r="BY92" s="646">
        <f t="shared" si="29"/>
        <v>173615.53512</v>
      </c>
      <c r="BZ92" s="848">
        <f t="shared" si="29"/>
        <v>0</v>
      </c>
      <c r="CA92" s="646">
        <f t="shared" si="29"/>
        <v>84852.18285</v>
      </c>
      <c r="CB92" s="646">
        <f t="shared" si="29"/>
        <v>78395.71812</v>
      </c>
      <c r="CC92" s="848">
        <f t="shared" si="29"/>
        <v>0</v>
      </c>
      <c r="CD92" s="646">
        <f t="shared" si="29"/>
        <v>78215.69312</v>
      </c>
      <c r="CE92" s="646">
        <f t="shared" si="29"/>
        <v>131735.17829</v>
      </c>
      <c r="CF92" s="848">
        <f t="shared" si="29"/>
        <v>0</v>
      </c>
      <c r="CG92" s="646">
        <f t="shared" si="29"/>
        <v>131735.17829</v>
      </c>
      <c r="CH92" s="646">
        <f t="shared" si="29"/>
        <v>13999.05263</v>
      </c>
      <c r="CI92" s="848">
        <f t="shared" si="29"/>
        <v>117595.09787</v>
      </c>
      <c r="CJ92" s="646">
        <f t="shared" si="29"/>
        <v>131594.1505</v>
      </c>
      <c r="CK92" s="646">
        <f t="shared" si="29"/>
        <v>1148.63158</v>
      </c>
      <c r="CL92" s="848">
        <f t="shared" si="29"/>
        <v>79728.66842</v>
      </c>
      <c r="CM92" s="646">
        <f t="shared" si="29"/>
        <v>80877.3</v>
      </c>
      <c r="CN92" s="646">
        <f t="shared" si="29"/>
        <v>352.63158</v>
      </c>
      <c r="CO92" s="848">
        <f t="shared" si="29"/>
        <v>78833.96842</v>
      </c>
      <c r="CP92" s="646">
        <f t="shared" si="29"/>
        <v>79186.6</v>
      </c>
      <c r="CQ92" s="816"/>
    </row>
    <row r="93" ht="16.5" customHeight="1" spans="1:95">
      <c r="A93" s="543" t="s">
        <v>164</v>
      </c>
      <c r="B93" s="544"/>
      <c r="C93" s="544"/>
      <c r="D93" s="545"/>
      <c r="E93" s="298"/>
      <c r="F93" s="38"/>
      <c r="I93" s="545"/>
      <c r="K93" s="856"/>
      <c r="N93" s="39"/>
      <c r="Q93" s="41"/>
      <c r="R93" s="856"/>
      <c r="S93" s="856"/>
      <c r="T93" s="856"/>
      <c r="U93" s="856"/>
      <c r="V93" s="856"/>
      <c r="W93" s="856"/>
      <c r="X93" s="856"/>
      <c r="Y93" s="856"/>
      <c r="Z93" s="856"/>
      <c r="AA93" s="856"/>
      <c r="AB93" s="298"/>
      <c r="AC93" s="299"/>
      <c r="AD93" s="545"/>
      <c r="AE93" s="298"/>
      <c r="AF93" s="557"/>
      <c r="AG93" s="298"/>
      <c r="AH93" s="298"/>
      <c r="AI93" s="298"/>
      <c r="AJ93" s="298"/>
      <c r="AK93" s="543"/>
      <c r="AL93" s="38"/>
      <c r="AM93" s="543" t="s">
        <v>314</v>
      </c>
      <c r="AN93" s="868"/>
      <c r="AO93" s="543"/>
      <c r="AP93" s="868"/>
      <c r="AQ93" s="868"/>
      <c r="AR93" s="868"/>
      <c r="AS93" s="868"/>
      <c r="AT93" s="868"/>
      <c r="AU93" s="868"/>
      <c r="AV93" s="868"/>
      <c r="AW93" s="868"/>
      <c r="AX93" s="868"/>
      <c r="AY93" s="868"/>
      <c r="AZ93" s="884"/>
      <c r="BA93" s="868"/>
      <c r="BB93" s="868"/>
      <c r="BC93" s="868"/>
      <c r="BD93" s="868"/>
      <c r="BE93" s="868"/>
      <c r="BF93" s="868"/>
      <c r="BG93" s="868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  <c r="BU93" s="868"/>
      <c r="BV93" s="868"/>
      <c r="BX93" s="868"/>
      <c r="BY93" s="868"/>
      <c r="BZ93" s="868"/>
      <c r="CA93" s="868"/>
      <c r="CB93" s="868"/>
      <c r="CC93" s="868"/>
      <c r="CD93" s="868"/>
      <c r="CE93" s="868"/>
      <c r="CF93" s="868"/>
      <c r="CG93" s="868"/>
      <c r="CH93" s="868"/>
      <c r="CI93" s="868"/>
      <c r="CJ93" s="868"/>
      <c r="CK93" s="868"/>
      <c r="CL93" s="868"/>
      <c r="CM93" s="868"/>
      <c r="CN93" s="868"/>
      <c r="CO93" s="868"/>
      <c r="CP93" s="868"/>
      <c r="CQ93" s="894"/>
    </row>
    <row r="94" ht="24" customHeight="1"/>
    <row r="95" s="32" customFormat="1" ht="36" customHeight="1" spans="1:95">
      <c r="A95" s="33"/>
      <c r="B95" s="34"/>
      <c r="C95" s="34"/>
      <c r="D95" s="35"/>
      <c r="E95" s="36"/>
      <c r="F95" s="37"/>
      <c r="G95" s="38"/>
      <c r="H95" s="37"/>
      <c r="I95" s="38"/>
      <c r="J95" s="39"/>
      <c r="K95" s="40"/>
      <c r="L95" s="39"/>
      <c r="M95" s="41"/>
      <c r="N95" s="42"/>
      <c r="O95" s="41"/>
      <c r="P95" s="41"/>
      <c r="Q95" s="40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3"/>
      <c r="AC95" s="44"/>
      <c r="AD95" s="45"/>
      <c r="AE95" s="46"/>
      <c r="AF95" s="37"/>
      <c r="AG95" s="47"/>
      <c r="AH95" s="46"/>
      <c r="AI95" s="36"/>
      <c r="AJ95" s="46"/>
      <c r="AK95" s="48"/>
      <c r="AL95" s="37"/>
      <c r="AM95" s="48"/>
      <c r="AO95" s="49"/>
      <c r="AZ95" s="50"/>
      <c r="BS95" s="322"/>
      <c r="BT95" s="323"/>
      <c r="BU95" s="323"/>
      <c r="BV95" s="323"/>
      <c r="BW95" s="323"/>
      <c r="BX95" s="323"/>
      <c r="BZ95" s="52"/>
      <c r="CC95" s="52"/>
      <c r="CF95" s="52"/>
      <c r="CG95" s="53"/>
      <c r="CQ95" s="54"/>
    </row>
    <row r="96" spans="71:76">
      <c r="BS96" s="322"/>
      <c r="BT96" s="323"/>
      <c r="BU96" s="323"/>
      <c r="BV96" s="323"/>
      <c r="BW96" s="323"/>
      <c r="BX96" s="323"/>
    </row>
    <row r="97" spans="71:71">
      <c r="BS97" s="324"/>
    </row>
    <row r="98" spans="71:71">
      <c r="BS98" s="324"/>
    </row>
    <row r="99" spans="71:71">
      <c r="BS99" s="324"/>
    </row>
    <row r="100" s="32" customFormat="1" spans="1:95">
      <c r="A100" s="33"/>
      <c r="B100" s="34"/>
      <c r="C100" s="34"/>
      <c r="D100" s="35"/>
      <c r="E100" s="36"/>
      <c r="F100" s="37"/>
      <c r="G100" s="38"/>
      <c r="H100" s="37"/>
      <c r="I100" s="38"/>
      <c r="J100" s="39"/>
      <c r="K100" s="40"/>
      <c r="L100" s="39"/>
      <c r="M100" s="41"/>
      <c r="N100" s="42"/>
      <c r="O100" s="41"/>
      <c r="P100" s="41"/>
      <c r="Q100" s="40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3"/>
      <c r="AC100" s="44"/>
      <c r="AD100" s="45"/>
      <c r="AE100" s="46"/>
      <c r="AF100" s="37"/>
      <c r="AG100" s="47"/>
      <c r="AH100" s="46"/>
      <c r="AI100" s="36"/>
      <c r="AJ100" s="46"/>
      <c r="AK100" s="48"/>
      <c r="AL100" s="37"/>
      <c r="AM100" s="48"/>
      <c r="AO100" s="49"/>
      <c r="AZ100" s="50"/>
      <c r="BS100" s="324"/>
      <c r="BW100" s="52"/>
      <c r="BZ100" s="52"/>
      <c r="CC100" s="52"/>
      <c r="CF100" s="52"/>
      <c r="CG100" s="53"/>
      <c r="CQ100" s="54"/>
    </row>
  </sheetData>
  <mergeCells count="236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P9:R9"/>
    <mergeCell ref="S9:U9"/>
    <mergeCell ref="V9:X9"/>
    <mergeCell ref="Y9:AA9"/>
    <mergeCell ref="AN9:AP9"/>
    <mergeCell ref="AQ9:AS9"/>
    <mergeCell ref="AT9:AV9"/>
    <mergeCell ref="AW9:AY9"/>
    <mergeCell ref="BG9:BI9"/>
    <mergeCell ref="BJ9:BL9"/>
    <mergeCell ref="BM9:BO9"/>
    <mergeCell ref="BP9:BR9"/>
    <mergeCell ref="CE9:CG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5:CP55"/>
    <mergeCell ref="A56:CP56"/>
    <mergeCell ref="A60:CP60"/>
    <mergeCell ref="A61:CP61"/>
    <mergeCell ref="A67:CP67"/>
    <mergeCell ref="A68:CP68"/>
    <mergeCell ref="BS95:BX95"/>
    <mergeCell ref="BS96:BX96"/>
    <mergeCell ref="A8:A10"/>
    <mergeCell ref="A13:A18"/>
    <mergeCell ref="A19:A21"/>
    <mergeCell ref="A22:A24"/>
    <mergeCell ref="A26:A29"/>
    <mergeCell ref="A38:A41"/>
    <mergeCell ref="A62:A65"/>
    <mergeCell ref="A81:A84"/>
    <mergeCell ref="B8:B10"/>
    <mergeCell ref="B13:B18"/>
    <mergeCell ref="B19:B21"/>
    <mergeCell ref="B22:B24"/>
    <mergeCell ref="B26:B29"/>
    <mergeCell ref="B31:B35"/>
    <mergeCell ref="B36:B37"/>
    <mergeCell ref="B39:B41"/>
    <mergeCell ref="B62:B65"/>
    <mergeCell ref="B81:B84"/>
    <mergeCell ref="C8:C10"/>
    <mergeCell ref="D9:D10"/>
    <mergeCell ref="D63:D65"/>
    <mergeCell ref="D81:D84"/>
    <mergeCell ref="E9:E10"/>
    <mergeCell ref="E63:E65"/>
    <mergeCell ref="E81:E84"/>
    <mergeCell ref="F9:F10"/>
    <mergeCell ref="F63:F65"/>
    <mergeCell ref="F81:F84"/>
    <mergeCell ref="G81:G84"/>
    <mergeCell ref="I9:I10"/>
    <mergeCell ref="I63:I65"/>
    <mergeCell ref="I81:I84"/>
    <mergeCell ref="J9:J10"/>
    <mergeCell ref="J63:J65"/>
    <mergeCell ref="J81:J84"/>
    <mergeCell ref="K9:K10"/>
    <mergeCell ref="L9:L10"/>
    <mergeCell ref="L63:L65"/>
    <mergeCell ref="L81:L84"/>
    <mergeCell ref="M9:M10"/>
    <mergeCell ref="M63:M65"/>
    <mergeCell ref="M81:M84"/>
    <mergeCell ref="N9:N10"/>
    <mergeCell ref="O9:O10"/>
    <mergeCell ref="O63:O65"/>
    <mergeCell ref="O81:O84"/>
    <mergeCell ref="P81:P84"/>
    <mergeCell ref="R63:R65"/>
    <mergeCell ref="R81:R84"/>
    <mergeCell ref="S81:S84"/>
    <mergeCell ref="T63:T65"/>
    <mergeCell ref="U63:U65"/>
    <mergeCell ref="U81:U84"/>
    <mergeCell ref="V81:V84"/>
    <mergeCell ref="W63:W65"/>
    <mergeCell ref="X63:X65"/>
    <mergeCell ref="X81:X84"/>
    <mergeCell ref="Y81:Y84"/>
    <mergeCell ref="Z63:Z65"/>
    <mergeCell ref="AA63:AA65"/>
    <mergeCell ref="AA81:AA84"/>
    <mergeCell ref="AB9:AB10"/>
    <mergeCell ref="AB63:AB65"/>
    <mergeCell ref="AB81:AB84"/>
    <mergeCell ref="AC9:AC10"/>
    <mergeCell ref="AC63:AC65"/>
    <mergeCell ref="AC81:AC84"/>
    <mergeCell ref="AD9:AD10"/>
    <mergeCell ref="AD63:AD65"/>
    <mergeCell ref="AD81:AD84"/>
    <mergeCell ref="AE9:AE10"/>
    <mergeCell ref="AE63:AE65"/>
    <mergeCell ref="AE81:AE84"/>
    <mergeCell ref="AF9:AF10"/>
    <mergeCell ref="AG9:AG10"/>
    <mergeCell ref="AG63:AG65"/>
    <mergeCell ref="AG81:AG84"/>
    <mergeCell ref="AH9:AH10"/>
    <mergeCell ref="AH63:AH65"/>
    <mergeCell ref="AH81:AH84"/>
    <mergeCell ref="AI9:AI10"/>
    <mergeCell ref="AJ9:AJ10"/>
    <mergeCell ref="AJ63:AJ65"/>
    <mergeCell ref="AJ81:AJ84"/>
    <mergeCell ref="AK9:AK10"/>
    <mergeCell ref="AK63:AK65"/>
    <mergeCell ref="AK81:AK84"/>
    <mergeCell ref="AL9:AL10"/>
    <mergeCell ref="AM9:AM10"/>
    <mergeCell ref="AM63:AM65"/>
    <mergeCell ref="AM81:AM84"/>
    <mergeCell ref="AN63:AN65"/>
    <mergeCell ref="AN81:AN84"/>
    <mergeCell ref="AP63:AP65"/>
    <mergeCell ref="AP81:AP84"/>
    <mergeCell ref="AQ63:AQ65"/>
    <mergeCell ref="AQ81:AQ84"/>
    <mergeCell ref="AS63:AS65"/>
    <mergeCell ref="AS81:AS84"/>
    <mergeCell ref="AT63:AT65"/>
    <mergeCell ref="AT81:AT84"/>
    <mergeCell ref="AV63:AV65"/>
    <mergeCell ref="AV81:AV84"/>
    <mergeCell ref="AW63:AW65"/>
    <mergeCell ref="AW81:AW84"/>
    <mergeCell ref="AY63:AY65"/>
    <mergeCell ref="AY81:AY84"/>
    <mergeCell ref="AZ9:AZ10"/>
    <mergeCell ref="BA9:BA10"/>
    <mergeCell ref="BB9:BB10"/>
    <mergeCell ref="BC9:BC10"/>
    <mergeCell ref="BC63:BC65"/>
    <mergeCell ref="BD9:BD10"/>
    <mergeCell ref="BE9:BE10"/>
    <mergeCell ref="BF9:BF10"/>
    <mergeCell ref="BS9:BS10"/>
    <mergeCell ref="BS63:BS65"/>
    <mergeCell ref="BS81:BS84"/>
    <mergeCell ref="BT9:BT10"/>
    <mergeCell ref="BT63:BT65"/>
    <mergeCell ref="BT81:BT84"/>
    <mergeCell ref="BU9:BU10"/>
    <mergeCell ref="BU63:BU65"/>
    <mergeCell ref="BU81:BU84"/>
    <mergeCell ref="BV9:BV10"/>
    <mergeCell ref="BV63:BV65"/>
    <mergeCell ref="BV81:BV84"/>
    <mergeCell ref="BW9:BW10"/>
    <mergeCell ref="BX9:BX10"/>
    <mergeCell ref="BX63:BX65"/>
    <mergeCell ref="BX81:BX84"/>
    <mergeCell ref="BY9:BY10"/>
    <mergeCell ref="BY63:BY65"/>
    <mergeCell ref="BY81:BY84"/>
    <mergeCell ref="BZ9:BZ10"/>
    <mergeCell ref="CA9:CA10"/>
    <mergeCell ref="CA63:CA65"/>
    <mergeCell ref="CA81:CA84"/>
    <mergeCell ref="CB9:CB10"/>
    <mergeCell ref="CB63:CB65"/>
    <mergeCell ref="CB81:CB84"/>
    <mergeCell ref="CC9:CC10"/>
    <mergeCell ref="CD9:CD10"/>
    <mergeCell ref="CD63:CD65"/>
    <mergeCell ref="CD81:CD84"/>
    <mergeCell ref="CE63:CE65"/>
    <mergeCell ref="CE81:CE84"/>
    <mergeCell ref="CG63:CG65"/>
    <mergeCell ref="CG81:CG84"/>
    <mergeCell ref="CH63:CH65"/>
    <mergeCell ref="CH81:CH84"/>
    <mergeCell ref="CJ63:CJ65"/>
    <mergeCell ref="CJ81:CJ84"/>
    <mergeCell ref="CK63:CK65"/>
    <mergeCell ref="CK81:CK84"/>
    <mergeCell ref="CM63:CM65"/>
    <mergeCell ref="CM81:CM84"/>
    <mergeCell ref="CN63:CN65"/>
    <mergeCell ref="CN81:CN84"/>
    <mergeCell ref="CP63:CP65"/>
    <mergeCell ref="CP81:CP84"/>
    <mergeCell ref="CQ8:CQ10"/>
    <mergeCell ref="CQ13:CQ14"/>
    <mergeCell ref="CQ26:CQ29"/>
    <mergeCell ref="CQ31:CQ35"/>
    <mergeCell ref="CQ36:CQ37"/>
    <mergeCell ref="CQ43:CQ44"/>
    <mergeCell ref="CQ52:CQ53"/>
    <mergeCell ref="CQ57:CQ58"/>
    <mergeCell ref="CQ69:CQ73"/>
    <mergeCell ref="CQ74:CQ79"/>
    <mergeCell ref="CQ85:CQ86"/>
    <mergeCell ref="CQ87:CQ88"/>
  </mergeCells>
  <pageMargins left="0.118110236220472" right="0.118110236220472" top="0.748031496062992" bottom="0.748031496062992" header="0.31496062992126" footer="0.31496062992126"/>
  <pageSetup paperSize="9" scale="43" fitToHeight="0" orientation="landscape" horizontalDpi="600" verticalDpi="600"/>
  <headerFooter/>
  <rowBreaks count="4" manualBreakCount="4">
    <brk id="29" max="94" man="1"/>
    <brk id="44" max="94" man="1"/>
    <brk id="58" max="94" man="1"/>
    <brk id="73" max="9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Q100"/>
  <sheetViews>
    <sheetView view="pageBreakPreview" zoomScale="85" zoomScaleNormal="100" workbookViewId="0">
      <selection activeCell="AR100" sqref="AR100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hidden="1" customWidth="1" outlineLevel="1"/>
    <col min="41" max="41" width="3.71428571428571" style="49" hidden="1" customWidth="1" outlineLevel="1"/>
    <col min="42" max="42" width="3.71428571428571" style="32" customWidth="1" collapsed="1"/>
    <col min="43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hidden="1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hidden="1" customWidth="1" outlineLevel="1"/>
    <col min="84" max="84" width="3.71428571428571" style="52" hidden="1" customWidth="1" outlineLevel="1"/>
    <col min="85" max="85" width="3.71428571428571" style="53" customWidth="1" collapsed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127.5" customHeight="1" spans="1:95">
      <c r="A2" s="898" t="s">
        <v>526</v>
      </c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8"/>
      <c r="AO2" s="898"/>
      <c r="AP2" s="898"/>
      <c r="AQ2" s="898"/>
      <c r="AR2" s="898"/>
      <c r="AS2" s="898"/>
      <c r="AT2" s="898"/>
      <c r="AU2" s="898"/>
      <c r="AV2" s="898"/>
      <c r="AW2" s="898"/>
      <c r="AX2" s="898"/>
      <c r="AY2" s="898"/>
      <c r="AZ2" s="898"/>
      <c r="BA2" s="898"/>
      <c r="BB2" s="898"/>
      <c r="BC2" s="898"/>
      <c r="BD2" s="898"/>
      <c r="BE2" s="898"/>
      <c r="BF2" s="898"/>
      <c r="BG2" s="898"/>
      <c r="BH2" s="898"/>
      <c r="BI2" s="898"/>
      <c r="BJ2" s="898"/>
      <c r="BK2" s="898"/>
      <c r="BL2" s="898"/>
      <c r="BM2" s="898"/>
      <c r="BN2" s="898"/>
      <c r="BO2" s="898"/>
      <c r="BP2" s="898"/>
      <c r="BQ2" s="898"/>
      <c r="BR2" s="898"/>
      <c r="BS2" s="898"/>
      <c r="BT2" s="898"/>
      <c r="BU2" s="898"/>
      <c r="BV2" s="898"/>
      <c r="BW2" s="898"/>
      <c r="BX2" s="898"/>
      <c r="BY2" s="898"/>
      <c r="BZ2" s="898"/>
      <c r="CA2" s="898"/>
      <c r="CB2" s="898"/>
      <c r="CC2" s="898"/>
      <c r="CD2" s="898"/>
      <c r="CE2" s="898"/>
      <c r="CF2" s="898"/>
      <c r="CG2" s="898"/>
      <c r="CH2" s="898"/>
      <c r="CI2" s="898"/>
      <c r="CJ2" s="898"/>
      <c r="CK2" s="898"/>
      <c r="CL2" s="898"/>
      <c r="CM2" s="898"/>
      <c r="CN2" s="898"/>
      <c r="CO2" s="898"/>
      <c r="CP2" s="898"/>
      <c r="CQ2" s="898"/>
    </row>
    <row r="3" s="26" customFormat="1" ht="31.5" customHeight="1" spans="1:95">
      <c r="A3" s="899" t="s">
        <v>527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  <c r="AB3" s="899"/>
      <c r="AC3" s="899"/>
      <c r="AD3" s="899"/>
      <c r="AE3" s="899"/>
      <c r="AF3" s="899"/>
      <c r="AG3" s="899"/>
      <c r="AH3" s="899"/>
      <c r="AI3" s="899"/>
      <c r="AJ3" s="899"/>
      <c r="AK3" s="899"/>
      <c r="AL3" s="899"/>
      <c r="AM3" s="899"/>
      <c r="AN3" s="899"/>
      <c r="AO3" s="899"/>
      <c r="AP3" s="899"/>
      <c r="AQ3" s="899"/>
      <c r="AR3" s="899"/>
      <c r="AS3" s="899"/>
      <c r="AT3" s="899"/>
      <c r="AU3" s="899"/>
      <c r="AV3" s="899"/>
      <c r="AW3" s="899"/>
      <c r="AX3" s="899"/>
      <c r="AY3" s="899"/>
      <c r="AZ3" s="899"/>
      <c r="BA3" s="899"/>
      <c r="BB3" s="899"/>
      <c r="BC3" s="899"/>
      <c r="BD3" s="899"/>
      <c r="BE3" s="899"/>
      <c r="BF3" s="899"/>
      <c r="BG3" s="899"/>
      <c r="BH3" s="899"/>
      <c r="BI3" s="899"/>
      <c r="BJ3" s="899"/>
      <c r="BK3" s="899"/>
      <c r="BL3" s="899"/>
      <c r="BM3" s="899"/>
      <c r="BN3" s="899"/>
      <c r="BO3" s="899"/>
      <c r="BP3" s="899"/>
      <c r="BQ3" s="899"/>
      <c r="BR3" s="899"/>
      <c r="BS3" s="899"/>
      <c r="BT3" s="899"/>
      <c r="BU3" s="899"/>
      <c r="BV3" s="899"/>
      <c r="BW3" s="899"/>
      <c r="BX3" s="899"/>
      <c r="BY3" s="899"/>
      <c r="BZ3" s="899"/>
      <c r="CA3" s="899"/>
      <c r="CB3" s="899"/>
      <c r="CC3" s="899"/>
      <c r="CD3" s="899"/>
      <c r="CE3" s="899"/>
      <c r="CF3" s="899"/>
      <c r="CG3" s="899"/>
      <c r="CH3" s="899"/>
      <c r="CI3" s="899"/>
      <c r="CJ3" s="899"/>
      <c r="CK3" s="899"/>
      <c r="CL3" s="899"/>
      <c r="CM3" s="899"/>
      <c r="CN3" s="899"/>
      <c r="CO3" s="899"/>
      <c r="CP3" s="899"/>
      <c r="CQ3" s="899"/>
    </row>
    <row r="4" s="27" customFormat="1" ht="75" customHeight="1" spans="1:95">
      <c r="A4" s="896" t="s">
        <v>528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896"/>
      <c r="BQ4" s="896"/>
      <c r="BR4" s="896"/>
      <c r="BS4" s="896"/>
      <c r="BT4" s="896"/>
      <c r="BU4" s="896"/>
      <c r="BV4" s="896"/>
      <c r="BW4" s="896"/>
      <c r="BX4" s="896"/>
      <c r="BY4" s="896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6"/>
      <c r="CK4" s="896"/>
      <c r="CL4" s="896"/>
      <c r="CM4" s="896"/>
      <c r="CN4" s="896"/>
      <c r="CO4" s="896"/>
      <c r="CP4" s="896"/>
      <c r="CQ4" s="896"/>
    </row>
    <row r="5" s="26" customFormat="1" ht="32.25" customHeight="1" spans="1:95">
      <c r="A5" s="63" t="s">
        <v>529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71.25" hidden="1" customHeight="1" spans="1:95">
      <c r="A6" s="63" t="s">
        <v>510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6.25" hidden="1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677" t="s">
        <v>143</v>
      </c>
      <c r="Q9" s="711"/>
      <c r="R9" s="590">
        <v>2021</v>
      </c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677" t="s">
        <v>143</v>
      </c>
      <c r="AO9" s="711"/>
      <c r="AP9" s="590">
        <v>2021</v>
      </c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677" t="s">
        <v>143</v>
      </c>
      <c r="BH9" s="711"/>
      <c r="BI9" s="590">
        <v>2021</v>
      </c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677" t="s">
        <v>143</v>
      </c>
      <c r="CF9" s="711"/>
      <c r="CG9" s="590">
        <v>2021</v>
      </c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597"/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678" t="s">
        <v>179</v>
      </c>
      <c r="AO10" s="713" t="s">
        <v>180</v>
      </c>
      <c r="AP10" s="597"/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678" t="s">
        <v>179</v>
      </c>
      <c r="BH10" s="713" t="s">
        <v>180</v>
      </c>
      <c r="BI10" s="597"/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678" t="s">
        <v>179</v>
      </c>
      <c r="CF10" s="713" t="s">
        <v>180</v>
      </c>
      <c r="CG10" s="597"/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99.7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19139.7497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'49'!R13</f>
        <v>3995.11377</v>
      </c>
      <c r="Q13" s="687">
        <f>Q14+Q15+Q16+Q17</f>
        <v>0</v>
      </c>
      <c r="R13" s="717">
        <f>P13+Q13</f>
        <v>3995.11377</v>
      </c>
      <c r="S13" s="686">
        <f>'49'!U13</f>
        <v>3600</v>
      </c>
      <c r="T13" s="687">
        <f>T14+T15+T16+T17</f>
        <v>0</v>
      </c>
      <c r="U13" s="717">
        <f>S13+T13</f>
        <v>3600</v>
      </c>
      <c r="V13" s="686">
        <f>'49'!X13</f>
        <v>0</v>
      </c>
      <c r="W13" s="687">
        <f>W14+W15+W16+W17</f>
        <v>0</v>
      </c>
      <c r="X13" s="717">
        <f>V13+W13</f>
        <v>0</v>
      </c>
      <c r="Y13" s="686"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11">
        <v>0</v>
      </c>
      <c r="AR13" s="609"/>
      <c r="AS13" s="11">
        <v>0</v>
      </c>
      <c r="AT13" s="11">
        <v>0</v>
      </c>
      <c r="AU13" s="609"/>
      <c r="AV13" s="11">
        <v>0</v>
      </c>
      <c r="AW13" s="11"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53">
        <v>0</v>
      </c>
      <c r="BK13" s="654"/>
      <c r="BL13" s="653">
        <v>0</v>
      </c>
      <c r="BM13" s="653">
        <v>0</v>
      </c>
      <c r="BN13" s="654"/>
      <c r="BO13" s="653">
        <v>0</v>
      </c>
      <c r="BP13" s="653">
        <v>0</v>
      </c>
      <c r="BQ13" s="654"/>
      <c r="BR13" s="780">
        <v>0</v>
      </c>
      <c r="BS13" s="674">
        <f>BT13+BU13+BX13+CA13+CD13+CG13+CJ13+CM13+CP13</f>
        <v>19139.7497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3995.11377</v>
      </c>
      <c r="CF13" s="654">
        <f>Q13+AO13</f>
        <v>0</v>
      </c>
      <c r="CG13" s="653">
        <f>CE13+CF13</f>
        <v>3995.11377</v>
      </c>
      <c r="CH13" s="653">
        <f t="shared" ref="CH13:CP13" si="0">S13+AQ13+BJ13</f>
        <v>3600</v>
      </c>
      <c r="CI13" s="654">
        <f t="shared" si="0"/>
        <v>0</v>
      </c>
      <c r="CJ13" s="653">
        <f t="shared" si="0"/>
        <v>3600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208"/>
    </row>
    <row r="14" ht="69.75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86"/>
      <c r="T14" s="687"/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209"/>
    </row>
    <row r="15" ht="73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/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/>
    </row>
    <row r="16" ht="55.5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/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/>
    </row>
    <row r="17" ht="56.2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104.25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568496.68832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77154.26481</v>
      </c>
      <c r="Q30" s="687">
        <f t="shared" ref="Q30:AA30" si="3">Q31+Q36</f>
        <v>0</v>
      </c>
      <c r="R30" s="717">
        <f t="shared" si="3"/>
        <v>74700.98828</v>
      </c>
      <c r="S30" s="686">
        <f t="shared" si="3"/>
        <v>84433.97816</v>
      </c>
      <c r="T30" s="687">
        <f t="shared" si="3"/>
        <v>98.3778</v>
      </c>
      <c r="U30" s="717">
        <f t="shared" si="3"/>
        <v>84532.35596</v>
      </c>
      <c r="V30" s="686">
        <f t="shared" si="3"/>
        <v>61476.13292</v>
      </c>
      <c r="W30" s="687">
        <f t="shared" si="3"/>
        <v>0</v>
      </c>
      <c r="X30" s="717">
        <f t="shared" si="3"/>
        <v>61476.13292</v>
      </c>
      <c r="Y30" s="686">
        <f t="shared" si="3"/>
        <v>60807.40773</v>
      </c>
      <c r="Z30" s="687">
        <f t="shared" si="3"/>
        <v>0</v>
      </c>
      <c r="AA30" s="717">
        <f t="shared" si="3"/>
        <v>60807.40773</v>
      </c>
      <c r="AB30" s="608">
        <f>AC30+AD30+AG30+AJ30+AM30+AP30+AS30+AV30+AY30</f>
        <v>23310.14753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4050.4</v>
      </c>
      <c r="AO30" s="609">
        <f t="shared" si="4"/>
        <v>0</v>
      </c>
      <c r="AP30" s="11">
        <f t="shared" si="4"/>
        <v>4050.4</v>
      </c>
      <c r="AQ30" s="11">
        <f t="shared" si="4"/>
        <v>7500</v>
      </c>
      <c r="AR30" s="609">
        <f t="shared" si="4"/>
        <v>0</v>
      </c>
      <c r="AS30" s="11">
        <f t="shared" si="4"/>
        <v>7500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591806.83585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78751.38828</v>
      </c>
      <c r="CF30" s="609">
        <f t="shared" si="6"/>
        <v>0</v>
      </c>
      <c r="CG30" s="11">
        <f t="shared" si="6"/>
        <v>78751.38828</v>
      </c>
      <c r="CH30" s="11">
        <f t="shared" si="6"/>
        <v>91933.97816</v>
      </c>
      <c r="CI30" s="609">
        <f t="shared" si="6"/>
        <v>98.3778</v>
      </c>
      <c r="CJ30" s="11">
        <f t="shared" si="6"/>
        <v>92032.35596</v>
      </c>
      <c r="CK30" s="11">
        <f t="shared" si="6"/>
        <v>61476.13292</v>
      </c>
      <c r="CL30" s="609">
        <f t="shared" si="6"/>
        <v>0</v>
      </c>
      <c r="CM30" s="11">
        <f t="shared" si="6"/>
        <v>61476.13292</v>
      </c>
      <c r="CN30" s="11">
        <f t="shared" si="6"/>
        <v>60807.40773</v>
      </c>
      <c r="CO30" s="609">
        <f t="shared" si="6"/>
        <v>0</v>
      </c>
      <c r="CP30" s="11">
        <f t="shared" si="6"/>
        <v>60807.40773</v>
      </c>
      <c r="CQ30" s="802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389586.95406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'49'!R31</f>
        <v>51431.48451</v>
      </c>
      <c r="Q31" s="687">
        <f>Q32+Q34</f>
        <v>0</v>
      </c>
      <c r="R31" s="717">
        <f>P31+Q31</f>
        <v>51431.48451</v>
      </c>
      <c r="S31" s="686">
        <f>'49'!U31</f>
        <v>56701.00622</v>
      </c>
      <c r="T31" s="687">
        <f>T32+T34</f>
        <v>25.8795</v>
      </c>
      <c r="U31" s="717">
        <f>S31+T31</f>
        <v>56726.88572</v>
      </c>
      <c r="V31" s="686">
        <f>'49'!X31</f>
        <v>39991.56444</v>
      </c>
      <c r="W31" s="687">
        <f>W32+W34</f>
        <v>0</v>
      </c>
      <c r="X31" s="717">
        <f>V31+W31</f>
        <v>39991.56444</v>
      </c>
      <c r="Y31" s="686">
        <f>'49'!AA31</f>
        <v>39526.45248</v>
      </c>
      <c r="Z31" s="687">
        <f>Z32+Z34</f>
        <v>0</v>
      </c>
      <c r="AA31" s="717">
        <f>Y31+Z31</f>
        <v>39526.45248</v>
      </c>
      <c r="AB31" s="608">
        <f>AC31+AD31+AG31+AJ31+AM31+AP31+AS31+AV31+AY31</f>
        <v>16323.8597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f>'49'!AP31</f>
        <v>3520</v>
      </c>
      <c r="AO31" s="687">
        <f>AO32+AO34</f>
        <v>0</v>
      </c>
      <c r="AP31" s="11">
        <f>AN31+AO31</f>
        <v>3520</v>
      </c>
      <c r="AQ31" s="11">
        <f>'49'!AS31</f>
        <v>5200</v>
      </c>
      <c r="AR31" s="687">
        <f>AR32+AR34</f>
        <v>0</v>
      </c>
      <c r="AS31" s="11">
        <f>AQ31+AR31</f>
        <v>5200</v>
      </c>
      <c r="AT31" s="11">
        <f>'49'!AV31</f>
        <v>0</v>
      </c>
      <c r="AU31" s="687">
        <f>AU32+AU34</f>
        <v>0</v>
      </c>
      <c r="AV31" s="11">
        <f>AT31+AU31</f>
        <v>0</v>
      </c>
      <c r="AW31" s="11">
        <f>'49'!AY31</f>
        <v>0</v>
      </c>
      <c r="AX31" s="687">
        <f>AX32+AX34</f>
        <v>0</v>
      </c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617">
        <v>0</v>
      </c>
      <c r="BK31" s="609">
        <f>BK32+BK33+BK34</f>
        <v>0</v>
      </c>
      <c r="BL31" s="769">
        <f>BJ31+BK31</f>
        <v>0</v>
      </c>
      <c r="BM31" s="617">
        <v>0</v>
      </c>
      <c r="BN31" s="609">
        <f>BN32+BN33+BN34</f>
        <v>0</v>
      </c>
      <c r="BO31" s="769">
        <f>BM31+BN31</f>
        <v>0</v>
      </c>
      <c r="BP31" s="617"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405910.81376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54951.48451</v>
      </c>
      <c r="CF31" s="609">
        <f>Q31+AO31</f>
        <v>0</v>
      </c>
      <c r="CG31" s="11">
        <f>CE31+CF31</f>
        <v>54951.48451</v>
      </c>
      <c r="CH31" s="11">
        <f>S31+AQ31</f>
        <v>61901.00622</v>
      </c>
      <c r="CI31" s="609">
        <f>T31+AR31</f>
        <v>25.8795</v>
      </c>
      <c r="CJ31" s="11">
        <f>CH31+CI31</f>
        <v>61926.88572</v>
      </c>
      <c r="CK31" s="11">
        <f>V31+AT31</f>
        <v>39991.56444</v>
      </c>
      <c r="CL31" s="609">
        <f>W31+AU31</f>
        <v>0</v>
      </c>
      <c r="CM31" s="11">
        <f>CK31+CL31</f>
        <v>39991.56444</v>
      </c>
      <c r="CN31" s="11">
        <f>Y31+AW31</f>
        <v>39526.45248</v>
      </c>
      <c r="CO31" s="609">
        <f>Z31+AX31</f>
        <v>0</v>
      </c>
      <c r="CP31" s="787">
        <f>CN31+CO31</f>
        <v>39526.45248</v>
      </c>
      <c r="CQ31" s="217" t="s">
        <v>530</v>
      </c>
    </row>
    <row r="32" ht="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>
        <v>12.0771</v>
      </c>
      <c r="U32" s="690"/>
      <c r="V32" s="686"/>
      <c r="W32" s="687"/>
      <c r="X32" s="690"/>
      <c r="Y32" s="686"/>
      <c r="Z32" s="687"/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09"/>
      <c r="AP32" s="616"/>
      <c r="AQ32" s="616"/>
      <c r="AR32" s="609"/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809"/>
      <c r="CQ32" s="219"/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809"/>
      <c r="CQ33" s="219"/>
    </row>
    <row r="34" ht="79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>
        <v>13.8024</v>
      </c>
      <c r="U34" s="718"/>
      <c r="V34" s="686"/>
      <c r="W34" s="687"/>
      <c r="X34" s="718"/>
      <c r="Y34" s="686"/>
      <c r="Z34" s="692"/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43"/>
      <c r="AP34" s="616"/>
      <c r="AQ34" s="616"/>
      <c r="AR34" s="609"/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810"/>
      <c r="CQ34" s="219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811"/>
      <c r="CQ35" s="221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178909.73426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'49'!R36</f>
        <v>23269.50377</v>
      </c>
      <c r="Q36" s="687">
        <f>Q37</f>
        <v>0</v>
      </c>
      <c r="R36" s="717">
        <f>P36+Q36</f>
        <v>23269.50377</v>
      </c>
      <c r="S36" s="686">
        <f>'49'!U36</f>
        <v>27732.97194</v>
      </c>
      <c r="T36" s="687">
        <f>T37</f>
        <v>72.4983</v>
      </c>
      <c r="U36" s="717">
        <f>S36+T36</f>
        <v>27805.47024</v>
      </c>
      <c r="V36" s="686">
        <f>'49'!X36</f>
        <v>21484.56848</v>
      </c>
      <c r="W36" s="687">
        <f>W37</f>
        <v>0</v>
      </c>
      <c r="X36" s="717">
        <f>V36+W36</f>
        <v>21484.56848</v>
      </c>
      <c r="Y36" s="686">
        <f>'49'!AA36</f>
        <v>21280.95525</v>
      </c>
      <c r="Z36" s="687">
        <f>Z37</f>
        <v>0</v>
      </c>
      <c r="AA36" s="717">
        <f>Y36+Z36</f>
        <v>21280.95525</v>
      </c>
      <c r="AB36" s="608">
        <f>AC36+AD36+AG36+AJ36+AM36+AP36+AS36+AV36+AY36</f>
        <v>6986.28783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f>'49'!AP36</f>
        <v>530.4</v>
      </c>
      <c r="AO36" s="609">
        <f>AO37</f>
        <v>0</v>
      </c>
      <c r="AP36" s="11">
        <f>AN36+AO36</f>
        <v>530.4</v>
      </c>
      <c r="AQ36" s="11">
        <f>'49'!AS36</f>
        <v>2300</v>
      </c>
      <c r="AR36" s="609">
        <f>AR37</f>
        <v>0</v>
      </c>
      <c r="AS36" s="11">
        <f>AQ36+AR36</f>
        <v>2300</v>
      </c>
      <c r="AT36" s="11">
        <f>'49'!AV36</f>
        <v>0</v>
      </c>
      <c r="AU36" s="609">
        <f>AU37</f>
        <v>0</v>
      </c>
      <c r="AV36" s="11">
        <f>AT36+AU36</f>
        <v>0</v>
      </c>
      <c r="AW36" s="11">
        <f>'48'!AY36</f>
        <v>0</v>
      </c>
      <c r="AX36" s="609">
        <f>AX37</f>
        <v>0</v>
      </c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>
        <f>BH37</f>
        <v>0</v>
      </c>
      <c r="BI36" s="11">
        <f>BG36+BH36</f>
        <v>0</v>
      </c>
      <c r="BJ36" s="11">
        <v>0</v>
      </c>
      <c r="BK36" s="609">
        <f>BK37</f>
        <v>0</v>
      </c>
      <c r="BL36" s="11">
        <f>BJ36+BK36</f>
        <v>0</v>
      </c>
      <c r="BM36" s="11">
        <v>0</v>
      </c>
      <c r="BN36" s="609">
        <f>BN37</f>
        <v>0</v>
      </c>
      <c r="BO36" s="11">
        <f>BM36+BN36</f>
        <v>0</v>
      </c>
      <c r="BP36" s="11">
        <v>0</v>
      </c>
      <c r="BQ36" s="609">
        <f>BQ37</f>
        <v>0</v>
      </c>
      <c r="BR36" s="11">
        <f>BP36+BQ36</f>
        <v>0</v>
      </c>
      <c r="BS36" s="608">
        <f>BT36+BU36+BX36+CA36+CD36+CG36+CJ36+CM36+CP36</f>
        <v>185896.02209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23799.90377</v>
      </c>
      <c r="CF36" s="609">
        <f>Q36+AO36</f>
        <v>0</v>
      </c>
      <c r="CG36" s="11">
        <f>CE36+CF36</f>
        <v>23799.90377</v>
      </c>
      <c r="CH36" s="11">
        <f>S36+AQ36</f>
        <v>30032.97194</v>
      </c>
      <c r="CI36" s="609">
        <f>T36+AR36</f>
        <v>72.4983</v>
      </c>
      <c r="CJ36" s="11">
        <f>CH36+CI36</f>
        <v>30105.47024</v>
      </c>
      <c r="CK36" s="11">
        <f>V36+AT36</f>
        <v>21484.56848</v>
      </c>
      <c r="CL36" s="609">
        <f>W36+AU36</f>
        <v>0</v>
      </c>
      <c r="CM36" s="11">
        <f>CK36+CL36</f>
        <v>21484.56848</v>
      </c>
      <c r="CN36" s="11">
        <f>Y36+AW36</f>
        <v>21280.95525</v>
      </c>
      <c r="CO36" s="609">
        <f>Z36+AX36</f>
        <v>0</v>
      </c>
      <c r="CP36" s="11">
        <f>CN36+CO36</f>
        <v>21280.95525</v>
      </c>
      <c r="CQ36" s="224" t="s">
        <v>531</v>
      </c>
    </row>
    <row r="37" ht="62.25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86"/>
      <c r="T37" s="687">
        <f>18.9783+53.52</f>
        <v>72.4983</v>
      </c>
      <c r="U37" s="717"/>
      <c r="V37" s="686"/>
      <c r="W37" s="687"/>
      <c r="X37" s="717"/>
      <c r="Y37" s="686"/>
      <c r="Z37" s="687"/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09"/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4452.48523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'49'!R38</f>
        <v>2453.27653</v>
      </c>
      <c r="Q38" s="687">
        <f>Q39+Q40+Q41</f>
        <v>0</v>
      </c>
      <c r="R38" s="717">
        <f>P38+Q38</f>
        <v>2453.27653</v>
      </c>
      <c r="S38" s="686">
        <f>'49'!U38</f>
        <v>0</v>
      </c>
      <c r="T38" s="687">
        <f>T39</f>
        <v>0</v>
      </c>
      <c r="U38" s="717">
        <f>S38+T38</f>
        <v>0</v>
      </c>
      <c r="V38" s="686">
        <f>'49'!X38</f>
        <v>0</v>
      </c>
      <c r="W38" s="687">
        <f>W39</f>
        <v>0</v>
      </c>
      <c r="X38" s="717">
        <f>V38+W38</f>
        <v>0</v>
      </c>
      <c r="Y38" s="686">
        <f>'49'!AA38</f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11">
        <v>0</v>
      </c>
      <c r="AR38" s="609">
        <f t="shared" si="7"/>
        <v>0</v>
      </c>
      <c r="AS38" s="11">
        <f>AQ38+AR38</f>
        <v>0</v>
      </c>
      <c r="AT38" s="11">
        <v>0</v>
      </c>
      <c r="AU38" s="609">
        <f>AU39</f>
        <v>0</v>
      </c>
      <c r="AV38" s="11">
        <f>AT38+AU38</f>
        <v>0</v>
      </c>
      <c r="AW38" s="11"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11">
        <v>0</v>
      </c>
      <c r="BK38" s="609"/>
      <c r="BL38" s="686">
        <f>BJ38+BK38</f>
        <v>0</v>
      </c>
      <c r="BM38" s="11">
        <v>0</v>
      </c>
      <c r="BN38" s="609"/>
      <c r="BO38" s="686">
        <f>BM38+BN38</f>
        <v>0</v>
      </c>
      <c r="BP38" s="11">
        <v>0</v>
      </c>
      <c r="BQ38" s="609"/>
      <c r="BR38" s="686">
        <f>BP38+BQ38</f>
        <v>0</v>
      </c>
      <c r="BS38" s="608">
        <f>BT38+BU38+BX38+CA38+CD38+CG38+CJ38+CM38+CP38</f>
        <v>9183.65465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2453.27653</v>
      </c>
      <c r="CF38" s="609">
        <f>Q38+AO38</f>
        <v>0</v>
      </c>
      <c r="CG38" s="11">
        <f>CE38+CF38</f>
        <v>2453.27653</v>
      </c>
      <c r="CH38" s="11">
        <f>S38+AQ38</f>
        <v>0</v>
      </c>
      <c r="CI38" s="609">
        <f>T38+AR38</f>
        <v>0</v>
      </c>
      <c r="CJ38" s="11">
        <f>CH38+CI38</f>
        <v>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/>
    </row>
    <row r="39" ht="23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/>
    </row>
    <row r="40" ht="30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/>
    </row>
    <row r="41" ht="30.7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81936.5947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'49'!R43</f>
        <v>16540.70411</v>
      </c>
      <c r="Q43" s="687">
        <f>Q44</f>
        <v>0</v>
      </c>
      <c r="R43" s="717">
        <f>P43+Q43</f>
        <v>16540.70411</v>
      </c>
      <c r="S43" s="686">
        <f>'49'!U43</f>
        <v>16818.83691</v>
      </c>
      <c r="T43" s="687">
        <f>T44</f>
        <v>3.4506</v>
      </c>
      <c r="U43" s="717">
        <f>S43+T43</f>
        <v>16822.28751</v>
      </c>
      <c r="V43" s="686">
        <f>'49'!X43</f>
        <v>10732.12144</v>
      </c>
      <c r="W43" s="687">
        <v>0</v>
      </c>
      <c r="X43" s="717">
        <f>V43+W43</f>
        <v>10732.12144</v>
      </c>
      <c r="Y43" s="686">
        <f>'49'!AA43</f>
        <v>10601.47846</v>
      </c>
      <c r="Z43" s="687">
        <v>0</v>
      </c>
      <c r="AA43" s="717">
        <f>Y43+Z43</f>
        <v>10601.47846</v>
      </c>
      <c r="AB43" s="608">
        <f>AC43+AD43+AG43+AJ43+AM43+AP43+AS43+AV43+AY43</f>
        <v>5985.46214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'48'!AP43</f>
        <v>1050</v>
      </c>
      <c r="AO43" s="609">
        <f>AO44</f>
        <v>0</v>
      </c>
      <c r="AP43" s="11">
        <f>AN43+AO43</f>
        <v>1050</v>
      </c>
      <c r="AQ43" s="11">
        <f>'48'!AS43</f>
        <v>1500</v>
      </c>
      <c r="AR43" s="609">
        <f>AR44</f>
        <v>0</v>
      </c>
      <c r="AS43" s="11">
        <f>AQ43+AR43</f>
        <v>1500</v>
      </c>
      <c r="AT43" s="11">
        <f>'48'!AV43</f>
        <v>0</v>
      </c>
      <c r="AU43" s="609">
        <f>AU44</f>
        <v>0</v>
      </c>
      <c r="AV43" s="11">
        <f>AT43+AU43</f>
        <v>0</v>
      </c>
      <c r="AW43" s="11">
        <f>'48'!AY43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v>0</v>
      </c>
      <c r="BK43" s="609">
        <f>BK44</f>
        <v>0</v>
      </c>
      <c r="BL43" s="686">
        <f>BJ43+BK43</f>
        <v>0</v>
      </c>
      <c r="BM43" s="11">
        <v>0</v>
      </c>
      <c r="BN43" s="609">
        <f>BN44</f>
        <v>0</v>
      </c>
      <c r="BO43" s="686">
        <f>BM43+BN43</f>
        <v>0</v>
      </c>
      <c r="BP43" s="11"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87922.05684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17590.70411</v>
      </c>
      <c r="CF43" s="609">
        <f>Q43+AO43</f>
        <v>0</v>
      </c>
      <c r="CG43" s="11">
        <f>CE43+CF43</f>
        <v>17590.70411</v>
      </c>
      <c r="CH43" s="11">
        <f>S43+AQ43+BJ43</f>
        <v>18318.83691</v>
      </c>
      <c r="CI43" s="609">
        <f>T43+AR43+BK43</f>
        <v>3.4506</v>
      </c>
      <c r="CJ43" s="11">
        <f>CH43+CI43</f>
        <v>18322.28751</v>
      </c>
      <c r="CK43" s="11">
        <f>V43+AT43+BM43</f>
        <v>10732.12144</v>
      </c>
      <c r="CL43" s="609">
        <f>W43+AU43+BN43</f>
        <v>0</v>
      </c>
      <c r="CM43" s="11">
        <f>CK43+CL43</f>
        <v>10732.12144</v>
      </c>
      <c r="CN43" s="11">
        <f>Y43+AW43+BP43</f>
        <v>10601.47846</v>
      </c>
      <c r="CO43" s="609">
        <f>Z43+AX43+BQ43</f>
        <v>0</v>
      </c>
      <c r="CP43" s="11">
        <f>CN43+CO43</f>
        <v>10601.47846</v>
      </c>
      <c r="CQ43" s="224" t="s">
        <v>532</v>
      </c>
    </row>
    <row r="44" ht="46.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/>
      <c r="R44" s="722"/>
      <c r="S44" s="699"/>
      <c r="T44" s="687">
        <v>3.4506</v>
      </c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/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685938.98045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100143.35922</v>
      </c>
      <c r="Q45" s="646">
        <f t="shared" si="9"/>
        <v>0</v>
      </c>
      <c r="R45" s="646">
        <f t="shared" si="9"/>
        <v>97690.08269</v>
      </c>
      <c r="S45" s="646">
        <f t="shared" si="9"/>
        <v>104852.81507</v>
      </c>
      <c r="T45" s="646">
        <f t="shared" si="9"/>
        <v>101.8284</v>
      </c>
      <c r="U45" s="646">
        <f t="shared" si="9"/>
        <v>104954.64347</v>
      </c>
      <c r="V45" s="646">
        <f t="shared" si="9"/>
        <v>72208.25436</v>
      </c>
      <c r="W45" s="646">
        <f t="shared" si="9"/>
        <v>0</v>
      </c>
      <c r="X45" s="646">
        <f t="shared" si="9"/>
        <v>72208.25436</v>
      </c>
      <c r="Y45" s="646">
        <f t="shared" si="9"/>
        <v>71408.88619</v>
      </c>
      <c r="Z45" s="646">
        <f t="shared" si="9"/>
        <v>0</v>
      </c>
      <c r="AA45" s="646">
        <f t="shared" si="9"/>
        <v>71408.88619</v>
      </c>
      <c r="AB45" s="608">
        <f>AC45+AD45+AG45+AJ45+AM45+AP45+AS45+AV45+AY45</f>
        <v>34026.77909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5100.4</v>
      </c>
      <c r="AO45" s="646">
        <f t="shared" si="9"/>
        <v>0</v>
      </c>
      <c r="AP45" s="646">
        <f t="shared" si="9"/>
        <v>5100.4</v>
      </c>
      <c r="AQ45" s="646">
        <f t="shared" si="9"/>
        <v>9000</v>
      </c>
      <c r="AR45" s="646">
        <f t="shared" si="9"/>
        <v>0</v>
      </c>
      <c r="AS45" s="646">
        <f t="shared" si="9"/>
        <v>9000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719965.75954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102790.48269</v>
      </c>
      <c r="CF45" s="646">
        <f t="shared" si="10"/>
        <v>0</v>
      </c>
      <c r="CG45" s="646">
        <f t="shared" si="10"/>
        <v>102790.48269</v>
      </c>
      <c r="CH45" s="646">
        <f t="shared" si="10"/>
        <v>113852.81507</v>
      </c>
      <c r="CI45" s="646">
        <f t="shared" si="10"/>
        <v>101.8284</v>
      </c>
      <c r="CJ45" s="646">
        <f t="shared" si="10"/>
        <v>113954.64347</v>
      </c>
      <c r="CK45" s="646">
        <f t="shared" si="10"/>
        <v>72208.25436</v>
      </c>
      <c r="CL45" s="646">
        <f t="shared" si="10"/>
        <v>0</v>
      </c>
      <c r="CM45" s="646">
        <f t="shared" si="10"/>
        <v>72208.25436</v>
      </c>
      <c r="CN45" s="646">
        <f t="shared" si="10"/>
        <v>71408.88619</v>
      </c>
      <c r="CO45" s="646">
        <f t="shared" si="10"/>
        <v>0</v>
      </c>
      <c r="CP45" s="646">
        <f t="shared" si="10"/>
        <v>71408.88619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651" t="s">
        <v>13</v>
      </c>
      <c r="D47" s="652">
        <f>E47+F47+I47+L47+O47+R47+U47+X47+AA47</f>
        <v>263.158319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'49'!R47</f>
        <v>26.31579</v>
      </c>
      <c r="Q47" s="654">
        <f>Q48+Q49+Q50</f>
        <v>0</v>
      </c>
      <c r="R47" s="723">
        <f>P47+Q47</f>
        <v>26.31579</v>
      </c>
      <c r="S47" s="701">
        <f>'49'!U47</f>
        <v>52.63158</v>
      </c>
      <c r="T47" s="654">
        <f>T48+T49+T50</f>
        <v>0</v>
      </c>
      <c r="U47" s="723">
        <f>S47+T47</f>
        <v>52.63158</v>
      </c>
      <c r="V47" s="701">
        <f>'49'!X47</f>
        <v>52.63158</v>
      </c>
      <c r="W47" s="654">
        <f>W48</f>
        <v>0</v>
      </c>
      <c r="X47" s="723">
        <f>V47+W47</f>
        <v>52.63158</v>
      </c>
      <c r="Y47" s="701">
        <f>'49'!AA47</f>
        <v>0</v>
      </c>
      <c r="Z47" s="654">
        <f>Z48</f>
        <v>52.631579</v>
      </c>
      <c r="AA47" s="723">
        <f>Y47+Z47</f>
        <v>52.631579</v>
      </c>
      <c r="AB47" s="674">
        <f>AC47+AD47+AG47+AJ47+AM47+AP47+AS47+AV47+AY47</f>
        <v>900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'49'!AP47</f>
        <v>90</v>
      </c>
      <c r="AO47" s="654">
        <f>AO48+AO49+AO50</f>
        <v>0</v>
      </c>
      <c r="AP47" s="653">
        <f>AN47+AO47</f>
        <v>90</v>
      </c>
      <c r="AQ47" s="653">
        <f>'49'!AS47</f>
        <v>180</v>
      </c>
      <c r="AR47" s="654">
        <f>AR48+AR49+AR50</f>
        <v>0</v>
      </c>
      <c r="AS47" s="653">
        <f>AQ47+AR47</f>
        <v>180</v>
      </c>
      <c r="AT47" s="653">
        <f>'49'!AV47</f>
        <v>180</v>
      </c>
      <c r="AU47" s="654">
        <f>AU48</f>
        <v>0</v>
      </c>
      <c r="AV47" s="653">
        <f>AT47+AU47</f>
        <v>180</v>
      </c>
      <c r="AW47" s="653">
        <f>'49'!AY47</f>
        <v>0</v>
      </c>
      <c r="AX47" s="654">
        <f>AX48</f>
        <v>180</v>
      </c>
      <c r="AY47" s="653">
        <f>AW47+AX47</f>
        <v>180</v>
      </c>
      <c r="AZ47" s="747">
        <f>BC47+BF47+BI47+BL47+BO47+BR47</f>
        <v>4100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'49'!BI47</f>
        <v>410</v>
      </c>
      <c r="BH47" s="654">
        <f>BH48+BH49+BH50</f>
        <v>0</v>
      </c>
      <c r="BI47" s="653">
        <f>BG47+BH47</f>
        <v>410</v>
      </c>
      <c r="BJ47" s="653">
        <f>'49'!BL47</f>
        <v>820</v>
      </c>
      <c r="BK47" s="654">
        <f>BK48+BK49+BK50</f>
        <v>0</v>
      </c>
      <c r="BL47" s="653">
        <f>BJ47+BK47</f>
        <v>820</v>
      </c>
      <c r="BM47" s="653">
        <f>'49'!BO47</f>
        <v>820</v>
      </c>
      <c r="BN47" s="654">
        <f>BN48</f>
        <v>0</v>
      </c>
      <c r="BO47" s="653">
        <f>BM47+BN47</f>
        <v>820</v>
      </c>
      <c r="BP47" s="653">
        <f>'49'!BR47</f>
        <v>0</v>
      </c>
      <c r="BQ47" s="654">
        <f>BQ48</f>
        <v>820</v>
      </c>
      <c r="BR47" s="786">
        <f>BP47+BQ47</f>
        <v>820</v>
      </c>
      <c r="BS47" s="608">
        <f>BT47+BU47+BX47+CA47+CD47+CG47+CJ47+CM47+CP47</f>
        <v>5263.158319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1052.63158</v>
      </c>
      <c r="CI47" s="654">
        <f>T47+AR47+BK47</f>
        <v>0</v>
      </c>
      <c r="CJ47" s="653">
        <f>CH47+CI47</f>
        <v>1052.63158</v>
      </c>
      <c r="CK47" s="653">
        <f>V47+AT47+BM47</f>
        <v>1052.63158</v>
      </c>
      <c r="CL47" s="654">
        <f>W47+AU47+BN47</f>
        <v>0</v>
      </c>
      <c r="CM47" s="653">
        <f>CK47+CL47</f>
        <v>1052.63158</v>
      </c>
      <c r="CN47" s="653">
        <f>Y47+AW47+BP47</f>
        <v>0</v>
      </c>
      <c r="CO47" s="654">
        <f>Z47+AX47+BQ47</f>
        <v>1052.631579</v>
      </c>
      <c r="CP47" s="653">
        <f>CN47+CO47</f>
        <v>1052.631579</v>
      </c>
      <c r="CQ47" s="819" t="s">
        <v>533</v>
      </c>
    </row>
    <row r="48" s="27" customFormat="1" ht="60" customHeight="1" spans="1:95">
      <c r="A48" s="655"/>
      <c r="B48" s="606"/>
      <c r="C48" s="656" t="s">
        <v>330</v>
      </c>
      <c r="D48" s="657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>
        <v>-52.63158</v>
      </c>
      <c r="U48" s="717"/>
      <c r="V48" s="686"/>
      <c r="W48" s="609"/>
      <c r="X48" s="717"/>
      <c r="Y48" s="686"/>
      <c r="Z48" s="609">
        <v>52.631579</v>
      </c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>
        <v>-180</v>
      </c>
      <c r="AS48" s="11"/>
      <c r="AT48" s="11"/>
      <c r="AU48" s="609"/>
      <c r="AV48" s="11"/>
      <c r="AW48" s="11"/>
      <c r="AX48" s="609">
        <v>180</v>
      </c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>
        <v>-820</v>
      </c>
      <c r="BL48" s="11"/>
      <c r="BM48" s="11"/>
      <c r="BN48" s="609"/>
      <c r="BO48" s="11"/>
      <c r="BP48" s="11"/>
      <c r="BQ48" s="609">
        <v>820</v>
      </c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820"/>
    </row>
    <row r="49" s="27" customFormat="1" ht="63.75" customHeight="1" spans="1:95">
      <c r="A49" s="655"/>
      <c r="B49" s="606"/>
      <c r="C49" s="656" t="s">
        <v>91</v>
      </c>
      <c r="D49" s="657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>
        <v>41.83536</v>
      </c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>
        <v>143.07692</v>
      </c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>
        <v>651.79487</v>
      </c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820"/>
    </row>
    <row r="50" s="27" customFormat="1" ht="62.25" customHeight="1" spans="1:95">
      <c r="A50" s="655"/>
      <c r="B50" s="606"/>
      <c r="C50" s="656" t="s">
        <v>161</v>
      </c>
      <c r="D50" s="657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>
        <v>10.79622</v>
      </c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>
        <v>36.92308</v>
      </c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>
        <v>168.20513</v>
      </c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821"/>
    </row>
    <row r="51" s="27" customFormat="1" ht="83.25" customHeight="1" spans="1:95">
      <c r="A51" s="658" t="s">
        <v>289</v>
      </c>
      <c r="B51" s="638" t="s">
        <v>290</v>
      </c>
      <c r="C51" s="659" t="s">
        <v>13</v>
      </c>
      <c r="D51" s="660">
        <f>E51+F51+I51+L51+O51+R51+U51+X51+AA51</f>
        <v>155.60526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'49'!R51</f>
        <v>0</v>
      </c>
      <c r="Q51" s="642">
        <v>0</v>
      </c>
      <c r="R51" s="722">
        <f>P51+Q51</f>
        <v>0</v>
      </c>
      <c r="S51" s="699">
        <f>'49'!U51</f>
        <v>142.52105</v>
      </c>
      <c r="T51" s="642">
        <f>T52+T53</f>
        <v>0.25263</v>
      </c>
      <c r="U51" s="722">
        <f>S51+T51</f>
        <v>142.77368</v>
      </c>
      <c r="V51" s="699">
        <f>'49'!X51</f>
        <v>0</v>
      </c>
      <c r="W51" s="642">
        <f>W52+W53</f>
        <v>0</v>
      </c>
      <c r="X51" s="722">
        <f>V51+W51</f>
        <v>0</v>
      </c>
      <c r="Y51" s="699">
        <f>'49'!AA51</f>
        <v>12.83158</v>
      </c>
      <c r="Z51" s="642">
        <f>Z52+Z53</f>
        <v>0</v>
      </c>
      <c r="AA51" s="722">
        <f>Y51+Z51</f>
        <v>12.83158</v>
      </c>
      <c r="AB51" s="640">
        <f>AC51+AD51+AG51+AJ51+AM51+AP51+AS51+AV51+AY51</f>
        <v>532.17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'49'!AP51</f>
        <v>0</v>
      </c>
      <c r="AO51" s="642">
        <v>0</v>
      </c>
      <c r="AP51" s="641">
        <f>AN51+AO51</f>
        <v>0</v>
      </c>
      <c r="AQ51" s="641">
        <f>'49'!AS51</f>
        <v>487.422</v>
      </c>
      <c r="AR51" s="642">
        <f>AR52+AR53</f>
        <v>0.864</v>
      </c>
      <c r="AS51" s="641">
        <f>AQ51+AR51</f>
        <v>488.286</v>
      </c>
      <c r="AT51" s="641">
        <f>'49'!AV51</f>
        <v>0</v>
      </c>
      <c r="AU51" s="642">
        <v>0</v>
      </c>
      <c r="AV51" s="641">
        <f>AT51+AU51</f>
        <v>0</v>
      </c>
      <c r="AW51" s="641">
        <f>'49'!AY51</f>
        <v>43.884</v>
      </c>
      <c r="AX51" s="642">
        <f>AX52+AX53</f>
        <v>0</v>
      </c>
      <c r="AY51" s="641">
        <f>AW51+AX51</f>
        <v>43.884</v>
      </c>
      <c r="AZ51" s="759">
        <f>BC51+BF51+BI51+BL51+BO51+BR51</f>
        <v>2424.33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772">
        <f>'49'!BI51</f>
        <v>0</v>
      </c>
      <c r="BH51" s="642">
        <v>0</v>
      </c>
      <c r="BI51" s="641">
        <f>BG51+BH51</f>
        <v>0</v>
      </c>
      <c r="BJ51" s="772">
        <f>'49'!BL51</f>
        <v>2220.478</v>
      </c>
      <c r="BK51" s="642">
        <f>BK52+BK53</f>
        <v>3.936</v>
      </c>
      <c r="BL51" s="641">
        <f>BJ51+BK51</f>
        <v>2224.414</v>
      </c>
      <c r="BM51" s="772">
        <f>'49'!BO51</f>
        <v>0</v>
      </c>
      <c r="BN51" s="642">
        <f>BN52+BN53</f>
        <v>0</v>
      </c>
      <c r="BO51" s="641">
        <f>BM51+BN51</f>
        <v>0</v>
      </c>
      <c r="BP51" s="772">
        <f>'49'!BR51</f>
        <v>199.916</v>
      </c>
      <c r="BQ51" s="642">
        <f>BQ52+BQ53</f>
        <v>0</v>
      </c>
      <c r="BR51" s="788">
        <f>BP51+BQ51</f>
        <v>199.916</v>
      </c>
      <c r="BS51" s="640">
        <f>BT51+BU51+BX51+CA51+CD51+CG51+CJ51+CM51+CP51</f>
        <v>3112.10526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2850.42105</v>
      </c>
      <c r="CI51" s="642">
        <f>T51+AR51+BK51</f>
        <v>5.05263</v>
      </c>
      <c r="CJ51" s="641">
        <f>CH51+CI51</f>
        <v>2855.47368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256.63158</v>
      </c>
      <c r="CO51" s="642">
        <f>Z51+AX51+BQ51</f>
        <v>0</v>
      </c>
      <c r="CP51" s="641">
        <f>CN51+CO51</f>
        <v>256.63158</v>
      </c>
      <c r="CQ51" s="824"/>
    </row>
    <row r="52" s="27" customFormat="1" ht="28.5" customHeight="1" spans="1:95">
      <c r="A52" s="655"/>
      <c r="B52" s="606"/>
      <c r="C52" s="656" t="s">
        <v>330</v>
      </c>
      <c r="D52" s="657"/>
      <c r="E52" s="11"/>
      <c r="F52" s="11"/>
      <c r="G52" s="11"/>
      <c r="H52" s="609"/>
      <c r="I52" s="11"/>
      <c r="J52" s="686"/>
      <c r="K52" s="609"/>
      <c r="L52" s="686"/>
      <c r="M52" s="686"/>
      <c r="N52" s="609"/>
      <c r="O52" s="686"/>
      <c r="P52" s="686"/>
      <c r="Q52" s="609"/>
      <c r="R52" s="686"/>
      <c r="S52" s="686"/>
      <c r="T52" s="609"/>
      <c r="U52" s="686"/>
      <c r="V52" s="686"/>
      <c r="W52" s="609"/>
      <c r="X52" s="686"/>
      <c r="Y52" s="686"/>
      <c r="Z52" s="609"/>
      <c r="AA52" s="686"/>
      <c r="AB52" s="10"/>
      <c r="AC52" s="11"/>
      <c r="AD52" s="11"/>
      <c r="AE52" s="11"/>
      <c r="AF52" s="609"/>
      <c r="AG52" s="358"/>
      <c r="AH52" s="11"/>
      <c r="AI52" s="609"/>
      <c r="AJ52" s="11"/>
      <c r="AK52" s="11"/>
      <c r="AL52" s="609"/>
      <c r="AM52" s="11"/>
      <c r="AN52" s="11"/>
      <c r="AO52" s="609"/>
      <c r="AP52" s="11"/>
      <c r="AQ52" s="11"/>
      <c r="AR52" s="609"/>
      <c r="AS52" s="11"/>
      <c r="AT52" s="11"/>
      <c r="AU52" s="609"/>
      <c r="AV52" s="11"/>
      <c r="AW52" s="11"/>
      <c r="AX52" s="609"/>
      <c r="AY52" s="11"/>
      <c r="AZ52" s="10"/>
      <c r="BA52" s="11"/>
      <c r="BB52" s="609"/>
      <c r="BC52" s="11"/>
      <c r="BD52" s="11"/>
      <c r="BE52" s="609"/>
      <c r="BF52" s="11"/>
      <c r="BG52" s="11"/>
      <c r="BH52" s="609"/>
      <c r="BI52" s="11"/>
      <c r="BJ52" s="11"/>
      <c r="BK52" s="609"/>
      <c r="BL52" s="11"/>
      <c r="BM52" s="11"/>
      <c r="BN52" s="609"/>
      <c r="BO52" s="11"/>
      <c r="BP52" s="11"/>
      <c r="BQ52" s="609"/>
      <c r="BR52" s="11"/>
      <c r="BS52" s="10"/>
      <c r="BT52" s="11"/>
      <c r="BU52" s="11"/>
      <c r="BV52" s="11"/>
      <c r="BW52" s="609"/>
      <c r="BX52" s="11"/>
      <c r="BY52" s="11"/>
      <c r="BZ52" s="609"/>
      <c r="CA52" s="11"/>
      <c r="CB52" s="11"/>
      <c r="CC52" s="676"/>
      <c r="CD52" s="11"/>
      <c r="CE52" s="11"/>
      <c r="CF52" s="609"/>
      <c r="CG52" s="11"/>
      <c r="CH52" s="11"/>
      <c r="CI52" s="609"/>
      <c r="CJ52" s="11"/>
      <c r="CK52" s="11"/>
      <c r="CL52" s="609"/>
      <c r="CM52" s="11"/>
      <c r="CN52" s="11"/>
      <c r="CO52" s="609"/>
      <c r="CP52" s="11"/>
      <c r="CQ52" s="808"/>
    </row>
    <row r="53" s="27" customFormat="1" ht="63" customHeight="1" spans="1:95">
      <c r="A53" s="655"/>
      <c r="B53" s="606"/>
      <c r="C53" s="656" t="s">
        <v>39</v>
      </c>
      <c r="D53" s="657"/>
      <c r="E53" s="11"/>
      <c r="F53" s="11"/>
      <c r="G53" s="11"/>
      <c r="H53" s="609"/>
      <c r="I53" s="11"/>
      <c r="J53" s="686"/>
      <c r="K53" s="609"/>
      <c r="L53" s="686"/>
      <c r="M53" s="686"/>
      <c r="N53" s="609"/>
      <c r="O53" s="686"/>
      <c r="P53" s="686"/>
      <c r="Q53" s="609"/>
      <c r="R53" s="686"/>
      <c r="S53" s="686"/>
      <c r="T53" s="609">
        <v>0.25263</v>
      </c>
      <c r="U53" s="686"/>
      <c r="V53" s="686"/>
      <c r="W53" s="609"/>
      <c r="X53" s="686"/>
      <c r="Y53" s="686"/>
      <c r="Z53" s="609"/>
      <c r="AA53" s="686"/>
      <c r="AB53" s="10"/>
      <c r="AC53" s="11"/>
      <c r="AD53" s="11"/>
      <c r="AE53" s="11"/>
      <c r="AF53" s="609"/>
      <c r="AG53" s="358"/>
      <c r="AH53" s="11"/>
      <c r="AI53" s="609"/>
      <c r="AJ53" s="11"/>
      <c r="AK53" s="11"/>
      <c r="AL53" s="609"/>
      <c r="AM53" s="11"/>
      <c r="AN53" s="11"/>
      <c r="AO53" s="609"/>
      <c r="AP53" s="11"/>
      <c r="AQ53" s="11"/>
      <c r="AR53" s="609">
        <v>0.864</v>
      </c>
      <c r="AS53" s="11"/>
      <c r="AT53" s="11"/>
      <c r="AU53" s="609"/>
      <c r="AV53" s="11"/>
      <c r="AW53" s="11"/>
      <c r="AX53" s="609"/>
      <c r="AY53" s="11"/>
      <c r="AZ53" s="10"/>
      <c r="BA53" s="11"/>
      <c r="BB53" s="609"/>
      <c r="BC53" s="11"/>
      <c r="BD53" s="11"/>
      <c r="BE53" s="609"/>
      <c r="BF53" s="11"/>
      <c r="BG53" s="11"/>
      <c r="BH53" s="609"/>
      <c r="BI53" s="11"/>
      <c r="BJ53" s="11"/>
      <c r="BK53" s="609">
        <v>3.936</v>
      </c>
      <c r="BL53" s="11"/>
      <c r="BM53" s="11"/>
      <c r="BN53" s="609"/>
      <c r="BO53" s="11"/>
      <c r="BP53" s="11"/>
      <c r="BQ53" s="609"/>
      <c r="BR53" s="11"/>
      <c r="BS53" s="10"/>
      <c r="BT53" s="11"/>
      <c r="BU53" s="11"/>
      <c r="BV53" s="11"/>
      <c r="BW53" s="609"/>
      <c r="BX53" s="11"/>
      <c r="BY53" s="11"/>
      <c r="BZ53" s="609"/>
      <c r="CA53" s="11"/>
      <c r="CB53" s="11"/>
      <c r="CC53" s="676"/>
      <c r="CD53" s="11"/>
      <c r="CE53" s="11"/>
      <c r="CF53" s="609"/>
      <c r="CG53" s="11"/>
      <c r="CH53" s="11"/>
      <c r="CI53" s="609"/>
      <c r="CJ53" s="11"/>
      <c r="CK53" s="11"/>
      <c r="CL53" s="609"/>
      <c r="CM53" s="11"/>
      <c r="CN53" s="11"/>
      <c r="CO53" s="609"/>
      <c r="CP53" s="11"/>
      <c r="CQ53" s="808" t="s">
        <v>534</v>
      </c>
    </row>
    <row r="54" s="27" customFormat="1" ht="70.5" customHeight="1" spans="1:95">
      <c r="A54" s="661"/>
      <c r="B54" s="662" t="s">
        <v>189</v>
      </c>
      <c r="C54" s="663"/>
      <c r="D54" s="664">
        <f>E54+F54+I54+L54+O54+R54+U54+X54+AA54</f>
        <v>418.763579</v>
      </c>
      <c r="E54" s="665">
        <f t="shared" ref="E54:AA54" si="11">E51+E47</f>
        <v>0</v>
      </c>
      <c r="F54" s="665">
        <f t="shared" si="11"/>
        <v>0</v>
      </c>
      <c r="G54" s="665">
        <f t="shared" si="11"/>
        <v>0</v>
      </c>
      <c r="H54" s="666">
        <f t="shared" si="11"/>
        <v>0</v>
      </c>
      <c r="I54" s="665">
        <f t="shared" si="11"/>
        <v>0</v>
      </c>
      <c r="J54" s="702">
        <f t="shared" si="11"/>
        <v>52.632</v>
      </c>
      <c r="K54" s="703">
        <f t="shared" si="11"/>
        <v>0</v>
      </c>
      <c r="L54" s="702">
        <f t="shared" si="11"/>
        <v>52.632</v>
      </c>
      <c r="M54" s="702">
        <f t="shared" si="11"/>
        <v>26.31579</v>
      </c>
      <c r="N54" s="703">
        <f t="shared" si="11"/>
        <v>0</v>
      </c>
      <c r="O54" s="702">
        <f t="shared" si="11"/>
        <v>26.31579</v>
      </c>
      <c r="P54" s="702">
        <f t="shared" si="11"/>
        <v>26.31579</v>
      </c>
      <c r="Q54" s="703">
        <f t="shared" si="11"/>
        <v>0</v>
      </c>
      <c r="R54" s="724">
        <f t="shared" si="11"/>
        <v>26.31579</v>
      </c>
      <c r="S54" s="702">
        <f t="shared" si="11"/>
        <v>195.15263</v>
      </c>
      <c r="T54" s="703">
        <f t="shared" si="11"/>
        <v>0.25263</v>
      </c>
      <c r="U54" s="724">
        <f t="shared" si="11"/>
        <v>195.40526</v>
      </c>
      <c r="V54" s="702">
        <f t="shared" si="11"/>
        <v>52.63158</v>
      </c>
      <c r="W54" s="703">
        <f t="shared" si="11"/>
        <v>0</v>
      </c>
      <c r="X54" s="724">
        <f t="shared" si="11"/>
        <v>52.63158</v>
      </c>
      <c r="Y54" s="702">
        <f t="shared" si="11"/>
        <v>12.83158</v>
      </c>
      <c r="Z54" s="703">
        <f t="shared" si="11"/>
        <v>52.631579</v>
      </c>
      <c r="AA54" s="724">
        <f t="shared" si="11"/>
        <v>65.463159</v>
      </c>
      <c r="AB54" s="734">
        <f>AC54+AD54+AG54+AJ54+AM54+AP54+AS54+AV54+AY54</f>
        <v>1432.17</v>
      </c>
      <c r="AC54" s="665">
        <f t="shared" ref="AC54:BH54" si="12">AC51+AC47</f>
        <v>0</v>
      </c>
      <c r="AD54" s="665">
        <f t="shared" si="12"/>
        <v>0</v>
      </c>
      <c r="AE54" s="665">
        <f t="shared" si="12"/>
        <v>0</v>
      </c>
      <c r="AF54" s="666">
        <f t="shared" si="12"/>
        <v>0</v>
      </c>
      <c r="AG54" s="416">
        <f t="shared" si="12"/>
        <v>0</v>
      </c>
      <c r="AH54" s="665">
        <f t="shared" si="12"/>
        <v>180</v>
      </c>
      <c r="AI54" s="703">
        <f t="shared" si="12"/>
        <v>0</v>
      </c>
      <c r="AJ54" s="665">
        <f t="shared" si="12"/>
        <v>180</v>
      </c>
      <c r="AK54" s="665">
        <f t="shared" si="12"/>
        <v>90</v>
      </c>
      <c r="AL54" s="703">
        <f t="shared" si="12"/>
        <v>0</v>
      </c>
      <c r="AM54" s="665">
        <f t="shared" si="12"/>
        <v>90</v>
      </c>
      <c r="AN54" s="665">
        <f t="shared" si="12"/>
        <v>90</v>
      </c>
      <c r="AO54" s="703">
        <f t="shared" si="12"/>
        <v>0</v>
      </c>
      <c r="AP54" s="665">
        <f t="shared" si="12"/>
        <v>90</v>
      </c>
      <c r="AQ54" s="702">
        <f t="shared" si="12"/>
        <v>667.422</v>
      </c>
      <c r="AR54" s="703">
        <f t="shared" si="12"/>
        <v>0.864</v>
      </c>
      <c r="AS54" s="724">
        <f t="shared" si="12"/>
        <v>668.286</v>
      </c>
      <c r="AT54" s="702">
        <f t="shared" si="12"/>
        <v>180</v>
      </c>
      <c r="AU54" s="703">
        <f t="shared" si="12"/>
        <v>0</v>
      </c>
      <c r="AV54" s="724">
        <f t="shared" si="12"/>
        <v>180</v>
      </c>
      <c r="AW54" s="702">
        <f t="shared" si="12"/>
        <v>43.884</v>
      </c>
      <c r="AX54" s="703">
        <f t="shared" si="12"/>
        <v>180</v>
      </c>
      <c r="AY54" s="724">
        <f t="shared" si="12"/>
        <v>223.884</v>
      </c>
      <c r="AZ54" s="757">
        <f>BC54+BF54+BI54+BL54+BO54+BR54</f>
        <v>6524.33</v>
      </c>
      <c r="BA54" s="734">
        <f t="shared" si="12"/>
        <v>820</v>
      </c>
      <c r="BB54" s="703">
        <f t="shared" si="12"/>
        <v>0</v>
      </c>
      <c r="BC54" s="665">
        <f t="shared" si="12"/>
        <v>820</v>
      </c>
      <c r="BD54" s="665">
        <f t="shared" si="12"/>
        <v>410</v>
      </c>
      <c r="BE54" s="703">
        <f t="shared" si="12"/>
        <v>0</v>
      </c>
      <c r="BF54" s="773">
        <f>BD54+BE54</f>
        <v>410</v>
      </c>
      <c r="BG54" s="665">
        <f t="shared" si="12"/>
        <v>410</v>
      </c>
      <c r="BH54" s="703">
        <f t="shared" si="12"/>
        <v>0</v>
      </c>
      <c r="BI54" s="773">
        <f>BG54+BH54</f>
        <v>410</v>
      </c>
      <c r="BJ54" s="702">
        <f t="shared" ref="BJ54:BR54" si="13">BJ51+BJ47</f>
        <v>3040.478</v>
      </c>
      <c r="BK54" s="703">
        <f t="shared" si="13"/>
        <v>3.936</v>
      </c>
      <c r="BL54" s="724">
        <f t="shared" si="13"/>
        <v>3044.414</v>
      </c>
      <c r="BM54" s="702">
        <f t="shared" si="13"/>
        <v>820</v>
      </c>
      <c r="BN54" s="703">
        <f t="shared" si="13"/>
        <v>0</v>
      </c>
      <c r="BO54" s="724">
        <f t="shared" si="13"/>
        <v>820</v>
      </c>
      <c r="BP54" s="702">
        <f t="shared" si="13"/>
        <v>199.916</v>
      </c>
      <c r="BQ54" s="703">
        <f t="shared" si="13"/>
        <v>820</v>
      </c>
      <c r="BR54" s="724">
        <f t="shared" si="13"/>
        <v>1019.916</v>
      </c>
      <c r="BS54" s="675">
        <f>BT54+BU54+BX54+CA54+CD54+CG54+CJ54+CM54+CP54</f>
        <v>8375.263579</v>
      </c>
      <c r="BT54" s="773">
        <f>BT51+BT47</f>
        <v>0</v>
      </c>
      <c r="BU54" s="773">
        <f>BU51+BU47</f>
        <v>0</v>
      </c>
      <c r="BV54" s="773">
        <f>BV51+BV47</f>
        <v>0</v>
      </c>
      <c r="BW54" s="703">
        <f>BW51+BW47</f>
        <v>0</v>
      </c>
      <c r="BX54" s="773">
        <f>BX51+BX47</f>
        <v>0</v>
      </c>
      <c r="BY54" s="773">
        <f>J54+AH54+BA54</f>
        <v>1052.632</v>
      </c>
      <c r="BZ54" s="703">
        <f>K54+AI54+BB54</f>
        <v>0</v>
      </c>
      <c r="CA54" s="773">
        <f t="shared" ref="CA54:CP54" si="14">CA51+CA47</f>
        <v>1052.632</v>
      </c>
      <c r="CB54" s="773">
        <f t="shared" si="14"/>
        <v>526.31579</v>
      </c>
      <c r="CC54" s="666">
        <f t="shared" si="14"/>
        <v>0</v>
      </c>
      <c r="CD54" s="773">
        <f t="shared" si="14"/>
        <v>526.31579</v>
      </c>
      <c r="CE54" s="773">
        <f t="shared" si="14"/>
        <v>526.31579</v>
      </c>
      <c r="CF54" s="703">
        <f t="shared" si="14"/>
        <v>0</v>
      </c>
      <c r="CG54" s="794">
        <f t="shared" si="14"/>
        <v>526.31579</v>
      </c>
      <c r="CH54" s="773">
        <f t="shared" si="14"/>
        <v>3903.05263</v>
      </c>
      <c r="CI54" s="703">
        <f t="shared" si="14"/>
        <v>5.05263</v>
      </c>
      <c r="CJ54" s="794">
        <f t="shared" si="14"/>
        <v>3908.10526</v>
      </c>
      <c r="CK54" s="773">
        <f t="shared" si="14"/>
        <v>1052.63158</v>
      </c>
      <c r="CL54" s="703">
        <f t="shared" si="14"/>
        <v>0</v>
      </c>
      <c r="CM54" s="794">
        <f t="shared" si="14"/>
        <v>1052.63158</v>
      </c>
      <c r="CN54" s="773">
        <f t="shared" si="14"/>
        <v>256.63158</v>
      </c>
      <c r="CO54" s="703">
        <f t="shared" si="14"/>
        <v>1052.631579</v>
      </c>
      <c r="CP54" s="794">
        <f t="shared" si="14"/>
        <v>1309.263159</v>
      </c>
      <c r="CQ54" s="237"/>
    </row>
    <row r="55" s="27" customFormat="1" customHeight="1" spans="1:95">
      <c r="A55" s="667" t="s">
        <v>302</v>
      </c>
      <c r="B55" s="668"/>
      <c r="C55" s="668"/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  <c r="O55" s="668"/>
      <c r="P55" s="668"/>
      <c r="Q55" s="668"/>
      <c r="R55" s="668"/>
      <c r="S55" s="668"/>
      <c r="T55" s="668"/>
      <c r="U55" s="668"/>
      <c r="V55" s="668"/>
      <c r="W55" s="668"/>
      <c r="X55" s="668"/>
      <c r="Y55" s="668"/>
      <c r="Z55" s="668"/>
      <c r="AA55" s="668"/>
      <c r="AB55" s="668"/>
      <c r="AC55" s="668"/>
      <c r="AD55" s="668"/>
      <c r="AE55" s="668"/>
      <c r="AF55" s="668"/>
      <c r="AG55" s="668"/>
      <c r="AH55" s="668"/>
      <c r="AI55" s="668"/>
      <c r="AJ55" s="668"/>
      <c r="AK55" s="668"/>
      <c r="AL55" s="668"/>
      <c r="AM55" s="668"/>
      <c r="AN55" s="668"/>
      <c r="AO55" s="668"/>
      <c r="AP55" s="668"/>
      <c r="AQ55" s="668"/>
      <c r="AR55" s="668"/>
      <c r="AS55" s="668"/>
      <c r="AT55" s="668"/>
      <c r="AU55" s="668"/>
      <c r="AV55" s="668"/>
      <c r="AW55" s="668"/>
      <c r="AX55" s="668"/>
      <c r="AY55" s="668"/>
      <c r="AZ55" s="668"/>
      <c r="BA55" s="668"/>
      <c r="BB55" s="668"/>
      <c r="BC55" s="668"/>
      <c r="BD55" s="668"/>
      <c r="BE55" s="668"/>
      <c r="BF55" s="668"/>
      <c r="BG55" s="668"/>
      <c r="BH55" s="668"/>
      <c r="BI55" s="668"/>
      <c r="BJ55" s="668"/>
      <c r="BK55" s="668"/>
      <c r="BL55" s="668"/>
      <c r="BM55" s="668"/>
      <c r="BN55" s="668"/>
      <c r="BO55" s="668"/>
      <c r="BP55" s="668"/>
      <c r="BQ55" s="668"/>
      <c r="BR55" s="668"/>
      <c r="BS55" s="668"/>
      <c r="BT55" s="668"/>
      <c r="BU55" s="668"/>
      <c r="BV55" s="668"/>
      <c r="BW55" s="668"/>
      <c r="BX55" s="668"/>
      <c r="BY55" s="668"/>
      <c r="BZ55" s="668"/>
      <c r="CA55" s="668"/>
      <c r="CB55" s="668"/>
      <c r="CC55" s="668"/>
      <c r="CD55" s="668"/>
      <c r="CE55" s="668"/>
      <c r="CF55" s="668"/>
      <c r="CG55" s="668"/>
      <c r="CH55" s="668"/>
      <c r="CI55" s="668"/>
      <c r="CJ55" s="668"/>
      <c r="CK55" s="668"/>
      <c r="CL55" s="668"/>
      <c r="CM55" s="668"/>
      <c r="CN55" s="668"/>
      <c r="CO55" s="668"/>
      <c r="CP55" s="822"/>
      <c r="CQ55" s="814"/>
    </row>
    <row r="56" s="27" customFormat="1" ht="15.75" customHeight="1" spans="1:95">
      <c r="A56" s="604" t="s">
        <v>303</v>
      </c>
      <c r="B56" s="605"/>
      <c r="C56" s="605"/>
      <c r="D56" s="605"/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5"/>
      <c r="R56" s="605"/>
      <c r="S56" s="605"/>
      <c r="T56" s="605"/>
      <c r="U56" s="605"/>
      <c r="V56" s="605"/>
      <c r="W56" s="605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605"/>
      <c r="AJ56" s="605"/>
      <c r="AK56" s="605"/>
      <c r="AL56" s="605"/>
      <c r="AM56" s="605"/>
      <c r="AN56" s="605"/>
      <c r="AO56" s="605"/>
      <c r="AP56" s="605"/>
      <c r="AQ56" s="605"/>
      <c r="AR56" s="605"/>
      <c r="AS56" s="605"/>
      <c r="AT56" s="605"/>
      <c r="AU56" s="605"/>
      <c r="AV56" s="605"/>
      <c r="AW56" s="605"/>
      <c r="AX56" s="605"/>
      <c r="AY56" s="605"/>
      <c r="AZ56" s="605"/>
      <c r="BA56" s="605"/>
      <c r="BB56" s="605"/>
      <c r="BC56" s="605"/>
      <c r="BD56" s="605"/>
      <c r="BE56" s="605"/>
      <c r="BF56" s="605"/>
      <c r="BG56" s="605"/>
      <c r="BH56" s="605"/>
      <c r="BI56" s="605"/>
      <c r="BJ56" s="605"/>
      <c r="BK56" s="605"/>
      <c r="BL56" s="605"/>
      <c r="BM56" s="605"/>
      <c r="BN56" s="605"/>
      <c r="BO56" s="605"/>
      <c r="BP56" s="605"/>
      <c r="BQ56" s="605"/>
      <c r="BR56" s="605"/>
      <c r="BS56" s="605"/>
      <c r="BT56" s="605"/>
      <c r="BU56" s="605"/>
      <c r="BV56" s="605"/>
      <c r="BW56" s="605"/>
      <c r="BX56" s="605"/>
      <c r="BY56" s="605"/>
      <c r="BZ56" s="605"/>
      <c r="CA56" s="605"/>
      <c r="CB56" s="605"/>
      <c r="CC56" s="605"/>
      <c r="CD56" s="605"/>
      <c r="CE56" s="605"/>
      <c r="CF56" s="605"/>
      <c r="CG56" s="605"/>
      <c r="CH56" s="605"/>
      <c r="CI56" s="605"/>
      <c r="CJ56" s="605"/>
      <c r="CK56" s="605"/>
      <c r="CL56" s="605"/>
      <c r="CM56" s="605"/>
      <c r="CN56" s="605"/>
      <c r="CO56" s="605"/>
      <c r="CP56" s="801"/>
      <c r="CQ56" s="814"/>
    </row>
    <row r="57" s="27" customFormat="1" ht="77.25" customHeight="1" spans="1:95">
      <c r="A57" s="649" t="s">
        <v>118</v>
      </c>
      <c r="B57" s="650" t="s">
        <v>354</v>
      </c>
      <c r="C57" s="651" t="s">
        <v>13</v>
      </c>
      <c r="D57" s="657">
        <f>E57+F57+I57+L57+O57+R57+U57+X57+AA57</f>
        <v>62644.75378</v>
      </c>
      <c r="E57" s="11">
        <v>4728.52027</v>
      </c>
      <c r="F57" s="11">
        <v>5368.03887</v>
      </c>
      <c r="G57" s="11">
        <f>'27'!I48</f>
        <v>6595.98174</v>
      </c>
      <c r="H57" s="609"/>
      <c r="I57" s="11">
        <f>G57+H57</f>
        <v>6595.98174</v>
      </c>
      <c r="J57" s="686">
        <f>'35'!L54</f>
        <v>6398.76753</v>
      </c>
      <c r="K57" s="609">
        <v>0</v>
      </c>
      <c r="L57" s="686">
        <f>J57+K57</f>
        <v>6398.76753</v>
      </c>
      <c r="M57" s="686">
        <f>'43'!O55</f>
        <v>6123.96909</v>
      </c>
      <c r="N57" s="609">
        <v>0</v>
      </c>
      <c r="O57" s="686">
        <f>M57+N57</f>
        <v>6123.96909</v>
      </c>
      <c r="P57" s="686">
        <f>'49'!R57</f>
        <v>9080.61139</v>
      </c>
      <c r="Q57" s="609">
        <v>0</v>
      </c>
      <c r="R57" s="717">
        <f>P57+Q57</f>
        <v>9080.61139</v>
      </c>
      <c r="S57" s="686">
        <f>'49'!U57</f>
        <v>9274.88266</v>
      </c>
      <c r="T57" s="609">
        <f>115.43+13.05594</f>
        <v>128.48594</v>
      </c>
      <c r="U57" s="717">
        <f>S57+T57</f>
        <v>9403.3686</v>
      </c>
      <c r="V57" s="686">
        <f>'49'!X57</f>
        <v>7520.41406</v>
      </c>
      <c r="W57" s="609">
        <v>0</v>
      </c>
      <c r="X57" s="717">
        <f>V57+W57</f>
        <v>7520.41406</v>
      </c>
      <c r="Y57" s="686">
        <f>'49'!AA57</f>
        <v>7425.08223</v>
      </c>
      <c r="Z57" s="609">
        <v>0</v>
      </c>
      <c r="AA57" s="717">
        <f>Y57+Z57</f>
        <v>7425.08223</v>
      </c>
      <c r="AB57" s="608">
        <f>AC57+AD57+AG57+AJ57+AM57+AP57+AS57+AV57+AY57</f>
        <v>1571.34194</v>
      </c>
      <c r="AC57" s="11">
        <v>0</v>
      </c>
      <c r="AD57" s="11">
        <v>0</v>
      </c>
      <c r="AE57" s="11">
        <f>'27'!X48</f>
        <v>95.44194</v>
      </c>
      <c r="AF57" s="609"/>
      <c r="AG57" s="358">
        <f>AE57+AF57</f>
        <v>95.44194</v>
      </c>
      <c r="AH57" s="11">
        <v>0</v>
      </c>
      <c r="AI57" s="609">
        <v>0</v>
      </c>
      <c r="AJ57" s="11">
        <v>0</v>
      </c>
      <c r="AK57" s="11">
        <f t="shared" ref="AK57:AY57" si="15">AK58</f>
        <v>97.5</v>
      </c>
      <c r="AL57" s="609">
        <f t="shared" si="15"/>
        <v>0</v>
      </c>
      <c r="AM57" s="11">
        <f t="shared" si="15"/>
        <v>97.5</v>
      </c>
      <c r="AN57" s="641">
        <f>'49'!AP57</f>
        <v>90.4</v>
      </c>
      <c r="AO57" s="609">
        <f t="shared" si="15"/>
        <v>0</v>
      </c>
      <c r="AP57" s="11">
        <f t="shared" si="15"/>
        <v>90.4</v>
      </c>
      <c r="AQ57" s="641">
        <f>'49'!AS57</f>
        <v>1096</v>
      </c>
      <c r="AR57" s="609">
        <v>0</v>
      </c>
      <c r="AS57" s="11">
        <f>AQ57+AR57</f>
        <v>1096</v>
      </c>
      <c r="AT57" s="641">
        <f>'49'!AV57</f>
        <v>96</v>
      </c>
      <c r="AU57" s="609">
        <f t="shared" si="15"/>
        <v>0</v>
      </c>
      <c r="AV57" s="11">
        <f t="shared" si="15"/>
        <v>96</v>
      </c>
      <c r="AW57" s="641">
        <f>'49'!AY57</f>
        <v>96</v>
      </c>
      <c r="AX57" s="609">
        <f t="shared" si="15"/>
        <v>0</v>
      </c>
      <c r="AY57" s="11">
        <f t="shared" si="15"/>
        <v>96</v>
      </c>
      <c r="AZ57" s="747">
        <f>BC57+BF57+BI57+BL57+BO57+BR57</f>
        <v>0</v>
      </c>
      <c r="BA57" s="653">
        <v>0</v>
      </c>
      <c r="BB57" s="654">
        <v>0</v>
      </c>
      <c r="BC57" s="653">
        <f>BA57+BB57</f>
        <v>0</v>
      </c>
      <c r="BD57" s="653">
        <v>0</v>
      </c>
      <c r="BE57" s="654">
        <v>0</v>
      </c>
      <c r="BF57" s="653">
        <f>BD57+BE57</f>
        <v>0</v>
      </c>
      <c r="BG57" s="653">
        <v>0</v>
      </c>
      <c r="BH57" s="654">
        <v>0</v>
      </c>
      <c r="BI57" s="653">
        <f>BG57+BH57</f>
        <v>0</v>
      </c>
      <c r="BJ57" s="653">
        <v>0</v>
      </c>
      <c r="BK57" s="654">
        <v>0</v>
      </c>
      <c r="BL57" s="653">
        <f>BJ57+BK57</f>
        <v>0</v>
      </c>
      <c r="BM57" s="653">
        <v>0</v>
      </c>
      <c r="BN57" s="654">
        <v>0</v>
      </c>
      <c r="BO57" s="653">
        <f>BM57+BN57</f>
        <v>0</v>
      </c>
      <c r="BP57" s="653">
        <v>0</v>
      </c>
      <c r="BQ57" s="654">
        <v>0</v>
      </c>
      <c r="BR57" s="653">
        <f>BP57+BQ57</f>
        <v>0</v>
      </c>
      <c r="BS57" s="608">
        <f>BT57+BU57+BX57+CA57+CD57+CG57+CJ57+CM57+CP57</f>
        <v>64216.09572</v>
      </c>
      <c r="BT57" s="11">
        <f t="shared" ref="BT57:BW58" si="16">E57+AC57</f>
        <v>4728.52027</v>
      </c>
      <c r="BU57" s="11">
        <f t="shared" si="16"/>
        <v>5368.03887</v>
      </c>
      <c r="BV57" s="11">
        <f t="shared" si="16"/>
        <v>6691.42368</v>
      </c>
      <c r="BW57" s="609">
        <f t="shared" si="16"/>
        <v>0</v>
      </c>
      <c r="BX57" s="11">
        <f>BV57+BW57</f>
        <v>6691.42368</v>
      </c>
      <c r="BY57" s="11">
        <f>J57+AH57+BA57</f>
        <v>6398.76753</v>
      </c>
      <c r="BZ57" s="609">
        <f>K57+AI57+BB57</f>
        <v>0</v>
      </c>
      <c r="CA57" s="11">
        <f>BY57+BZ57</f>
        <v>6398.76753</v>
      </c>
      <c r="CB57" s="11">
        <f>M57+AK57</f>
        <v>6221.46909</v>
      </c>
      <c r="CC57" s="642">
        <f>N57+AL57</f>
        <v>0</v>
      </c>
      <c r="CD57" s="11">
        <f>CB57+CC57</f>
        <v>6221.46909</v>
      </c>
      <c r="CE57" s="11">
        <f>P57+AN57+BG57</f>
        <v>9171.01139</v>
      </c>
      <c r="CF57" s="642">
        <f>Q57+AO57+BH57</f>
        <v>0</v>
      </c>
      <c r="CG57" s="641">
        <f>CE57+CF57</f>
        <v>9171.01139</v>
      </c>
      <c r="CH57" s="11">
        <f>S57+AQ57+BJ57</f>
        <v>10370.88266</v>
      </c>
      <c r="CI57" s="642">
        <f>T57+AR57+BK57</f>
        <v>128.48594</v>
      </c>
      <c r="CJ57" s="641">
        <f>CH57+CI57</f>
        <v>10499.3686</v>
      </c>
      <c r="CK57" s="11">
        <f>V57+AT57+BM57</f>
        <v>7616.41406</v>
      </c>
      <c r="CL57" s="642">
        <f>W57+AU57+BN57</f>
        <v>0</v>
      </c>
      <c r="CM57" s="641">
        <f>CK57+CL57</f>
        <v>7616.41406</v>
      </c>
      <c r="CN57" s="11">
        <f>Y57+AW57+BP57</f>
        <v>7521.08223</v>
      </c>
      <c r="CO57" s="642">
        <f>Z57+AX57+BQ57</f>
        <v>0</v>
      </c>
      <c r="CP57" s="787">
        <f>CN57+CO57</f>
        <v>7521.08223</v>
      </c>
      <c r="CQ57" s="326" t="s">
        <v>535</v>
      </c>
    </row>
    <row r="58" s="27" customFormat="1" ht="105.75" customHeight="1" spans="1:95">
      <c r="A58" s="669" t="s">
        <v>356</v>
      </c>
      <c r="B58" s="670" t="s">
        <v>329</v>
      </c>
      <c r="C58" s="671" t="s">
        <v>46</v>
      </c>
      <c r="D58" s="664">
        <f>E58+F58+I58+L58+O58+R58+U58+X58+AA58</f>
        <v>0</v>
      </c>
      <c r="E58" s="641">
        <v>0</v>
      </c>
      <c r="F58" s="641">
        <v>0</v>
      </c>
      <c r="G58" s="641"/>
      <c r="H58" s="642"/>
      <c r="I58" s="641">
        <v>0</v>
      </c>
      <c r="J58" s="699">
        <v>0</v>
      </c>
      <c r="K58" s="642">
        <v>0</v>
      </c>
      <c r="L58" s="699">
        <v>0</v>
      </c>
      <c r="M58" s="699">
        <v>0</v>
      </c>
      <c r="N58" s="642">
        <v>0</v>
      </c>
      <c r="O58" s="699">
        <v>0</v>
      </c>
      <c r="P58" s="699">
        <v>0</v>
      </c>
      <c r="Q58" s="642">
        <v>0</v>
      </c>
      <c r="R58" s="722">
        <f>P58+Q58</f>
        <v>0</v>
      </c>
      <c r="S58" s="699">
        <v>0</v>
      </c>
      <c r="T58" s="642">
        <v>0</v>
      </c>
      <c r="U58" s="722">
        <f>S58+T58</f>
        <v>0</v>
      </c>
      <c r="V58" s="699">
        <v>0</v>
      </c>
      <c r="W58" s="642">
        <v>0</v>
      </c>
      <c r="X58" s="722">
        <f>V58+W58</f>
        <v>0</v>
      </c>
      <c r="Y58" s="699">
        <v>0</v>
      </c>
      <c r="Z58" s="642">
        <v>0</v>
      </c>
      <c r="AA58" s="722">
        <f>Y58+Z58</f>
        <v>0</v>
      </c>
      <c r="AB58" s="734">
        <f>AC58+AD58+AG58+AJ58+AM58+AP58+AS58+AV58+AY58</f>
        <v>475.9</v>
      </c>
      <c r="AC58" s="641">
        <v>0</v>
      </c>
      <c r="AD58" s="641">
        <v>0</v>
      </c>
      <c r="AE58" s="641"/>
      <c r="AF58" s="642"/>
      <c r="AG58" s="392">
        <v>0</v>
      </c>
      <c r="AH58" s="641">
        <v>0</v>
      </c>
      <c r="AI58" s="642">
        <v>0</v>
      </c>
      <c r="AJ58" s="641">
        <v>0</v>
      </c>
      <c r="AK58" s="641">
        <f>'43'!AD56</f>
        <v>97.5</v>
      </c>
      <c r="AL58" s="642">
        <v>0</v>
      </c>
      <c r="AM58" s="641">
        <f>AK58+AL58</f>
        <v>97.5</v>
      </c>
      <c r="AN58" s="641">
        <f>'48'!AP56</f>
        <v>90.4</v>
      </c>
      <c r="AO58" s="642">
        <v>0</v>
      </c>
      <c r="AP58" s="641">
        <f>AN58+AO58</f>
        <v>90.4</v>
      </c>
      <c r="AQ58" s="641">
        <f>'48'!AS56</f>
        <v>96</v>
      </c>
      <c r="AR58" s="642">
        <v>0</v>
      </c>
      <c r="AS58" s="641">
        <f>AQ58+AR58</f>
        <v>96</v>
      </c>
      <c r="AT58" s="641">
        <f>'48'!AV56</f>
        <v>96</v>
      </c>
      <c r="AU58" s="642">
        <v>0</v>
      </c>
      <c r="AV58" s="641">
        <f>AT58+AU58</f>
        <v>96</v>
      </c>
      <c r="AW58" s="641">
        <f>'48'!AY56</f>
        <v>96</v>
      </c>
      <c r="AX58" s="642">
        <v>0</v>
      </c>
      <c r="AY58" s="641">
        <f>AW58+AX58</f>
        <v>96</v>
      </c>
      <c r="AZ58" s="747">
        <f>BC58+BF58+BI58+BL58+BO58+BR58</f>
        <v>0</v>
      </c>
      <c r="BA58" s="641">
        <v>0</v>
      </c>
      <c r="BB58" s="642">
        <v>0</v>
      </c>
      <c r="BC58" s="641">
        <v>0</v>
      </c>
      <c r="BD58" s="641">
        <v>0</v>
      </c>
      <c r="BE58" s="642">
        <v>0</v>
      </c>
      <c r="BF58" s="641">
        <v>0</v>
      </c>
      <c r="BG58" s="641">
        <v>0</v>
      </c>
      <c r="BH58" s="642">
        <v>0</v>
      </c>
      <c r="BI58" s="641">
        <v>0</v>
      </c>
      <c r="BJ58" s="641">
        <v>0</v>
      </c>
      <c r="BK58" s="642">
        <v>0</v>
      </c>
      <c r="BL58" s="641">
        <v>0</v>
      </c>
      <c r="BM58" s="641">
        <v>0</v>
      </c>
      <c r="BN58" s="642">
        <v>0</v>
      </c>
      <c r="BO58" s="641">
        <v>0</v>
      </c>
      <c r="BP58" s="641">
        <v>0</v>
      </c>
      <c r="BQ58" s="642">
        <v>0</v>
      </c>
      <c r="BR58" s="641">
        <v>0</v>
      </c>
      <c r="BS58" s="608">
        <f>BT58+BU58+BX58+CA58+CD58+CG58+CJ58+CM58+CP58</f>
        <v>475.9</v>
      </c>
      <c r="BT58" s="641">
        <f t="shared" si="16"/>
        <v>0</v>
      </c>
      <c r="BU58" s="641">
        <f t="shared" si="16"/>
        <v>0</v>
      </c>
      <c r="BV58" s="641">
        <f t="shared" si="16"/>
        <v>0</v>
      </c>
      <c r="BW58" s="642">
        <f t="shared" si="16"/>
        <v>0</v>
      </c>
      <c r="BX58" s="641">
        <f>BV58+BW58</f>
        <v>0</v>
      </c>
      <c r="BY58" s="641">
        <f>J58+AH58+BA58</f>
        <v>0</v>
      </c>
      <c r="BZ58" s="642">
        <f>K58+AI58+BB58</f>
        <v>0</v>
      </c>
      <c r="CA58" s="641">
        <f>BY58+BZ58</f>
        <v>0</v>
      </c>
      <c r="CB58" s="641">
        <f>M58+AK58</f>
        <v>97.5</v>
      </c>
      <c r="CC58" s="642">
        <f>N58+AL58</f>
        <v>0</v>
      </c>
      <c r="CD58" s="641">
        <f>CB58+CC58</f>
        <v>97.5</v>
      </c>
      <c r="CE58" s="11">
        <f>P58+AN58+BG58</f>
        <v>90.4</v>
      </c>
      <c r="CF58" s="642">
        <f>Q58+AO58+BH58</f>
        <v>0</v>
      </c>
      <c r="CG58" s="641">
        <f>CE58+CF58</f>
        <v>90.4</v>
      </c>
      <c r="CH58" s="11">
        <f>S58+AQ58+BJ58</f>
        <v>96</v>
      </c>
      <c r="CI58" s="642">
        <f>T58+AR58+BK58</f>
        <v>0</v>
      </c>
      <c r="CJ58" s="641">
        <f>CH58+CI58</f>
        <v>96</v>
      </c>
      <c r="CK58" s="11">
        <f>V58+AT58+BM58</f>
        <v>96</v>
      </c>
      <c r="CL58" s="642">
        <f>W58+AU58+BN58</f>
        <v>0</v>
      </c>
      <c r="CM58" s="641">
        <f>CK58+CL58</f>
        <v>96</v>
      </c>
      <c r="CN58" s="11">
        <f>Y58+AW58+BP58</f>
        <v>96</v>
      </c>
      <c r="CO58" s="642">
        <f>Z58+AX58+BQ58</f>
        <v>0</v>
      </c>
      <c r="CP58" s="787">
        <f>CN58+CO58</f>
        <v>96</v>
      </c>
      <c r="CQ58" s="326"/>
    </row>
    <row r="59" s="27" customFormat="1" ht="81.75" customHeight="1" spans="1:95">
      <c r="A59" s="643"/>
      <c r="B59" s="644" t="s">
        <v>159</v>
      </c>
      <c r="C59" s="672"/>
      <c r="D59" s="673">
        <f>E59+F59+I59+L59+O59+R59+U59+X59+AA59</f>
        <v>62644.75378</v>
      </c>
      <c r="E59" s="646">
        <f>E57+E58</f>
        <v>4728.52027</v>
      </c>
      <c r="F59" s="646">
        <f t="shared" ref="F59:AA59" si="17">F57+F58</f>
        <v>5368.03887</v>
      </c>
      <c r="G59" s="646">
        <f t="shared" si="17"/>
        <v>6595.98174</v>
      </c>
      <c r="H59" s="646">
        <f t="shared" si="17"/>
        <v>0</v>
      </c>
      <c r="I59" s="646">
        <f t="shared" si="17"/>
        <v>6595.98174</v>
      </c>
      <c r="J59" s="646">
        <f t="shared" si="17"/>
        <v>6398.76753</v>
      </c>
      <c r="K59" s="646">
        <f t="shared" si="17"/>
        <v>0</v>
      </c>
      <c r="L59" s="646">
        <f t="shared" si="17"/>
        <v>6398.76753</v>
      </c>
      <c r="M59" s="646">
        <f t="shared" si="17"/>
        <v>6123.96909</v>
      </c>
      <c r="N59" s="646">
        <f t="shared" si="17"/>
        <v>0</v>
      </c>
      <c r="O59" s="646">
        <f t="shared" si="17"/>
        <v>6123.96909</v>
      </c>
      <c r="P59" s="646">
        <f t="shared" si="17"/>
        <v>9080.61139</v>
      </c>
      <c r="Q59" s="646">
        <f t="shared" si="17"/>
        <v>0</v>
      </c>
      <c r="R59" s="646">
        <f t="shared" si="17"/>
        <v>9080.61139</v>
      </c>
      <c r="S59" s="646">
        <f t="shared" si="17"/>
        <v>9274.88266</v>
      </c>
      <c r="T59" s="646">
        <f t="shared" si="17"/>
        <v>128.48594</v>
      </c>
      <c r="U59" s="646">
        <f t="shared" si="17"/>
        <v>9403.3686</v>
      </c>
      <c r="V59" s="646">
        <f t="shared" si="17"/>
        <v>7520.41406</v>
      </c>
      <c r="W59" s="646">
        <f t="shared" si="17"/>
        <v>0</v>
      </c>
      <c r="X59" s="646">
        <f t="shared" si="17"/>
        <v>7520.41406</v>
      </c>
      <c r="Y59" s="646">
        <f t="shared" si="17"/>
        <v>7425.08223</v>
      </c>
      <c r="Z59" s="646">
        <f t="shared" si="17"/>
        <v>0</v>
      </c>
      <c r="AA59" s="646">
        <f t="shared" si="17"/>
        <v>7425.08223</v>
      </c>
      <c r="AB59" s="673">
        <f>AC59+AD59+AG59+AJ59+AM59+AP59+AS59+AV59+AY59</f>
        <v>1571.34194</v>
      </c>
      <c r="AC59" s="646">
        <f t="shared" ref="AC59:BR59" si="18">AC57</f>
        <v>0</v>
      </c>
      <c r="AD59" s="646">
        <f t="shared" si="18"/>
        <v>0</v>
      </c>
      <c r="AE59" s="646">
        <f t="shared" si="18"/>
        <v>95.44194</v>
      </c>
      <c r="AF59" s="646">
        <f t="shared" si="18"/>
        <v>0</v>
      </c>
      <c r="AG59" s="646">
        <f t="shared" si="18"/>
        <v>95.44194</v>
      </c>
      <c r="AH59" s="646">
        <f t="shared" si="18"/>
        <v>0</v>
      </c>
      <c r="AI59" s="646">
        <f t="shared" si="18"/>
        <v>0</v>
      </c>
      <c r="AJ59" s="646">
        <f t="shared" si="18"/>
        <v>0</v>
      </c>
      <c r="AK59" s="646">
        <f t="shared" si="18"/>
        <v>97.5</v>
      </c>
      <c r="AL59" s="646">
        <f t="shared" si="18"/>
        <v>0</v>
      </c>
      <c r="AM59" s="646">
        <f t="shared" si="18"/>
        <v>97.5</v>
      </c>
      <c r="AN59" s="646">
        <f t="shared" si="18"/>
        <v>90.4</v>
      </c>
      <c r="AO59" s="646">
        <f t="shared" si="18"/>
        <v>0</v>
      </c>
      <c r="AP59" s="646">
        <f t="shared" si="18"/>
        <v>90.4</v>
      </c>
      <c r="AQ59" s="646">
        <f t="shared" si="18"/>
        <v>1096</v>
      </c>
      <c r="AR59" s="646">
        <f t="shared" si="18"/>
        <v>0</v>
      </c>
      <c r="AS59" s="646">
        <f t="shared" si="18"/>
        <v>1096</v>
      </c>
      <c r="AT59" s="646">
        <f t="shared" si="18"/>
        <v>96</v>
      </c>
      <c r="AU59" s="646">
        <f t="shared" si="18"/>
        <v>0</v>
      </c>
      <c r="AV59" s="646">
        <f t="shared" si="18"/>
        <v>96</v>
      </c>
      <c r="AW59" s="646">
        <f t="shared" si="18"/>
        <v>96</v>
      </c>
      <c r="AX59" s="646">
        <f t="shared" si="18"/>
        <v>0</v>
      </c>
      <c r="AY59" s="646">
        <f t="shared" si="18"/>
        <v>96</v>
      </c>
      <c r="AZ59" s="747">
        <f>BC59+BF59+BI59+BL59+BO59+BR59</f>
        <v>0</v>
      </c>
      <c r="BA59" s="646">
        <f t="shared" si="18"/>
        <v>0</v>
      </c>
      <c r="BB59" s="646">
        <f t="shared" si="18"/>
        <v>0</v>
      </c>
      <c r="BC59" s="646">
        <f t="shared" si="18"/>
        <v>0</v>
      </c>
      <c r="BD59" s="646">
        <f t="shared" si="18"/>
        <v>0</v>
      </c>
      <c r="BE59" s="646">
        <f t="shared" si="18"/>
        <v>0</v>
      </c>
      <c r="BF59" s="646">
        <f t="shared" si="18"/>
        <v>0</v>
      </c>
      <c r="BG59" s="646">
        <f t="shared" si="18"/>
        <v>0</v>
      </c>
      <c r="BH59" s="646">
        <f t="shared" si="18"/>
        <v>0</v>
      </c>
      <c r="BI59" s="646">
        <f t="shared" si="18"/>
        <v>0</v>
      </c>
      <c r="BJ59" s="646">
        <f t="shared" si="18"/>
        <v>0</v>
      </c>
      <c r="BK59" s="646">
        <f t="shared" si="18"/>
        <v>0</v>
      </c>
      <c r="BL59" s="646">
        <f t="shared" si="18"/>
        <v>0</v>
      </c>
      <c r="BM59" s="646">
        <f t="shared" si="18"/>
        <v>0</v>
      </c>
      <c r="BN59" s="646">
        <f t="shared" si="18"/>
        <v>0</v>
      </c>
      <c r="BO59" s="646">
        <f t="shared" si="18"/>
        <v>0</v>
      </c>
      <c r="BP59" s="646">
        <f t="shared" si="18"/>
        <v>0</v>
      </c>
      <c r="BQ59" s="646">
        <f t="shared" si="18"/>
        <v>0</v>
      </c>
      <c r="BR59" s="646">
        <f t="shared" si="18"/>
        <v>0</v>
      </c>
      <c r="BS59" s="608">
        <f>BT59+BU59+BX59+CA59+CD59+CG59+CJ59+CM59+CP59</f>
        <v>64216.09572</v>
      </c>
      <c r="BT59" s="646">
        <f t="shared" ref="BT59:CP59" si="19">BT57</f>
        <v>4728.52027</v>
      </c>
      <c r="BU59" s="646">
        <f t="shared" si="19"/>
        <v>5368.03887</v>
      </c>
      <c r="BV59" s="646">
        <f t="shared" si="19"/>
        <v>6691.42368</v>
      </c>
      <c r="BW59" s="646">
        <f t="shared" si="19"/>
        <v>0</v>
      </c>
      <c r="BX59" s="646">
        <f t="shared" si="19"/>
        <v>6691.42368</v>
      </c>
      <c r="BY59" s="646">
        <f t="shared" si="19"/>
        <v>6398.76753</v>
      </c>
      <c r="BZ59" s="646">
        <f t="shared" si="19"/>
        <v>0</v>
      </c>
      <c r="CA59" s="646">
        <f t="shared" si="19"/>
        <v>6398.76753</v>
      </c>
      <c r="CB59" s="646">
        <f t="shared" si="19"/>
        <v>6221.46909</v>
      </c>
      <c r="CC59" s="646">
        <f t="shared" si="19"/>
        <v>0</v>
      </c>
      <c r="CD59" s="646">
        <f t="shared" si="19"/>
        <v>6221.46909</v>
      </c>
      <c r="CE59" s="646">
        <f t="shared" si="19"/>
        <v>9171.01139</v>
      </c>
      <c r="CF59" s="646">
        <f t="shared" si="19"/>
        <v>0</v>
      </c>
      <c r="CG59" s="795">
        <f t="shared" si="19"/>
        <v>9171.01139</v>
      </c>
      <c r="CH59" s="795">
        <f t="shared" si="19"/>
        <v>10370.88266</v>
      </c>
      <c r="CI59" s="795">
        <f t="shared" si="19"/>
        <v>128.48594</v>
      </c>
      <c r="CJ59" s="795">
        <f t="shared" si="19"/>
        <v>10499.3686</v>
      </c>
      <c r="CK59" s="795">
        <f t="shared" si="19"/>
        <v>7616.41406</v>
      </c>
      <c r="CL59" s="795">
        <f t="shared" si="19"/>
        <v>0</v>
      </c>
      <c r="CM59" s="795">
        <f t="shared" si="19"/>
        <v>7616.41406</v>
      </c>
      <c r="CN59" s="795">
        <f t="shared" si="19"/>
        <v>7521.08223</v>
      </c>
      <c r="CO59" s="795">
        <f t="shared" si="19"/>
        <v>0</v>
      </c>
      <c r="CP59" s="823">
        <f t="shared" si="19"/>
        <v>7521.08223</v>
      </c>
      <c r="CQ59" s="824"/>
    </row>
    <row r="60" s="27" customFormat="1" ht="21" customHeight="1" spans="1:95">
      <c r="A60" s="667" t="s">
        <v>304</v>
      </c>
      <c r="B60" s="668"/>
      <c r="C60" s="668"/>
      <c r="D60" s="668"/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68"/>
      <c r="Q60" s="668"/>
      <c r="R60" s="668"/>
      <c r="S60" s="668"/>
      <c r="T60" s="668"/>
      <c r="U60" s="668"/>
      <c r="V60" s="668"/>
      <c r="W60" s="668"/>
      <c r="X60" s="668"/>
      <c r="Y60" s="668"/>
      <c r="Z60" s="668"/>
      <c r="AA60" s="668"/>
      <c r="AB60" s="668"/>
      <c r="AC60" s="668"/>
      <c r="AD60" s="668"/>
      <c r="AE60" s="668"/>
      <c r="AF60" s="668"/>
      <c r="AG60" s="668"/>
      <c r="AH60" s="668"/>
      <c r="AI60" s="668"/>
      <c r="AJ60" s="668"/>
      <c r="AK60" s="668"/>
      <c r="AL60" s="668"/>
      <c r="AM60" s="668"/>
      <c r="AN60" s="668"/>
      <c r="AO60" s="668"/>
      <c r="AP60" s="668"/>
      <c r="AQ60" s="668"/>
      <c r="AR60" s="668"/>
      <c r="AS60" s="668"/>
      <c r="AT60" s="668"/>
      <c r="AU60" s="668"/>
      <c r="AV60" s="668"/>
      <c r="AW60" s="668"/>
      <c r="AX60" s="668"/>
      <c r="AY60" s="668"/>
      <c r="AZ60" s="668"/>
      <c r="BA60" s="668"/>
      <c r="BB60" s="668"/>
      <c r="BC60" s="668"/>
      <c r="BD60" s="668"/>
      <c r="BE60" s="668"/>
      <c r="BF60" s="668"/>
      <c r="BG60" s="668"/>
      <c r="BH60" s="668"/>
      <c r="BI60" s="668"/>
      <c r="BJ60" s="668"/>
      <c r="BK60" s="668"/>
      <c r="BL60" s="668"/>
      <c r="BM60" s="668"/>
      <c r="BN60" s="668"/>
      <c r="BO60" s="668"/>
      <c r="BP60" s="668"/>
      <c r="BQ60" s="668"/>
      <c r="BR60" s="668"/>
      <c r="BS60" s="668"/>
      <c r="BT60" s="668"/>
      <c r="BU60" s="668"/>
      <c r="BV60" s="668"/>
      <c r="BW60" s="668"/>
      <c r="BX60" s="668"/>
      <c r="BY60" s="668"/>
      <c r="BZ60" s="668"/>
      <c r="CA60" s="668"/>
      <c r="CB60" s="668"/>
      <c r="CC60" s="668"/>
      <c r="CD60" s="668"/>
      <c r="CE60" s="668"/>
      <c r="CF60" s="668"/>
      <c r="CG60" s="668"/>
      <c r="CH60" s="668"/>
      <c r="CI60" s="668"/>
      <c r="CJ60" s="668"/>
      <c r="CK60" s="668"/>
      <c r="CL60" s="668"/>
      <c r="CM60" s="668"/>
      <c r="CN60" s="668"/>
      <c r="CO60" s="668"/>
      <c r="CP60" s="822"/>
      <c r="CQ60" s="814"/>
    </row>
    <row r="61" s="27" customFormat="1" ht="22.5" customHeight="1" spans="1:95">
      <c r="A61" s="604" t="s">
        <v>305</v>
      </c>
      <c r="B61" s="605"/>
      <c r="C61" s="605"/>
      <c r="D61" s="605"/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5"/>
      <c r="R61" s="605"/>
      <c r="S61" s="605"/>
      <c r="T61" s="605"/>
      <c r="U61" s="605"/>
      <c r="V61" s="605"/>
      <c r="W61" s="605"/>
      <c r="X61" s="605"/>
      <c r="Y61" s="605"/>
      <c r="Z61" s="605"/>
      <c r="AA61" s="605"/>
      <c r="AB61" s="605"/>
      <c r="AC61" s="605"/>
      <c r="AD61" s="605"/>
      <c r="AE61" s="605"/>
      <c r="AF61" s="605"/>
      <c r="AG61" s="605"/>
      <c r="AH61" s="605"/>
      <c r="AI61" s="605"/>
      <c r="AJ61" s="605"/>
      <c r="AK61" s="605"/>
      <c r="AL61" s="605"/>
      <c r="AM61" s="605"/>
      <c r="AN61" s="605"/>
      <c r="AO61" s="605"/>
      <c r="AP61" s="605"/>
      <c r="AQ61" s="605"/>
      <c r="AR61" s="605"/>
      <c r="AS61" s="605"/>
      <c r="AT61" s="605"/>
      <c r="AU61" s="605"/>
      <c r="AV61" s="605"/>
      <c r="AW61" s="605"/>
      <c r="AX61" s="605"/>
      <c r="AY61" s="605"/>
      <c r="AZ61" s="605"/>
      <c r="BA61" s="605"/>
      <c r="BB61" s="605"/>
      <c r="BC61" s="605"/>
      <c r="BD61" s="605"/>
      <c r="BE61" s="605"/>
      <c r="BF61" s="605"/>
      <c r="BG61" s="605"/>
      <c r="BH61" s="605"/>
      <c r="BI61" s="605"/>
      <c r="BJ61" s="605"/>
      <c r="BK61" s="605"/>
      <c r="BL61" s="605"/>
      <c r="BM61" s="605"/>
      <c r="BN61" s="605"/>
      <c r="BO61" s="605"/>
      <c r="BP61" s="605"/>
      <c r="BQ61" s="605"/>
      <c r="BR61" s="605"/>
      <c r="BS61" s="605"/>
      <c r="BT61" s="605"/>
      <c r="BU61" s="605"/>
      <c r="BV61" s="605"/>
      <c r="BW61" s="605"/>
      <c r="BX61" s="605"/>
      <c r="BY61" s="605"/>
      <c r="BZ61" s="605"/>
      <c r="CA61" s="605"/>
      <c r="CB61" s="605"/>
      <c r="CC61" s="605"/>
      <c r="CD61" s="605"/>
      <c r="CE61" s="605"/>
      <c r="CF61" s="605"/>
      <c r="CG61" s="605"/>
      <c r="CH61" s="605"/>
      <c r="CI61" s="605"/>
      <c r="CJ61" s="605"/>
      <c r="CK61" s="605"/>
      <c r="CL61" s="605"/>
      <c r="CM61" s="605"/>
      <c r="CN61" s="605"/>
      <c r="CO61" s="605"/>
      <c r="CP61" s="801"/>
      <c r="CQ61" s="814"/>
    </row>
    <row r="62" ht="68.25" customHeight="1" spans="1:95">
      <c r="A62" s="15" t="s">
        <v>122</v>
      </c>
      <c r="B62" s="606" t="s">
        <v>160</v>
      </c>
      <c r="C62" s="607" t="s">
        <v>13</v>
      </c>
      <c r="D62" s="674">
        <f>E62+F62+I62+L62+O62+R62+U62+X62+AA62</f>
        <v>1488.35017</v>
      </c>
      <c r="E62" s="11">
        <v>0</v>
      </c>
      <c r="F62" s="11">
        <v>0</v>
      </c>
      <c r="G62" s="11">
        <f>'26'!I50</f>
        <v>1488.35017</v>
      </c>
      <c r="H62" s="609">
        <f>H63+H64+H65</f>
        <v>0</v>
      </c>
      <c r="I62" s="11">
        <f>G62+H62</f>
        <v>1488.35017</v>
      </c>
      <c r="J62" s="686">
        <f>'34'!L58</f>
        <v>0</v>
      </c>
      <c r="K62" s="700"/>
      <c r="L62" s="686">
        <v>0</v>
      </c>
      <c r="M62" s="686">
        <v>0</v>
      </c>
      <c r="N62" s="700">
        <v>0</v>
      </c>
      <c r="O62" s="686">
        <v>0</v>
      </c>
      <c r="P62" s="699">
        <f>'49'!R62</f>
        <v>0</v>
      </c>
      <c r="Q62" s="687">
        <f>Q63+Q64+Q65</f>
        <v>0</v>
      </c>
      <c r="R62" s="717">
        <f>P62+Q62</f>
        <v>0</v>
      </c>
      <c r="S62" s="699">
        <f>'49'!U62</f>
        <v>0</v>
      </c>
      <c r="T62" s="687">
        <f>T63</f>
        <v>0</v>
      </c>
      <c r="U62" s="717">
        <f>S62+T62</f>
        <v>0</v>
      </c>
      <c r="V62" s="699">
        <f>'49'!X62</f>
        <v>0</v>
      </c>
      <c r="W62" s="687">
        <f>W63</f>
        <v>0</v>
      </c>
      <c r="X62" s="717">
        <f>V62+W62</f>
        <v>0</v>
      </c>
      <c r="Y62" s="699">
        <f>'49'!AA62</f>
        <v>0</v>
      </c>
      <c r="Z62" s="687">
        <f>Z63</f>
        <v>0</v>
      </c>
      <c r="AA62" s="717">
        <f>Y62+Z62</f>
        <v>0</v>
      </c>
      <c r="AB62" s="674">
        <f>AC62+AD62+AG62+AJ62+AM62+AP62+AS62+AV62+AY62</f>
        <v>0</v>
      </c>
      <c r="AC62" s="653">
        <v>0</v>
      </c>
      <c r="AD62" s="653">
        <v>0</v>
      </c>
      <c r="AE62" s="653">
        <v>0</v>
      </c>
      <c r="AF62" s="654"/>
      <c r="AG62" s="404">
        <v>0</v>
      </c>
      <c r="AH62" s="653">
        <f>'35'!AA58</f>
        <v>0</v>
      </c>
      <c r="AI62" s="737"/>
      <c r="AJ62" s="653">
        <v>0</v>
      </c>
      <c r="AK62" s="653">
        <f>'43'!AD60</f>
        <v>0</v>
      </c>
      <c r="AL62" s="737"/>
      <c r="AM62" s="653">
        <v>0</v>
      </c>
      <c r="AN62" s="653">
        <f>'49'!AG62</f>
        <v>0</v>
      </c>
      <c r="AO62" s="737"/>
      <c r="AP62" s="653">
        <v>0</v>
      </c>
      <c r="AQ62" s="653">
        <f>'49'!AJ62</f>
        <v>0</v>
      </c>
      <c r="AR62" s="737"/>
      <c r="AS62" s="653">
        <v>0</v>
      </c>
      <c r="AT62" s="653">
        <f>'49'!AM62</f>
        <v>0</v>
      </c>
      <c r="AU62" s="737"/>
      <c r="AV62" s="653">
        <v>0</v>
      </c>
      <c r="AW62" s="653">
        <f>'49'!AP62</f>
        <v>0</v>
      </c>
      <c r="AX62" s="737"/>
      <c r="AY62" s="653">
        <v>0</v>
      </c>
      <c r="AZ62" s="747">
        <f>BC62+BF62+BI62+BL62+BO62+BR62</f>
        <v>0</v>
      </c>
      <c r="BA62" s="653">
        <v>0</v>
      </c>
      <c r="BB62" s="654"/>
      <c r="BC62" s="653">
        <f>BA62+BB62</f>
        <v>0</v>
      </c>
      <c r="BD62" s="653">
        <v>0</v>
      </c>
      <c r="BE62" s="654"/>
      <c r="BF62" s="653">
        <f>BD62+BE62</f>
        <v>0</v>
      </c>
      <c r="BG62" s="653">
        <v>0</v>
      </c>
      <c r="BH62" s="654"/>
      <c r="BI62" s="653">
        <f>BG62+BH62</f>
        <v>0</v>
      </c>
      <c r="BJ62" s="653">
        <v>0</v>
      </c>
      <c r="BK62" s="654"/>
      <c r="BL62" s="653">
        <f>BJ62+BK62</f>
        <v>0</v>
      </c>
      <c r="BM62" s="653">
        <v>0</v>
      </c>
      <c r="BN62" s="654"/>
      <c r="BO62" s="653">
        <f>BM62+BN62</f>
        <v>0</v>
      </c>
      <c r="BP62" s="653">
        <v>0</v>
      </c>
      <c r="BQ62" s="654"/>
      <c r="BR62" s="653">
        <f>BP62+BQ62</f>
        <v>0</v>
      </c>
      <c r="BS62" s="608">
        <f>BT62+BU62+BX62+CA62+CD62+CG62+CJ62+CM62+CP62</f>
        <v>1488.35017</v>
      </c>
      <c r="BT62" s="11">
        <f>E62+AC62</f>
        <v>0</v>
      </c>
      <c r="BU62" s="11">
        <f>F62+AD62</f>
        <v>0</v>
      </c>
      <c r="BV62" s="11">
        <f>G62+AE62</f>
        <v>1488.35017</v>
      </c>
      <c r="BW62" s="609">
        <f>H62+AF62</f>
        <v>0</v>
      </c>
      <c r="BX62" s="11">
        <f>BV62+BW62</f>
        <v>1488.35017</v>
      </c>
      <c r="BY62" s="11">
        <f>J62+AH62+BA62</f>
        <v>0</v>
      </c>
      <c r="BZ62" s="642">
        <f>K62+AI62+BB62</f>
        <v>0</v>
      </c>
      <c r="CA62" s="11">
        <f>BY62+BZ62</f>
        <v>0</v>
      </c>
      <c r="CB62" s="11">
        <f>M62+AK62</f>
        <v>0</v>
      </c>
      <c r="CC62" s="642">
        <f>N62+AL62</f>
        <v>0</v>
      </c>
      <c r="CD62" s="11">
        <f>CB62+CC62</f>
        <v>0</v>
      </c>
      <c r="CE62" s="11">
        <f>P62+AN62+BG62</f>
        <v>0</v>
      </c>
      <c r="CF62" s="609">
        <f>Q62+AO62+BH62</f>
        <v>0</v>
      </c>
      <c r="CG62" s="11">
        <f>CE62+CF62</f>
        <v>0</v>
      </c>
      <c r="CH62" s="11">
        <f>S62+AQ62+BJ62</f>
        <v>0</v>
      </c>
      <c r="CI62" s="609">
        <f>T62+AR62+BK62</f>
        <v>0</v>
      </c>
      <c r="CJ62" s="11">
        <f>CH62+CI62</f>
        <v>0</v>
      </c>
      <c r="CK62" s="11">
        <f>V62+AT62+BM62</f>
        <v>0</v>
      </c>
      <c r="CL62" s="609">
        <f>W62+AU62+BN62</f>
        <v>0</v>
      </c>
      <c r="CM62" s="11">
        <f>CK62+CL62</f>
        <v>0</v>
      </c>
      <c r="CN62" s="11">
        <f>Y62+AW62+BP62</f>
        <v>0</v>
      </c>
      <c r="CO62" s="609">
        <f>Z62+AX62+BQ62</f>
        <v>0</v>
      </c>
      <c r="CP62" s="787">
        <f>CN62+CO62</f>
        <v>0</v>
      </c>
      <c r="CQ62" s="824"/>
    </row>
    <row r="63" spans="1:95">
      <c r="A63" s="15"/>
      <c r="B63" s="606"/>
      <c r="C63" s="607" t="s">
        <v>91</v>
      </c>
      <c r="D63" s="675"/>
      <c r="E63" s="10"/>
      <c r="F63" s="10"/>
      <c r="G63" s="10"/>
      <c r="H63" s="676"/>
      <c r="I63" s="10"/>
      <c r="J63" s="704"/>
      <c r="K63" s="705"/>
      <c r="L63" s="706"/>
      <c r="M63" s="704"/>
      <c r="N63" s="705"/>
      <c r="O63" s="707"/>
      <c r="P63" s="708"/>
      <c r="Q63" s="725"/>
      <c r="R63" s="704"/>
      <c r="S63" s="708"/>
      <c r="T63" s="726"/>
      <c r="U63" s="704"/>
      <c r="V63" s="708"/>
      <c r="W63" s="726"/>
      <c r="X63" s="704"/>
      <c r="Y63" s="708"/>
      <c r="Z63" s="726"/>
      <c r="AA63" s="704"/>
      <c r="AB63" s="675"/>
      <c r="AC63" s="10"/>
      <c r="AD63" s="10"/>
      <c r="AE63" s="10"/>
      <c r="AF63" s="676"/>
      <c r="AG63" s="361"/>
      <c r="AH63" s="738"/>
      <c r="AI63" s="739"/>
      <c r="AJ63" s="657"/>
      <c r="AK63" s="738"/>
      <c r="AL63" s="739"/>
      <c r="AM63" s="657"/>
      <c r="AN63" s="738"/>
      <c r="AO63" s="739"/>
      <c r="AP63" s="657"/>
      <c r="AQ63" s="738"/>
      <c r="AR63" s="739"/>
      <c r="AS63" s="657"/>
      <c r="AT63" s="738"/>
      <c r="AU63" s="739"/>
      <c r="AV63" s="657"/>
      <c r="AW63" s="738"/>
      <c r="AX63" s="739"/>
      <c r="AY63" s="765"/>
      <c r="AZ63" s="640"/>
      <c r="BA63" s="760"/>
      <c r="BB63" s="642"/>
      <c r="BC63" s="765"/>
      <c r="BD63" s="760"/>
      <c r="BE63" s="642"/>
      <c r="BF63" s="760"/>
      <c r="BG63" s="760"/>
      <c r="BH63" s="642"/>
      <c r="BI63" s="760"/>
      <c r="BJ63" s="760"/>
      <c r="BK63" s="642"/>
      <c r="BL63" s="760"/>
      <c r="BM63" s="760"/>
      <c r="BN63" s="642"/>
      <c r="BO63" s="760"/>
      <c r="BP63" s="760"/>
      <c r="BQ63" s="642"/>
      <c r="BR63" s="783"/>
      <c r="BS63" s="657"/>
      <c r="BT63" s="10"/>
      <c r="BU63" s="10"/>
      <c r="BV63" s="10"/>
      <c r="BW63" s="676"/>
      <c r="BX63" s="10"/>
      <c r="BY63" s="738"/>
      <c r="BZ63" s="739"/>
      <c r="CA63" s="657"/>
      <c r="CB63" s="738"/>
      <c r="CC63" s="739"/>
      <c r="CD63" s="657"/>
      <c r="CE63" s="10"/>
      <c r="CF63" s="642"/>
      <c r="CG63" s="10"/>
      <c r="CH63" s="10"/>
      <c r="CI63" s="642"/>
      <c r="CJ63" s="10"/>
      <c r="CK63" s="10"/>
      <c r="CL63" s="642"/>
      <c r="CM63" s="10"/>
      <c r="CN63" s="10"/>
      <c r="CO63" s="642"/>
      <c r="CP63" s="765"/>
      <c r="CQ63" s="824"/>
    </row>
    <row r="64" ht="22.5" spans="1:95">
      <c r="A64" s="15"/>
      <c r="B64" s="606"/>
      <c r="C64" s="607" t="s">
        <v>404</v>
      </c>
      <c r="D64" s="608"/>
      <c r="E64" s="10"/>
      <c r="F64" s="10"/>
      <c r="G64" s="10"/>
      <c r="H64" s="676"/>
      <c r="I64" s="10"/>
      <c r="J64" s="704"/>
      <c r="K64" s="709"/>
      <c r="L64" s="706"/>
      <c r="M64" s="704"/>
      <c r="N64" s="709"/>
      <c r="O64" s="707"/>
      <c r="P64" s="710"/>
      <c r="Q64" s="725"/>
      <c r="R64" s="704"/>
      <c r="S64" s="710"/>
      <c r="T64" s="727"/>
      <c r="U64" s="704"/>
      <c r="V64" s="710"/>
      <c r="W64" s="727"/>
      <c r="X64" s="704"/>
      <c r="Y64" s="710"/>
      <c r="Z64" s="727"/>
      <c r="AA64" s="704"/>
      <c r="AB64" s="608"/>
      <c r="AC64" s="10"/>
      <c r="AD64" s="10"/>
      <c r="AE64" s="10"/>
      <c r="AF64" s="676"/>
      <c r="AG64" s="361"/>
      <c r="AH64" s="738"/>
      <c r="AI64" s="740"/>
      <c r="AJ64" s="657"/>
      <c r="AK64" s="738"/>
      <c r="AL64" s="740"/>
      <c r="AM64" s="657"/>
      <c r="AN64" s="738"/>
      <c r="AO64" s="740"/>
      <c r="AP64" s="657"/>
      <c r="AQ64" s="738"/>
      <c r="AR64" s="740"/>
      <c r="AS64" s="657"/>
      <c r="AT64" s="738"/>
      <c r="AU64" s="740"/>
      <c r="AV64" s="657"/>
      <c r="AW64" s="738"/>
      <c r="AX64" s="740"/>
      <c r="AY64" s="765"/>
      <c r="AZ64" s="766"/>
      <c r="BA64" s="767"/>
      <c r="BB64" s="768"/>
      <c r="BC64" s="765"/>
      <c r="BD64" s="767"/>
      <c r="BE64" s="768"/>
      <c r="BF64" s="767"/>
      <c r="BG64" s="767"/>
      <c r="BH64" s="768"/>
      <c r="BI64" s="767"/>
      <c r="BJ64" s="767"/>
      <c r="BK64" s="768"/>
      <c r="BL64" s="767"/>
      <c r="BM64" s="767"/>
      <c r="BN64" s="768"/>
      <c r="BO64" s="767"/>
      <c r="BP64" s="767"/>
      <c r="BQ64" s="768"/>
      <c r="BR64" s="789"/>
      <c r="BS64" s="657"/>
      <c r="BT64" s="10"/>
      <c r="BU64" s="10"/>
      <c r="BV64" s="10"/>
      <c r="BW64" s="676"/>
      <c r="BX64" s="10"/>
      <c r="BY64" s="738"/>
      <c r="BZ64" s="740"/>
      <c r="CA64" s="657"/>
      <c r="CB64" s="738"/>
      <c r="CC64" s="740"/>
      <c r="CD64" s="657"/>
      <c r="CE64" s="10"/>
      <c r="CF64" s="768"/>
      <c r="CG64" s="10"/>
      <c r="CH64" s="10"/>
      <c r="CI64" s="768"/>
      <c r="CJ64" s="10"/>
      <c r="CK64" s="10"/>
      <c r="CL64" s="768"/>
      <c r="CM64" s="10"/>
      <c r="CN64" s="10"/>
      <c r="CO64" s="768"/>
      <c r="CP64" s="765"/>
      <c r="CQ64" s="824"/>
    </row>
    <row r="65" ht="27.75" customHeight="1" spans="1:95">
      <c r="A65" s="825"/>
      <c r="B65" s="638"/>
      <c r="C65" s="639" t="s">
        <v>39</v>
      </c>
      <c r="D65" s="640"/>
      <c r="E65" s="760"/>
      <c r="F65" s="760"/>
      <c r="G65" s="760"/>
      <c r="H65" s="739"/>
      <c r="I65" s="760"/>
      <c r="J65" s="849"/>
      <c r="K65" s="709"/>
      <c r="L65" s="850"/>
      <c r="M65" s="849"/>
      <c r="N65" s="709"/>
      <c r="O65" s="851"/>
      <c r="P65" s="710"/>
      <c r="Q65" s="687"/>
      <c r="R65" s="849"/>
      <c r="S65" s="710"/>
      <c r="T65" s="727"/>
      <c r="U65" s="849"/>
      <c r="V65" s="710"/>
      <c r="W65" s="727"/>
      <c r="X65" s="849"/>
      <c r="Y65" s="710"/>
      <c r="Z65" s="727"/>
      <c r="AA65" s="849"/>
      <c r="AB65" s="640"/>
      <c r="AC65" s="760"/>
      <c r="AD65" s="760"/>
      <c r="AE65" s="760"/>
      <c r="AF65" s="739"/>
      <c r="AG65" s="435"/>
      <c r="AH65" s="866"/>
      <c r="AI65" s="740"/>
      <c r="AJ65" s="660"/>
      <c r="AK65" s="866"/>
      <c r="AL65" s="740"/>
      <c r="AM65" s="660"/>
      <c r="AN65" s="866"/>
      <c r="AO65" s="740"/>
      <c r="AP65" s="660"/>
      <c r="AQ65" s="866"/>
      <c r="AR65" s="740"/>
      <c r="AS65" s="660"/>
      <c r="AT65" s="866"/>
      <c r="AU65" s="740"/>
      <c r="AV65" s="660"/>
      <c r="AW65" s="866"/>
      <c r="AX65" s="740"/>
      <c r="AY65" s="869"/>
      <c r="AZ65" s="766"/>
      <c r="BA65" s="767"/>
      <c r="BB65" s="768"/>
      <c r="BC65" s="869"/>
      <c r="BD65" s="767"/>
      <c r="BE65" s="768"/>
      <c r="BF65" s="767"/>
      <c r="BG65" s="767"/>
      <c r="BH65" s="768"/>
      <c r="BI65" s="767"/>
      <c r="BJ65" s="767"/>
      <c r="BK65" s="768"/>
      <c r="BL65" s="767"/>
      <c r="BM65" s="767"/>
      <c r="BN65" s="768"/>
      <c r="BO65" s="767"/>
      <c r="BP65" s="767"/>
      <c r="BQ65" s="768"/>
      <c r="BR65" s="789"/>
      <c r="BS65" s="660"/>
      <c r="BT65" s="760"/>
      <c r="BU65" s="760"/>
      <c r="BV65" s="760"/>
      <c r="BW65" s="739"/>
      <c r="BX65" s="760"/>
      <c r="BY65" s="866"/>
      <c r="BZ65" s="740"/>
      <c r="CA65" s="660"/>
      <c r="CB65" s="866"/>
      <c r="CC65" s="740"/>
      <c r="CD65" s="660"/>
      <c r="CE65" s="760"/>
      <c r="CF65" s="768"/>
      <c r="CG65" s="760"/>
      <c r="CH65" s="760"/>
      <c r="CI65" s="768"/>
      <c r="CJ65" s="760"/>
      <c r="CK65" s="760"/>
      <c r="CL65" s="768"/>
      <c r="CM65" s="760"/>
      <c r="CN65" s="760"/>
      <c r="CO65" s="768"/>
      <c r="CP65" s="869"/>
      <c r="CQ65" s="824"/>
    </row>
    <row r="66" s="30" customFormat="1" ht="69.6" customHeight="1" spans="1:95">
      <c r="A66" s="643"/>
      <c r="B66" s="644" t="s">
        <v>159</v>
      </c>
      <c r="C66" s="672"/>
      <c r="D66" s="424">
        <f>E66+F66+I66+L66+O66+R66+U66+X66+AA66</f>
        <v>1488.35017</v>
      </c>
      <c r="E66" s="397">
        <f>E62</f>
        <v>0</v>
      </c>
      <c r="F66" s="397">
        <f t="shared" ref="F66:BR66" si="20">F62</f>
        <v>0</v>
      </c>
      <c r="G66" s="397">
        <f t="shared" si="20"/>
        <v>1488.35017</v>
      </c>
      <c r="H66" s="517">
        <f t="shared" si="20"/>
        <v>0</v>
      </c>
      <c r="I66" s="397">
        <f t="shared" si="20"/>
        <v>1488.35017</v>
      </c>
      <c r="J66" s="397">
        <f t="shared" si="20"/>
        <v>0</v>
      </c>
      <c r="K66" s="397">
        <f t="shared" si="20"/>
        <v>0</v>
      </c>
      <c r="L66" s="397">
        <f t="shared" si="20"/>
        <v>0</v>
      </c>
      <c r="M66" s="397">
        <f t="shared" si="20"/>
        <v>0</v>
      </c>
      <c r="N66" s="397">
        <f t="shared" si="20"/>
        <v>0</v>
      </c>
      <c r="O66" s="397">
        <f t="shared" si="20"/>
        <v>0</v>
      </c>
      <c r="P66" s="397">
        <f t="shared" si="20"/>
        <v>0</v>
      </c>
      <c r="Q66" s="416">
        <f t="shared" si="20"/>
        <v>0</v>
      </c>
      <c r="R66" s="515">
        <f t="shared" si="20"/>
        <v>0</v>
      </c>
      <c r="S66" s="515">
        <f t="shared" si="20"/>
        <v>0</v>
      </c>
      <c r="T66" s="515">
        <f t="shared" si="20"/>
        <v>0</v>
      </c>
      <c r="U66" s="515">
        <f t="shared" si="20"/>
        <v>0</v>
      </c>
      <c r="V66" s="515">
        <f t="shared" si="20"/>
        <v>0</v>
      </c>
      <c r="W66" s="515">
        <f t="shared" si="20"/>
        <v>0</v>
      </c>
      <c r="X66" s="515">
        <f t="shared" si="20"/>
        <v>0</v>
      </c>
      <c r="Y66" s="515">
        <f t="shared" si="20"/>
        <v>0</v>
      </c>
      <c r="Z66" s="515">
        <f t="shared" si="20"/>
        <v>0</v>
      </c>
      <c r="AA66" s="515">
        <f t="shared" si="20"/>
        <v>0</v>
      </c>
      <c r="AB66" s="673">
        <f>AC66+AD66+AG66+AJ66+AM66+AP66+AS66+AV66+AY66</f>
        <v>0</v>
      </c>
      <c r="AC66" s="646">
        <f t="shared" si="20"/>
        <v>0</v>
      </c>
      <c r="AD66" s="646">
        <f t="shared" si="20"/>
        <v>0</v>
      </c>
      <c r="AE66" s="646">
        <f t="shared" si="20"/>
        <v>0</v>
      </c>
      <c r="AF66" s="848">
        <f t="shared" si="20"/>
        <v>0</v>
      </c>
      <c r="AG66" s="397">
        <f t="shared" si="20"/>
        <v>0</v>
      </c>
      <c r="AH66" s="646">
        <f t="shared" si="20"/>
        <v>0</v>
      </c>
      <c r="AI66" s="646">
        <f t="shared" si="20"/>
        <v>0</v>
      </c>
      <c r="AJ66" s="646">
        <f t="shared" si="20"/>
        <v>0</v>
      </c>
      <c r="AK66" s="646">
        <f t="shared" si="20"/>
        <v>0</v>
      </c>
      <c r="AL66" s="646">
        <f t="shared" si="20"/>
        <v>0</v>
      </c>
      <c r="AM66" s="646">
        <f t="shared" si="20"/>
        <v>0</v>
      </c>
      <c r="AN66" s="646">
        <f t="shared" si="20"/>
        <v>0</v>
      </c>
      <c r="AO66" s="646">
        <f t="shared" si="20"/>
        <v>0</v>
      </c>
      <c r="AP66" s="646">
        <f t="shared" si="20"/>
        <v>0</v>
      </c>
      <c r="AQ66" s="646">
        <f t="shared" si="20"/>
        <v>0</v>
      </c>
      <c r="AR66" s="646">
        <f t="shared" si="20"/>
        <v>0</v>
      </c>
      <c r="AS66" s="646">
        <f t="shared" si="20"/>
        <v>0</v>
      </c>
      <c r="AT66" s="646">
        <f t="shared" si="20"/>
        <v>0</v>
      </c>
      <c r="AU66" s="646">
        <f t="shared" si="20"/>
        <v>0</v>
      </c>
      <c r="AV66" s="646">
        <f t="shared" si="20"/>
        <v>0</v>
      </c>
      <c r="AW66" s="646">
        <f t="shared" si="20"/>
        <v>0</v>
      </c>
      <c r="AX66" s="646">
        <f t="shared" si="20"/>
        <v>0</v>
      </c>
      <c r="AY66" s="646">
        <f t="shared" si="20"/>
        <v>0</v>
      </c>
      <c r="AZ66" s="870">
        <f>BC66+BF66+BI66+BL66+BO66+BR66</f>
        <v>0</v>
      </c>
      <c r="BA66" s="870">
        <f t="shared" si="20"/>
        <v>0</v>
      </c>
      <c r="BB66" s="823">
        <f t="shared" si="20"/>
        <v>0</v>
      </c>
      <c r="BC66" s="795">
        <f t="shared" si="20"/>
        <v>0</v>
      </c>
      <c r="BD66" s="795">
        <f t="shared" si="20"/>
        <v>0</v>
      </c>
      <c r="BE66" s="795">
        <f t="shared" si="20"/>
        <v>0</v>
      </c>
      <c r="BF66" s="795">
        <f t="shared" si="20"/>
        <v>0</v>
      </c>
      <c r="BG66" s="795">
        <f t="shared" si="20"/>
        <v>0</v>
      </c>
      <c r="BH66" s="795">
        <f t="shared" si="20"/>
        <v>0</v>
      </c>
      <c r="BI66" s="795">
        <f t="shared" si="20"/>
        <v>0</v>
      </c>
      <c r="BJ66" s="795">
        <f t="shared" si="20"/>
        <v>0</v>
      </c>
      <c r="BK66" s="795">
        <f t="shared" si="20"/>
        <v>0</v>
      </c>
      <c r="BL66" s="795">
        <f t="shared" si="20"/>
        <v>0</v>
      </c>
      <c r="BM66" s="795">
        <f t="shared" si="20"/>
        <v>0</v>
      </c>
      <c r="BN66" s="795">
        <f t="shared" si="20"/>
        <v>0</v>
      </c>
      <c r="BO66" s="795">
        <f t="shared" si="20"/>
        <v>0</v>
      </c>
      <c r="BP66" s="795">
        <f t="shared" si="20"/>
        <v>0</v>
      </c>
      <c r="BQ66" s="795">
        <f t="shared" si="20"/>
        <v>0</v>
      </c>
      <c r="BR66" s="795">
        <f t="shared" si="20"/>
        <v>0</v>
      </c>
      <c r="BS66" s="673">
        <f>BT66+BU66+BX66+CA66+CD66+CG66+CJ66+CM66+CP66</f>
        <v>1488.35017</v>
      </c>
      <c r="BT66" s="646">
        <f>BT62</f>
        <v>0</v>
      </c>
      <c r="BU66" s="646">
        <f t="shared" ref="BU66:CP66" si="21">BU62</f>
        <v>0</v>
      </c>
      <c r="BV66" s="646">
        <f t="shared" si="21"/>
        <v>1488.35017</v>
      </c>
      <c r="BW66" s="646">
        <f t="shared" si="21"/>
        <v>0</v>
      </c>
      <c r="BX66" s="646">
        <f t="shared" si="21"/>
        <v>1488.35017</v>
      </c>
      <c r="BY66" s="646">
        <f t="shared" si="21"/>
        <v>0</v>
      </c>
      <c r="BZ66" s="646">
        <f t="shared" si="21"/>
        <v>0</v>
      </c>
      <c r="CA66" s="646">
        <f t="shared" si="21"/>
        <v>0</v>
      </c>
      <c r="CB66" s="646">
        <f t="shared" si="21"/>
        <v>0</v>
      </c>
      <c r="CC66" s="646">
        <f t="shared" si="21"/>
        <v>0</v>
      </c>
      <c r="CD66" s="646">
        <f t="shared" si="21"/>
        <v>0</v>
      </c>
      <c r="CE66" s="646">
        <f t="shared" si="21"/>
        <v>0</v>
      </c>
      <c r="CF66" s="646">
        <f t="shared" si="21"/>
        <v>0</v>
      </c>
      <c r="CG66" s="646">
        <f t="shared" si="21"/>
        <v>0</v>
      </c>
      <c r="CH66" s="646">
        <f t="shared" si="21"/>
        <v>0</v>
      </c>
      <c r="CI66" s="646">
        <f t="shared" si="21"/>
        <v>0</v>
      </c>
      <c r="CJ66" s="646">
        <f t="shared" si="21"/>
        <v>0</v>
      </c>
      <c r="CK66" s="646">
        <f t="shared" si="21"/>
        <v>0</v>
      </c>
      <c r="CL66" s="646">
        <f t="shared" si="21"/>
        <v>0</v>
      </c>
      <c r="CM66" s="646">
        <f t="shared" si="21"/>
        <v>0</v>
      </c>
      <c r="CN66" s="646">
        <f t="shared" si="21"/>
        <v>0</v>
      </c>
      <c r="CO66" s="646">
        <f t="shared" si="21"/>
        <v>0</v>
      </c>
      <c r="CP66" s="823">
        <f t="shared" si="21"/>
        <v>0</v>
      </c>
      <c r="CQ66" s="824"/>
    </row>
    <row r="67" customHeight="1" spans="1:95">
      <c r="A67" s="667" t="s">
        <v>306</v>
      </c>
      <c r="B67" s="668"/>
      <c r="C67" s="668"/>
      <c r="D67" s="668"/>
      <c r="E67" s="668"/>
      <c r="F67" s="668"/>
      <c r="G67" s="668"/>
      <c r="H67" s="668"/>
      <c r="I67" s="668"/>
      <c r="J67" s="668"/>
      <c r="K67" s="668"/>
      <c r="L67" s="668"/>
      <c r="M67" s="668"/>
      <c r="N67" s="668"/>
      <c r="O67" s="668"/>
      <c r="P67" s="668"/>
      <c r="Q67" s="668"/>
      <c r="R67" s="668"/>
      <c r="S67" s="668"/>
      <c r="T67" s="668"/>
      <c r="U67" s="668"/>
      <c r="V67" s="668"/>
      <c r="W67" s="668"/>
      <c r="X67" s="668"/>
      <c r="Y67" s="668"/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8"/>
      <c r="BM67" s="668"/>
      <c r="BN67" s="668"/>
      <c r="BO67" s="668"/>
      <c r="BP67" s="668"/>
      <c r="BQ67" s="668"/>
      <c r="BR67" s="668"/>
      <c r="BS67" s="668"/>
      <c r="BT67" s="668"/>
      <c r="BU67" s="668"/>
      <c r="BV67" s="668"/>
      <c r="BW67" s="668"/>
      <c r="BX67" s="668"/>
      <c r="BY67" s="668"/>
      <c r="BZ67" s="668"/>
      <c r="CA67" s="668"/>
      <c r="CB67" s="668"/>
      <c r="CC67" s="668"/>
      <c r="CD67" s="668"/>
      <c r="CE67" s="668"/>
      <c r="CF67" s="668"/>
      <c r="CG67" s="668"/>
      <c r="CH67" s="668"/>
      <c r="CI67" s="668"/>
      <c r="CJ67" s="668"/>
      <c r="CK67" s="668"/>
      <c r="CL67" s="668"/>
      <c r="CM67" s="668"/>
      <c r="CN67" s="668"/>
      <c r="CO67" s="668"/>
      <c r="CP67" s="822"/>
      <c r="CQ67" s="803"/>
    </row>
    <row r="68" ht="19.5" customHeight="1" spans="1:95">
      <c r="A68" s="604" t="s">
        <v>307</v>
      </c>
      <c r="B68" s="605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605"/>
      <c r="AT68" s="605"/>
      <c r="AU68" s="605"/>
      <c r="AV68" s="60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605"/>
      <c r="BH68" s="605"/>
      <c r="BI68" s="605"/>
      <c r="BJ68" s="60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605"/>
      <c r="BV68" s="605"/>
      <c r="BW68" s="605"/>
      <c r="BX68" s="605"/>
      <c r="BY68" s="605"/>
      <c r="BZ68" s="605"/>
      <c r="CA68" s="605"/>
      <c r="CB68" s="605"/>
      <c r="CC68" s="605"/>
      <c r="CD68" s="605"/>
      <c r="CE68" s="605"/>
      <c r="CF68" s="605"/>
      <c r="CG68" s="605"/>
      <c r="CH68" s="605"/>
      <c r="CI68" s="605"/>
      <c r="CJ68" s="605"/>
      <c r="CK68" s="605"/>
      <c r="CL68" s="605"/>
      <c r="CM68" s="605"/>
      <c r="CN68" s="605"/>
      <c r="CO68" s="605"/>
      <c r="CP68" s="801"/>
      <c r="CQ68" s="803"/>
    </row>
    <row r="69" ht="151.5" customHeight="1" spans="1:95">
      <c r="A69" s="826" t="s">
        <v>295</v>
      </c>
      <c r="B69" s="827" t="s">
        <v>412</v>
      </c>
      <c r="C69" s="828" t="s">
        <v>13</v>
      </c>
      <c r="D69" s="521">
        <f>E69+F69+I69+L69+O69+R69+U69+X69+AA69</f>
        <v>52.63158</v>
      </c>
      <c r="E69" s="772">
        <v>0</v>
      </c>
      <c r="F69" s="772">
        <v>0</v>
      </c>
      <c r="G69" s="772">
        <v>0</v>
      </c>
      <c r="H69" s="737"/>
      <c r="I69" s="772">
        <v>0</v>
      </c>
      <c r="J69" s="852">
        <v>0</v>
      </c>
      <c r="K69" s="853"/>
      <c r="L69" s="852">
        <v>0</v>
      </c>
      <c r="M69" s="852">
        <f>'43'!O67</f>
        <v>0</v>
      </c>
      <c r="N69" s="853">
        <v>0</v>
      </c>
      <c r="O69" s="852">
        <f>M69+N69</f>
        <v>0</v>
      </c>
      <c r="P69" s="852">
        <f>'49'!R69</f>
        <v>52.63158</v>
      </c>
      <c r="Q69" s="853">
        <f>SUM(Q70:Q73)</f>
        <v>0</v>
      </c>
      <c r="R69" s="857">
        <f>P69+Q69</f>
        <v>52.63158</v>
      </c>
      <c r="S69" s="852">
        <f>'49'!U69</f>
        <v>0</v>
      </c>
      <c r="T69" s="853">
        <v>0</v>
      </c>
      <c r="U69" s="857">
        <f>S69+T69</f>
        <v>0</v>
      </c>
      <c r="V69" s="852">
        <f>'49'!X69</f>
        <v>0</v>
      </c>
      <c r="W69" s="853">
        <v>0</v>
      </c>
      <c r="X69" s="857">
        <f>V69+W69</f>
        <v>0</v>
      </c>
      <c r="Y69" s="852">
        <f>'49'!AA69</f>
        <v>0</v>
      </c>
      <c r="Z69" s="853">
        <v>0</v>
      </c>
      <c r="AA69" s="857">
        <f>Y69+Z69</f>
        <v>0</v>
      </c>
      <c r="AB69" s="863">
        <f>AC69+AD69+AG69+AJ69+AM69+AP69+AS69+AV69+AY69</f>
        <v>1000</v>
      </c>
      <c r="AC69" s="772">
        <v>0</v>
      </c>
      <c r="AD69" s="772">
        <v>0</v>
      </c>
      <c r="AE69" s="772">
        <v>0</v>
      </c>
      <c r="AF69" s="737"/>
      <c r="AG69" s="484">
        <v>0</v>
      </c>
      <c r="AH69" s="772">
        <v>0</v>
      </c>
      <c r="AI69" s="853">
        <f>AI74+AI75+AI76+AI77</f>
        <v>0</v>
      </c>
      <c r="AJ69" s="772">
        <v>0</v>
      </c>
      <c r="AK69" s="772">
        <f>'43'!AD67</f>
        <v>0</v>
      </c>
      <c r="AL69" s="737">
        <f>AL74+AL75+AL76+AL77</f>
        <v>0</v>
      </c>
      <c r="AM69" s="772">
        <f>AK69+AL69</f>
        <v>0</v>
      </c>
      <c r="AN69" s="772">
        <f>'49'!AP69</f>
        <v>1000</v>
      </c>
      <c r="AO69" s="853">
        <f>SUM(AO70:AO73)</f>
        <v>0</v>
      </c>
      <c r="AP69" s="772">
        <f>AN69+AO69</f>
        <v>1000</v>
      </c>
      <c r="AQ69" s="772">
        <f>'49'!AS69</f>
        <v>0</v>
      </c>
      <c r="AR69" s="853">
        <v>0</v>
      </c>
      <c r="AS69" s="772">
        <f>AQ69+AR69</f>
        <v>0</v>
      </c>
      <c r="AT69" s="772">
        <f>'49'!AV69</f>
        <v>0</v>
      </c>
      <c r="AU69" s="853">
        <v>0</v>
      </c>
      <c r="AV69" s="772">
        <f>AT69+AU69</f>
        <v>0</v>
      </c>
      <c r="AW69" s="772">
        <f>'49'!AY69</f>
        <v>0</v>
      </c>
      <c r="AX69" s="853">
        <v>0</v>
      </c>
      <c r="AY69" s="772">
        <f>AW69+AX69</f>
        <v>0</v>
      </c>
      <c r="AZ69" s="871">
        <f>BC69+BF69+BI69+BL69+BO69+BR69</f>
        <v>0</v>
      </c>
      <c r="BA69" s="872">
        <v>0</v>
      </c>
      <c r="BB69" s="853">
        <f>BB74+BB75+BB76+BB77</f>
        <v>0</v>
      </c>
      <c r="BC69" s="772">
        <f>BA69+BB69</f>
        <v>0</v>
      </c>
      <c r="BD69" s="772">
        <v>0</v>
      </c>
      <c r="BE69" s="853">
        <f>BE74+BE75+BE76+BE77</f>
        <v>0</v>
      </c>
      <c r="BF69" s="772">
        <f>BD69+BE69</f>
        <v>0</v>
      </c>
      <c r="BG69" s="772">
        <f>'49'!BI69</f>
        <v>0</v>
      </c>
      <c r="BH69" s="853">
        <v>0</v>
      </c>
      <c r="BI69" s="772">
        <f>BG69+BH69</f>
        <v>0</v>
      </c>
      <c r="BJ69" s="772">
        <f>'49'!BL69</f>
        <v>0</v>
      </c>
      <c r="BK69" s="853">
        <v>0</v>
      </c>
      <c r="BL69" s="772">
        <f>BJ69+BK69</f>
        <v>0</v>
      </c>
      <c r="BM69" s="772">
        <f>'49'!BO69</f>
        <v>0</v>
      </c>
      <c r="BN69" s="853">
        <v>0</v>
      </c>
      <c r="BO69" s="772">
        <f>BM69+BN69</f>
        <v>0</v>
      </c>
      <c r="BP69" s="772">
        <f>'49'!BR69</f>
        <v>0</v>
      </c>
      <c r="BQ69" s="853">
        <v>0</v>
      </c>
      <c r="BR69" s="772">
        <f>BP69+BQ69</f>
        <v>0</v>
      </c>
      <c r="BS69" s="863">
        <f>BT69+BU69+BX69+CA69+CD69+CG69+CJ69+CM69+CP69</f>
        <v>1052.63158</v>
      </c>
      <c r="BT69" s="772">
        <f>E69+AC69</f>
        <v>0</v>
      </c>
      <c r="BU69" s="772">
        <f>F69+AD69</f>
        <v>0</v>
      </c>
      <c r="BV69" s="772">
        <f>G69+AE69</f>
        <v>0</v>
      </c>
      <c r="BW69" s="737">
        <f>H69+AF69</f>
        <v>0</v>
      </c>
      <c r="BX69" s="772">
        <f>BV69+BW69</f>
        <v>0</v>
      </c>
      <c r="BY69" s="772">
        <f>J69+AH69+BA69</f>
        <v>0</v>
      </c>
      <c r="BZ69" s="737">
        <f>K69+AI69+BB69</f>
        <v>0</v>
      </c>
      <c r="CA69" s="772">
        <f>BY69+BZ69</f>
        <v>0</v>
      </c>
      <c r="CB69" s="772">
        <f>M69+AK69</f>
        <v>0</v>
      </c>
      <c r="CC69" s="737">
        <f>N69+AL69</f>
        <v>0</v>
      </c>
      <c r="CD69" s="772">
        <f>CB69+CC69</f>
        <v>0</v>
      </c>
      <c r="CE69" s="772">
        <f>P69+AN69+BG69</f>
        <v>1052.63158</v>
      </c>
      <c r="CF69" s="737">
        <f>Q69+AO69+BH69</f>
        <v>0</v>
      </c>
      <c r="CG69" s="772">
        <f>CE69+CF69</f>
        <v>1052.63158</v>
      </c>
      <c r="CH69" s="772">
        <f>S69+AQ69+BJ69</f>
        <v>0</v>
      </c>
      <c r="CI69" s="737">
        <f>T69+AR69+BK69</f>
        <v>0</v>
      </c>
      <c r="CJ69" s="772">
        <f>CH69+CI69</f>
        <v>0</v>
      </c>
      <c r="CK69" s="772">
        <f>V69+AT69+BM69</f>
        <v>0</v>
      </c>
      <c r="CL69" s="737">
        <f>W69+AU69+BN69</f>
        <v>0</v>
      </c>
      <c r="CM69" s="772">
        <f>CK69+CL69</f>
        <v>0</v>
      </c>
      <c r="CN69" s="772">
        <f>Y69+AW69+BP69</f>
        <v>0</v>
      </c>
      <c r="CO69" s="737">
        <f>Z69+AX69+BQ69</f>
        <v>0</v>
      </c>
      <c r="CP69" s="772">
        <f>CN69+CO69</f>
        <v>0</v>
      </c>
      <c r="CQ69" s="217"/>
    </row>
    <row r="70" ht="17.25" customHeight="1" spans="1:95">
      <c r="A70" s="655"/>
      <c r="B70" s="611"/>
      <c r="C70" s="656" t="s">
        <v>330</v>
      </c>
      <c r="D70" s="408"/>
      <c r="E70" s="11"/>
      <c r="F70" s="11"/>
      <c r="G70" s="11"/>
      <c r="H70" s="609"/>
      <c r="I70" s="11"/>
      <c r="J70" s="686"/>
      <c r="K70" s="687"/>
      <c r="L70" s="686"/>
      <c r="M70" s="686"/>
      <c r="N70" s="687"/>
      <c r="O70" s="686"/>
      <c r="P70" s="686"/>
      <c r="Q70" s="687"/>
      <c r="R70" s="686"/>
      <c r="S70" s="686"/>
      <c r="T70" s="687"/>
      <c r="U70" s="686"/>
      <c r="V70" s="686"/>
      <c r="W70" s="687"/>
      <c r="X70" s="686"/>
      <c r="Y70" s="686"/>
      <c r="Z70" s="687"/>
      <c r="AA70" s="686"/>
      <c r="AB70" s="10"/>
      <c r="AC70" s="11"/>
      <c r="AD70" s="11"/>
      <c r="AE70" s="11"/>
      <c r="AF70" s="609"/>
      <c r="AG70" s="358"/>
      <c r="AH70" s="11"/>
      <c r="AI70" s="687"/>
      <c r="AJ70" s="11"/>
      <c r="AK70" s="11"/>
      <c r="AL70" s="609"/>
      <c r="AM70" s="11"/>
      <c r="AN70" s="11"/>
      <c r="AO70" s="687"/>
      <c r="AP70" s="11"/>
      <c r="AQ70" s="11"/>
      <c r="AR70" s="687"/>
      <c r="AS70" s="11"/>
      <c r="AT70" s="11"/>
      <c r="AU70" s="687"/>
      <c r="AV70" s="11"/>
      <c r="AW70" s="11"/>
      <c r="AX70" s="687"/>
      <c r="AY70" s="11"/>
      <c r="AZ70" s="10"/>
      <c r="BA70" s="11"/>
      <c r="BB70" s="687"/>
      <c r="BC70" s="11"/>
      <c r="BD70" s="11"/>
      <c r="BE70" s="687"/>
      <c r="BF70" s="11"/>
      <c r="BG70" s="11"/>
      <c r="BH70" s="687"/>
      <c r="BI70" s="11"/>
      <c r="BJ70" s="11"/>
      <c r="BK70" s="687"/>
      <c r="BL70" s="11"/>
      <c r="BM70" s="11"/>
      <c r="BN70" s="687"/>
      <c r="BO70" s="11"/>
      <c r="BP70" s="11"/>
      <c r="BQ70" s="687"/>
      <c r="BR70" s="11"/>
      <c r="BS70" s="10"/>
      <c r="BT70" s="11"/>
      <c r="BU70" s="11"/>
      <c r="BV70" s="11"/>
      <c r="BW70" s="609"/>
      <c r="BX70" s="11"/>
      <c r="BY70" s="11"/>
      <c r="BZ70" s="609"/>
      <c r="CA70" s="11"/>
      <c r="CB70" s="11"/>
      <c r="CC70" s="609"/>
      <c r="CD70" s="11"/>
      <c r="CE70" s="11"/>
      <c r="CF70" s="609"/>
      <c r="CG70" s="11"/>
      <c r="CH70" s="11"/>
      <c r="CI70" s="609"/>
      <c r="CJ70" s="11"/>
      <c r="CK70" s="11"/>
      <c r="CL70" s="609"/>
      <c r="CM70" s="11"/>
      <c r="CN70" s="11"/>
      <c r="CO70" s="609"/>
      <c r="CP70" s="11"/>
      <c r="CQ70" s="219"/>
    </row>
    <row r="71" ht="20.25" customHeight="1" spans="1:95">
      <c r="A71" s="655"/>
      <c r="B71" s="611"/>
      <c r="C71" s="656" t="s">
        <v>91</v>
      </c>
      <c r="D71" s="408"/>
      <c r="E71" s="11"/>
      <c r="F71" s="11"/>
      <c r="G71" s="11"/>
      <c r="H71" s="609"/>
      <c r="I71" s="11"/>
      <c r="J71" s="686"/>
      <c r="K71" s="687"/>
      <c r="L71" s="686"/>
      <c r="M71" s="686"/>
      <c r="N71" s="687"/>
      <c r="O71" s="686"/>
      <c r="P71" s="686"/>
      <c r="Q71" s="687"/>
      <c r="R71" s="686"/>
      <c r="S71" s="686"/>
      <c r="T71" s="687"/>
      <c r="U71" s="686"/>
      <c r="V71" s="686"/>
      <c r="W71" s="687"/>
      <c r="X71" s="686"/>
      <c r="Y71" s="686"/>
      <c r="Z71" s="687"/>
      <c r="AA71" s="686"/>
      <c r="AB71" s="10"/>
      <c r="AC71" s="11"/>
      <c r="AD71" s="11"/>
      <c r="AE71" s="11"/>
      <c r="AF71" s="609"/>
      <c r="AG71" s="358"/>
      <c r="AH71" s="11"/>
      <c r="AI71" s="687"/>
      <c r="AJ71" s="11"/>
      <c r="AK71" s="11"/>
      <c r="AL71" s="609"/>
      <c r="AM71" s="11"/>
      <c r="AN71" s="11"/>
      <c r="AO71" s="687"/>
      <c r="AP71" s="11"/>
      <c r="AQ71" s="11"/>
      <c r="AR71" s="687"/>
      <c r="AS71" s="11"/>
      <c r="AT71" s="11"/>
      <c r="AU71" s="687"/>
      <c r="AV71" s="11"/>
      <c r="AW71" s="11"/>
      <c r="AX71" s="687"/>
      <c r="AY71" s="11"/>
      <c r="AZ71" s="10"/>
      <c r="BA71" s="11"/>
      <c r="BB71" s="687"/>
      <c r="BC71" s="11"/>
      <c r="BD71" s="11"/>
      <c r="BE71" s="687"/>
      <c r="BF71" s="11"/>
      <c r="BG71" s="11"/>
      <c r="BH71" s="687"/>
      <c r="BI71" s="11"/>
      <c r="BJ71" s="11"/>
      <c r="BK71" s="687"/>
      <c r="BL71" s="11"/>
      <c r="BM71" s="11"/>
      <c r="BN71" s="687"/>
      <c r="BO71" s="11"/>
      <c r="BP71" s="11"/>
      <c r="BQ71" s="687"/>
      <c r="BR71" s="11"/>
      <c r="BS71" s="10"/>
      <c r="BT71" s="11"/>
      <c r="BU71" s="11"/>
      <c r="BV71" s="11"/>
      <c r="BW71" s="609"/>
      <c r="BX71" s="11"/>
      <c r="BY71" s="11"/>
      <c r="BZ71" s="609"/>
      <c r="CA71" s="11"/>
      <c r="CB71" s="11"/>
      <c r="CC71" s="609"/>
      <c r="CD71" s="11"/>
      <c r="CE71" s="11"/>
      <c r="CF71" s="609"/>
      <c r="CG71" s="11"/>
      <c r="CH71" s="11"/>
      <c r="CI71" s="609"/>
      <c r="CJ71" s="11"/>
      <c r="CK71" s="11"/>
      <c r="CL71" s="609"/>
      <c r="CM71" s="11"/>
      <c r="CN71" s="11"/>
      <c r="CO71" s="609"/>
      <c r="CP71" s="11"/>
      <c r="CQ71" s="219"/>
    </row>
    <row r="72" ht="31.5" customHeight="1" spans="1:95">
      <c r="A72" s="655"/>
      <c r="B72" s="611"/>
      <c r="C72" s="656" t="s">
        <v>404</v>
      </c>
      <c r="D72" s="408"/>
      <c r="E72" s="11"/>
      <c r="F72" s="11"/>
      <c r="G72" s="11"/>
      <c r="H72" s="609"/>
      <c r="I72" s="11"/>
      <c r="J72" s="686"/>
      <c r="K72" s="687"/>
      <c r="L72" s="686"/>
      <c r="M72" s="686"/>
      <c r="N72" s="687"/>
      <c r="O72" s="686"/>
      <c r="P72" s="686"/>
      <c r="Q72" s="687"/>
      <c r="R72" s="686"/>
      <c r="S72" s="686"/>
      <c r="T72" s="687"/>
      <c r="U72" s="686"/>
      <c r="V72" s="686"/>
      <c r="W72" s="687"/>
      <c r="X72" s="686"/>
      <c r="Y72" s="686"/>
      <c r="Z72" s="687"/>
      <c r="AA72" s="686"/>
      <c r="AB72" s="10"/>
      <c r="AC72" s="11"/>
      <c r="AD72" s="11"/>
      <c r="AE72" s="11"/>
      <c r="AF72" s="609"/>
      <c r="AG72" s="358"/>
      <c r="AH72" s="11"/>
      <c r="AI72" s="687"/>
      <c r="AJ72" s="11"/>
      <c r="AK72" s="11"/>
      <c r="AL72" s="609"/>
      <c r="AM72" s="11"/>
      <c r="AN72" s="11"/>
      <c r="AO72" s="687"/>
      <c r="AP72" s="11"/>
      <c r="AQ72" s="11"/>
      <c r="AR72" s="687"/>
      <c r="AS72" s="11"/>
      <c r="AT72" s="11"/>
      <c r="AU72" s="687"/>
      <c r="AV72" s="11"/>
      <c r="AW72" s="11"/>
      <c r="AX72" s="687"/>
      <c r="AY72" s="11"/>
      <c r="AZ72" s="10"/>
      <c r="BA72" s="11"/>
      <c r="BB72" s="687"/>
      <c r="BC72" s="11"/>
      <c r="BD72" s="11"/>
      <c r="BE72" s="687"/>
      <c r="BF72" s="11"/>
      <c r="BG72" s="11"/>
      <c r="BH72" s="687"/>
      <c r="BI72" s="11"/>
      <c r="BJ72" s="11"/>
      <c r="BK72" s="687"/>
      <c r="BL72" s="11"/>
      <c r="BM72" s="11"/>
      <c r="BN72" s="687"/>
      <c r="BO72" s="11"/>
      <c r="BP72" s="11"/>
      <c r="BQ72" s="687"/>
      <c r="BR72" s="11"/>
      <c r="BS72" s="10"/>
      <c r="BT72" s="11"/>
      <c r="BU72" s="11"/>
      <c r="BV72" s="11"/>
      <c r="BW72" s="609"/>
      <c r="BX72" s="11"/>
      <c r="BY72" s="11"/>
      <c r="BZ72" s="609"/>
      <c r="CA72" s="11"/>
      <c r="CB72" s="11"/>
      <c r="CC72" s="609"/>
      <c r="CD72" s="11"/>
      <c r="CE72" s="11"/>
      <c r="CF72" s="609"/>
      <c r="CG72" s="11"/>
      <c r="CH72" s="11"/>
      <c r="CI72" s="609"/>
      <c r="CJ72" s="11"/>
      <c r="CK72" s="11"/>
      <c r="CL72" s="609"/>
      <c r="CM72" s="11"/>
      <c r="CN72" s="11"/>
      <c r="CO72" s="609"/>
      <c r="CP72" s="11"/>
      <c r="CQ72" s="219"/>
    </row>
    <row r="73" ht="30.75" customHeight="1" spans="1:95">
      <c r="A73" s="655"/>
      <c r="B73" s="611"/>
      <c r="C73" s="656" t="s">
        <v>161</v>
      </c>
      <c r="D73" s="408"/>
      <c r="E73" s="11"/>
      <c r="F73" s="11"/>
      <c r="G73" s="11"/>
      <c r="H73" s="609"/>
      <c r="I73" s="11"/>
      <c r="J73" s="686"/>
      <c r="K73" s="687"/>
      <c r="L73" s="686"/>
      <c r="M73" s="686"/>
      <c r="N73" s="687"/>
      <c r="O73" s="686"/>
      <c r="P73" s="686"/>
      <c r="Q73" s="687"/>
      <c r="R73" s="686"/>
      <c r="S73" s="686"/>
      <c r="T73" s="687"/>
      <c r="U73" s="686"/>
      <c r="V73" s="686"/>
      <c r="W73" s="687"/>
      <c r="X73" s="686"/>
      <c r="Y73" s="686"/>
      <c r="Z73" s="687"/>
      <c r="AA73" s="686"/>
      <c r="AB73" s="10"/>
      <c r="AC73" s="11"/>
      <c r="AD73" s="11"/>
      <c r="AE73" s="11"/>
      <c r="AF73" s="609"/>
      <c r="AG73" s="358"/>
      <c r="AH73" s="11"/>
      <c r="AI73" s="687"/>
      <c r="AJ73" s="11"/>
      <c r="AK73" s="11"/>
      <c r="AL73" s="609"/>
      <c r="AM73" s="11"/>
      <c r="AN73" s="11"/>
      <c r="AO73" s="687"/>
      <c r="AP73" s="11"/>
      <c r="AQ73" s="11"/>
      <c r="AR73" s="687"/>
      <c r="AS73" s="11"/>
      <c r="AT73" s="11"/>
      <c r="AU73" s="687"/>
      <c r="AV73" s="11"/>
      <c r="AW73" s="11"/>
      <c r="AX73" s="687"/>
      <c r="AY73" s="11"/>
      <c r="AZ73" s="10"/>
      <c r="BA73" s="11"/>
      <c r="BB73" s="687"/>
      <c r="BC73" s="11"/>
      <c r="BD73" s="11"/>
      <c r="BE73" s="687"/>
      <c r="BF73" s="11"/>
      <c r="BG73" s="11"/>
      <c r="BH73" s="687"/>
      <c r="BI73" s="11"/>
      <c r="BJ73" s="11"/>
      <c r="BK73" s="687"/>
      <c r="BL73" s="11"/>
      <c r="BM73" s="11"/>
      <c r="BN73" s="687"/>
      <c r="BO73" s="11"/>
      <c r="BP73" s="11"/>
      <c r="BQ73" s="687"/>
      <c r="BR73" s="11"/>
      <c r="BS73" s="10"/>
      <c r="BT73" s="11"/>
      <c r="BU73" s="11"/>
      <c r="BV73" s="11"/>
      <c r="BW73" s="609"/>
      <c r="BX73" s="11"/>
      <c r="BY73" s="11"/>
      <c r="BZ73" s="609"/>
      <c r="CA73" s="11"/>
      <c r="CB73" s="11"/>
      <c r="CC73" s="609"/>
      <c r="CD73" s="11"/>
      <c r="CE73" s="11"/>
      <c r="CF73" s="609"/>
      <c r="CG73" s="11"/>
      <c r="CH73" s="11"/>
      <c r="CI73" s="609"/>
      <c r="CJ73" s="11"/>
      <c r="CK73" s="11"/>
      <c r="CL73" s="609"/>
      <c r="CM73" s="11"/>
      <c r="CN73" s="11"/>
      <c r="CO73" s="609"/>
      <c r="CP73" s="11"/>
      <c r="CQ73" s="221"/>
    </row>
    <row r="74" ht="75.6" customHeight="1" spans="1:95">
      <c r="A74" s="829" t="s">
        <v>331</v>
      </c>
      <c r="B74" s="837" t="s">
        <v>123</v>
      </c>
      <c r="C74" s="831" t="s">
        <v>13</v>
      </c>
      <c r="D74" s="525">
        <f>E74+F74+I74+L74+O74+R74+U74+X74+AA74</f>
        <v>4842.16198</v>
      </c>
      <c r="E74" s="622">
        <v>0</v>
      </c>
      <c r="F74" s="622">
        <v>0</v>
      </c>
      <c r="G74" s="622">
        <v>0</v>
      </c>
      <c r="H74" s="743"/>
      <c r="I74" s="622">
        <v>0</v>
      </c>
      <c r="J74" s="691">
        <v>0</v>
      </c>
      <c r="K74" s="692"/>
      <c r="L74" s="691">
        <v>0</v>
      </c>
      <c r="M74" s="691">
        <f>'43'!O68</f>
        <v>180.025</v>
      </c>
      <c r="N74" s="692">
        <f>N75+N76+N77+N79</f>
        <v>0</v>
      </c>
      <c r="O74" s="691">
        <f>M74+N74</f>
        <v>180.025</v>
      </c>
      <c r="P74" s="691">
        <f>'49'!R74</f>
        <v>1194.73684</v>
      </c>
      <c r="Q74" s="692">
        <f>Q75+Q76+Q77+Q79</f>
        <v>0</v>
      </c>
      <c r="R74" s="858">
        <f>P74+Q74</f>
        <v>1194.73684</v>
      </c>
      <c r="S74" s="691">
        <f>'49'!U74</f>
        <v>3467.40014</v>
      </c>
      <c r="T74" s="692">
        <f>T75+T76+T77+T78+T79</f>
        <v>0</v>
      </c>
      <c r="U74" s="858">
        <f>S74+T74</f>
        <v>3467.40014</v>
      </c>
      <c r="V74" s="691">
        <f>'49'!X74</f>
        <v>0</v>
      </c>
      <c r="W74" s="692">
        <f>W75+W76+W77+W79</f>
        <v>0</v>
      </c>
      <c r="X74" s="858">
        <f>V74+W74</f>
        <v>0</v>
      </c>
      <c r="Y74" s="691">
        <f>'49'!AA74</f>
        <v>0</v>
      </c>
      <c r="Z74" s="692">
        <f>Z75+Z76+Z77+Z79</f>
        <v>0</v>
      </c>
      <c r="AA74" s="858">
        <f>Y74+Z74</f>
        <v>0</v>
      </c>
      <c r="AB74" s="675">
        <f>AC74+AD74+AG74+AJ74+AM74+AP74+AS74+AV74+AY74</f>
        <v>17000</v>
      </c>
      <c r="AC74" s="622">
        <v>0</v>
      </c>
      <c r="AD74" s="622">
        <v>0</v>
      </c>
      <c r="AE74" s="622">
        <v>0</v>
      </c>
      <c r="AF74" s="743"/>
      <c r="AG74" s="373">
        <v>0</v>
      </c>
      <c r="AH74" s="622">
        <v>0</v>
      </c>
      <c r="AI74" s="692">
        <f>AI75+AI76+AI77+AI79</f>
        <v>0</v>
      </c>
      <c r="AJ74" s="622">
        <v>0</v>
      </c>
      <c r="AK74" s="622">
        <f>'43'!AD68</f>
        <v>0</v>
      </c>
      <c r="AL74" s="743">
        <f>AL75+AL76+AL77+AL79</f>
        <v>0</v>
      </c>
      <c r="AM74" s="622">
        <f>AK74+AL74</f>
        <v>0</v>
      </c>
      <c r="AN74" s="773">
        <f>'49'!AP74</f>
        <v>17000</v>
      </c>
      <c r="AO74" s="692">
        <f>AO75+AO76+AO77+AO79</f>
        <v>0</v>
      </c>
      <c r="AP74" s="622">
        <f>AN74+AO74</f>
        <v>17000</v>
      </c>
      <c r="AQ74" s="773">
        <f>'49'!AS74</f>
        <v>0</v>
      </c>
      <c r="AR74" s="692">
        <f>AR75+AR76+AR77+AR79</f>
        <v>0</v>
      </c>
      <c r="AS74" s="622">
        <f>AQ74+AR74</f>
        <v>0</v>
      </c>
      <c r="AT74" s="773">
        <f>'49'!AV74</f>
        <v>0</v>
      </c>
      <c r="AU74" s="692">
        <f>AU75+AU76+AU77+AU79</f>
        <v>0</v>
      </c>
      <c r="AV74" s="622">
        <f>AT74+AU74</f>
        <v>0</v>
      </c>
      <c r="AW74" s="773">
        <f>'49'!AY74</f>
        <v>0</v>
      </c>
      <c r="AX74" s="692">
        <f>AX75+AX76+AX77+AX79</f>
        <v>0</v>
      </c>
      <c r="AY74" s="622">
        <f>AW74+AX74</f>
        <v>0</v>
      </c>
      <c r="AZ74" s="873">
        <f>BC74+BF74+BI74+BL74+BO74+BR74</f>
        <v>0</v>
      </c>
      <c r="BA74" s="874">
        <v>0</v>
      </c>
      <c r="BB74" s="692">
        <f>BB75+BB76+BB77+BB79</f>
        <v>0</v>
      </c>
      <c r="BC74" s="622">
        <f>BA74+BB74</f>
        <v>0</v>
      </c>
      <c r="BD74" s="622">
        <v>0</v>
      </c>
      <c r="BE74" s="692">
        <f>BE75+BE76+BE77+BE79</f>
        <v>0</v>
      </c>
      <c r="BF74" s="622">
        <f>BD74+BE74</f>
        <v>0</v>
      </c>
      <c r="BG74" s="622">
        <v>0</v>
      </c>
      <c r="BH74" s="692">
        <f>BH75+BH76+BH77+BH79</f>
        <v>0</v>
      </c>
      <c r="BI74" s="622">
        <f>BG74+BH74</f>
        <v>0</v>
      </c>
      <c r="BJ74" s="622">
        <v>0</v>
      </c>
      <c r="BK74" s="692">
        <f>BK75+BK76+BK77+BK79</f>
        <v>0</v>
      </c>
      <c r="BL74" s="622">
        <f>BJ74+BK74</f>
        <v>0</v>
      </c>
      <c r="BM74" s="622">
        <v>0</v>
      </c>
      <c r="BN74" s="692">
        <f>BN75+BN76+BN77+BN79</f>
        <v>0</v>
      </c>
      <c r="BO74" s="622">
        <f>BM74+BN74</f>
        <v>0</v>
      </c>
      <c r="BP74" s="622">
        <v>0</v>
      </c>
      <c r="BQ74" s="692">
        <f>BQ75+BQ76+BQ77+BQ79</f>
        <v>0</v>
      </c>
      <c r="BR74" s="622">
        <f>BP74+BQ74</f>
        <v>0</v>
      </c>
      <c r="BS74" s="675">
        <f>BT74+BU74+BX74+CA74+CD74+CG74+CJ74+CM74+CP74</f>
        <v>21842.16198</v>
      </c>
      <c r="BT74" s="622">
        <f>E74+AC74</f>
        <v>0</v>
      </c>
      <c r="BU74" s="622">
        <f>F74+AD74</f>
        <v>0</v>
      </c>
      <c r="BV74" s="622">
        <f>G74+AE74</f>
        <v>0</v>
      </c>
      <c r="BW74" s="743">
        <f>H74+AF74</f>
        <v>0</v>
      </c>
      <c r="BX74" s="622">
        <f>BV74+BW74</f>
        <v>0</v>
      </c>
      <c r="BY74" s="622">
        <f>J74+AH74+BA74</f>
        <v>0</v>
      </c>
      <c r="BZ74" s="743">
        <f>K74+AI74+BB74</f>
        <v>0</v>
      </c>
      <c r="CA74" s="622">
        <f>BY74+BZ74</f>
        <v>0</v>
      </c>
      <c r="CB74" s="622">
        <f>M74+AK74</f>
        <v>180.025</v>
      </c>
      <c r="CC74" s="743">
        <f>N74+AL74</f>
        <v>0</v>
      </c>
      <c r="CD74" s="622">
        <f>CB74+CC74</f>
        <v>180.025</v>
      </c>
      <c r="CE74" s="622">
        <f>P74+AN74+BG74</f>
        <v>18194.73684</v>
      </c>
      <c r="CF74" s="743">
        <f>Q74+AO74+BH74</f>
        <v>0</v>
      </c>
      <c r="CG74" s="622">
        <f>CE74+CF74</f>
        <v>18194.73684</v>
      </c>
      <c r="CH74" s="622">
        <f>S74+AQ74+BJ74</f>
        <v>3467.40014</v>
      </c>
      <c r="CI74" s="743">
        <f>T74+AR74+BK74</f>
        <v>0</v>
      </c>
      <c r="CJ74" s="622">
        <f>CH74+CI74</f>
        <v>3467.40014</v>
      </c>
      <c r="CK74" s="622">
        <f>V74+AT74+BM74</f>
        <v>0</v>
      </c>
      <c r="CL74" s="743">
        <f>W74+AU74+BN74</f>
        <v>0</v>
      </c>
      <c r="CM74" s="622">
        <f>CK74+CL74</f>
        <v>0</v>
      </c>
      <c r="CN74" s="622">
        <f>Y74+AW74+BP74</f>
        <v>0</v>
      </c>
      <c r="CO74" s="743">
        <f>Z74+AX74+BQ74</f>
        <v>0</v>
      </c>
      <c r="CP74" s="622">
        <f>CN74+CO74</f>
        <v>0</v>
      </c>
      <c r="CQ74" s="819"/>
    </row>
    <row r="75" ht="21.75" customHeight="1" spans="1:95">
      <c r="A75" s="655"/>
      <c r="B75" s="832"/>
      <c r="C75" s="656" t="s">
        <v>330</v>
      </c>
      <c r="D75" s="833"/>
      <c r="E75" s="617"/>
      <c r="F75" s="617"/>
      <c r="G75" s="617"/>
      <c r="H75" s="617"/>
      <c r="I75" s="617"/>
      <c r="J75" s="617"/>
      <c r="K75" s="687"/>
      <c r="L75" s="718"/>
      <c r="M75" s="718"/>
      <c r="N75" s="687"/>
      <c r="O75" s="718"/>
      <c r="P75" s="718"/>
      <c r="Q75" s="687"/>
      <c r="R75" s="859"/>
      <c r="S75" s="718"/>
      <c r="T75" s="687"/>
      <c r="U75" s="859"/>
      <c r="V75" s="718"/>
      <c r="W75" s="687"/>
      <c r="X75" s="859"/>
      <c r="Y75" s="718"/>
      <c r="Z75" s="687"/>
      <c r="AA75" s="859"/>
      <c r="AB75" s="864"/>
      <c r="AC75" s="617"/>
      <c r="AD75" s="617"/>
      <c r="AE75" s="617"/>
      <c r="AF75" s="609"/>
      <c r="AG75" s="369"/>
      <c r="AH75" s="617"/>
      <c r="AI75" s="609"/>
      <c r="AJ75" s="617"/>
      <c r="AK75" s="617"/>
      <c r="AL75" s="609"/>
      <c r="AM75" s="617"/>
      <c r="AN75" s="617"/>
      <c r="AO75" s="609"/>
      <c r="AP75" s="617"/>
      <c r="AQ75" s="617"/>
      <c r="AR75" s="609"/>
      <c r="AS75" s="617"/>
      <c r="AT75" s="617"/>
      <c r="AU75" s="609"/>
      <c r="AV75" s="617"/>
      <c r="AW75" s="617"/>
      <c r="AX75" s="609"/>
      <c r="AY75" s="617"/>
      <c r="AZ75" s="875"/>
      <c r="BA75" s="876"/>
      <c r="BB75" s="609"/>
      <c r="BC75" s="11"/>
      <c r="BD75" s="617"/>
      <c r="BE75" s="609"/>
      <c r="BF75" s="617"/>
      <c r="BG75" s="617"/>
      <c r="BH75" s="609"/>
      <c r="BI75" s="617"/>
      <c r="BJ75" s="617"/>
      <c r="BK75" s="609"/>
      <c r="BL75" s="617"/>
      <c r="BM75" s="617"/>
      <c r="BN75" s="609"/>
      <c r="BO75" s="617"/>
      <c r="BP75" s="617"/>
      <c r="BQ75" s="609"/>
      <c r="BR75" s="889"/>
      <c r="BS75" s="864"/>
      <c r="BT75" s="617"/>
      <c r="BU75" s="617"/>
      <c r="BV75" s="617"/>
      <c r="BW75" s="609"/>
      <c r="BX75" s="617"/>
      <c r="BY75" s="617"/>
      <c r="BZ75" s="609"/>
      <c r="CA75" s="617"/>
      <c r="CB75" s="617"/>
      <c r="CC75" s="609"/>
      <c r="CD75" s="617"/>
      <c r="CE75" s="617"/>
      <c r="CF75" s="609"/>
      <c r="CG75" s="617"/>
      <c r="CH75" s="617"/>
      <c r="CI75" s="609"/>
      <c r="CJ75" s="617"/>
      <c r="CK75" s="617"/>
      <c r="CL75" s="609"/>
      <c r="CM75" s="617"/>
      <c r="CN75" s="617"/>
      <c r="CO75" s="609"/>
      <c r="CP75" s="889"/>
      <c r="CQ75" s="820"/>
    </row>
    <row r="76" ht="34.5" customHeight="1" spans="1:95">
      <c r="A76" s="655"/>
      <c r="B76" s="832"/>
      <c r="C76" s="656" t="s">
        <v>404</v>
      </c>
      <c r="D76" s="834"/>
      <c r="E76" s="617"/>
      <c r="F76" s="617"/>
      <c r="G76" s="617"/>
      <c r="H76" s="617"/>
      <c r="I76" s="617"/>
      <c r="J76" s="617"/>
      <c r="K76" s="687"/>
      <c r="L76" s="718"/>
      <c r="M76" s="718"/>
      <c r="N76" s="687"/>
      <c r="O76" s="718"/>
      <c r="P76" s="718"/>
      <c r="Q76" s="687"/>
      <c r="R76" s="859"/>
      <c r="S76" s="718"/>
      <c r="T76" s="687"/>
      <c r="U76" s="859"/>
      <c r="V76" s="718"/>
      <c r="W76" s="687"/>
      <c r="X76" s="859"/>
      <c r="Y76" s="718"/>
      <c r="Z76" s="687"/>
      <c r="AA76" s="859"/>
      <c r="AB76" s="865"/>
      <c r="AC76" s="617"/>
      <c r="AD76" s="617"/>
      <c r="AE76" s="617"/>
      <c r="AF76" s="609"/>
      <c r="AG76" s="369"/>
      <c r="AH76" s="617"/>
      <c r="AI76" s="609"/>
      <c r="AJ76" s="617"/>
      <c r="AK76" s="617"/>
      <c r="AL76" s="609"/>
      <c r="AM76" s="617"/>
      <c r="AN76" s="617"/>
      <c r="AO76" s="609"/>
      <c r="AP76" s="617"/>
      <c r="AQ76" s="617"/>
      <c r="AR76" s="609"/>
      <c r="AS76" s="617"/>
      <c r="AT76" s="617"/>
      <c r="AU76" s="609"/>
      <c r="AV76" s="617"/>
      <c r="AW76" s="617"/>
      <c r="AX76" s="609"/>
      <c r="AY76" s="617"/>
      <c r="AZ76" s="877"/>
      <c r="BA76" s="876"/>
      <c r="BB76" s="609"/>
      <c r="BC76" s="11"/>
      <c r="BD76" s="617"/>
      <c r="BE76" s="609"/>
      <c r="BF76" s="617"/>
      <c r="BG76" s="617"/>
      <c r="BH76" s="609"/>
      <c r="BI76" s="617"/>
      <c r="BJ76" s="617"/>
      <c r="BK76" s="609"/>
      <c r="BL76" s="617"/>
      <c r="BM76" s="617"/>
      <c r="BN76" s="609"/>
      <c r="BO76" s="617"/>
      <c r="BP76" s="617"/>
      <c r="BQ76" s="609"/>
      <c r="BR76" s="889"/>
      <c r="BS76" s="865"/>
      <c r="BT76" s="617"/>
      <c r="BU76" s="617"/>
      <c r="BV76" s="617"/>
      <c r="BW76" s="609"/>
      <c r="BX76" s="617"/>
      <c r="BY76" s="617"/>
      <c r="BZ76" s="609"/>
      <c r="CA76" s="617"/>
      <c r="CB76" s="617"/>
      <c r="CC76" s="609"/>
      <c r="CD76" s="617"/>
      <c r="CE76" s="617"/>
      <c r="CF76" s="609"/>
      <c r="CG76" s="617"/>
      <c r="CH76" s="617"/>
      <c r="CI76" s="609"/>
      <c r="CJ76" s="617"/>
      <c r="CK76" s="617"/>
      <c r="CL76" s="609"/>
      <c r="CM76" s="617"/>
      <c r="CN76" s="617"/>
      <c r="CO76" s="609"/>
      <c r="CP76" s="891"/>
      <c r="CQ76" s="820"/>
    </row>
    <row r="77" ht="59.25" customHeight="1" spans="1:95">
      <c r="A77" s="655"/>
      <c r="B77" s="832"/>
      <c r="C77" s="656" t="s">
        <v>137</v>
      </c>
      <c r="D77" s="834"/>
      <c r="E77" s="617"/>
      <c r="F77" s="617"/>
      <c r="G77" s="617"/>
      <c r="H77" s="617"/>
      <c r="I77" s="617"/>
      <c r="J77" s="617"/>
      <c r="K77" s="687"/>
      <c r="L77" s="718"/>
      <c r="M77" s="718"/>
      <c r="N77" s="687"/>
      <c r="O77" s="718"/>
      <c r="P77" s="718"/>
      <c r="Q77" s="687"/>
      <c r="R77" s="859"/>
      <c r="S77" s="718"/>
      <c r="T77" s="687"/>
      <c r="U77" s="859"/>
      <c r="V77" s="718"/>
      <c r="W77" s="687"/>
      <c r="X77" s="859"/>
      <c r="Y77" s="718"/>
      <c r="Z77" s="687"/>
      <c r="AA77" s="859"/>
      <c r="AB77" s="865"/>
      <c r="AC77" s="617"/>
      <c r="AD77" s="617"/>
      <c r="AE77" s="617"/>
      <c r="AF77" s="609"/>
      <c r="AG77" s="369"/>
      <c r="AH77" s="617"/>
      <c r="AI77" s="609"/>
      <c r="AJ77" s="617"/>
      <c r="AK77" s="617"/>
      <c r="AL77" s="609"/>
      <c r="AM77" s="617"/>
      <c r="AN77" s="617"/>
      <c r="AO77" s="609"/>
      <c r="AP77" s="617"/>
      <c r="AQ77" s="617"/>
      <c r="AR77" s="609"/>
      <c r="AS77" s="617"/>
      <c r="AT77" s="617"/>
      <c r="AU77" s="609"/>
      <c r="AV77" s="617"/>
      <c r="AW77" s="617"/>
      <c r="AX77" s="609"/>
      <c r="AY77" s="617"/>
      <c r="AZ77" s="877"/>
      <c r="BA77" s="876"/>
      <c r="BB77" s="609"/>
      <c r="BC77" s="11"/>
      <c r="BD77" s="617"/>
      <c r="BE77" s="609"/>
      <c r="BF77" s="617"/>
      <c r="BG77" s="617"/>
      <c r="BH77" s="609"/>
      <c r="BI77" s="617"/>
      <c r="BJ77" s="617"/>
      <c r="BK77" s="609"/>
      <c r="BL77" s="617"/>
      <c r="BM77" s="617"/>
      <c r="BN77" s="609"/>
      <c r="BO77" s="617"/>
      <c r="BP77" s="617"/>
      <c r="BQ77" s="609"/>
      <c r="BR77" s="889"/>
      <c r="BS77" s="865"/>
      <c r="BT77" s="617"/>
      <c r="BU77" s="617"/>
      <c r="BV77" s="617"/>
      <c r="BW77" s="609"/>
      <c r="BX77" s="617"/>
      <c r="BY77" s="617"/>
      <c r="BZ77" s="609"/>
      <c r="CA77" s="617"/>
      <c r="CB77" s="617"/>
      <c r="CC77" s="609"/>
      <c r="CD77" s="617"/>
      <c r="CE77" s="617"/>
      <c r="CF77" s="609"/>
      <c r="CG77" s="617"/>
      <c r="CH77" s="617"/>
      <c r="CI77" s="609"/>
      <c r="CJ77" s="617"/>
      <c r="CK77" s="617"/>
      <c r="CL77" s="609"/>
      <c r="CM77" s="617"/>
      <c r="CN77" s="617"/>
      <c r="CO77" s="609"/>
      <c r="CP77" s="889"/>
      <c r="CQ77" s="820"/>
    </row>
    <row r="78" ht="54" customHeight="1" spans="1:95">
      <c r="A78" s="655"/>
      <c r="B78" s="832"/>
      <c r="C78" s="656" t="s">
        <v>402</v>
      </c>
      <c r="D78" s="834"/>
      <c r="E78" s="617"/>
      <c r="F78" s="617"/>
      <c r="G78" s="617"/>
      <c r="H78" s="617"/>
      <c r="I78" s="617"/>
      <c r="J78" s="617"/>
      <c r="K78" s="687"/>
      <c r="L78" s="718"/>
      <c r="M78" s="718"/>
      <c r="N78" s="687"/>
      <c r="O78" s="718"/>
      <c r="P78" s="718"/>
      <c r="Q78" s="687"/>
      <c r="R78" s="859"/>
      <c r="S78" s="718"/>
      <c r="T78" s="687"/>
      <c r="U78" s="859"/>
      <c r="V78" s="718"/>
      <c r="W78" s="687"/>
      <c r="X78" s="859"/>
      <c r="Y78" s="718"/>
      <c r="Z78" s="687"/>
      <c r="AA78" s="859"/>
      <c r="AB78" s="865"/>
      <c r="AC78" s="617"/>
      <c r="AD78" s="617"/>
      <c r="AE78" s="617"/>
      <c r="AF78" s="609"/>
      <c r="AG78" s="369"/>
      <c r="AH78" s="617"/>
      <c r="AI78" s="609"/>
      <c r="AJ78" s="617"/>
      <c r="AK78" s="617"/>
      <c r="AL78" s="609"/>
      <c r="AM78" s="617"/>
      <c r="AN78" s="617"/>
      <c r="AO78" s="609"/>
      <c r="AP78" s="617"/>
      <c r="AQ78" s="617"/>
      <c r="AR78" s="609"/>
      <c r="AS78" s="617"/>
      <c r="AT78" s="617"/>
      <c r="AU78" s="609"/>
      <c r="AV78" s="617"/>
      <c r="AW78" s="617"/>
      <c r="AX78" s="609"/>
      <c r="AY78" s="617"/>
      <c r="AZ78" s="877"/>
      <c r="BA78" s="876"/>
      <c r="BB78" s="609"/>
      <c r="BC78" s="11"/>
      <c r="BD78" s="617"/>
      <c r="BE78" s="609"/>
      <c r="BF78" s="617"/>
      <c r="BG78" s="617"/>
      <c r="BH78" s="609"/>
      <c r="BI78" s="617"/>
      <c r="BJ78" s="617"/>
      <c r="BK78" s="609"/>
      <c r="BL78" s="617"/>
      <c r="BM78" s="617"/>
      <c r="BN78" s="609"/>
      <c r="BO78" s="617"/>
      <c r="BP78" s="617"/>
      <c r="BQ78" s="609"/>
      <c r="BR78" s="889"/>
      <c r="BS78" s="865"/>
      <c r="BT78" s="617"/>
      <c r="BU78" s="617"/>
      <c r="BV78" s="617"/>
      <c r="BW78" s="609"/>
      <c r="BX78" s="617"/>
      <c r="BY78" s="617"/>
      <c r="BZ78" s="609"/>
      <c r="CA78" s="617"/>
      <c r="CB78" s="617"/>
      <c r="CC78" s="609"/>
      <c r="CD78" s="617"/>
      <c r="CE78" s="617"/>
      <c r="CF78" s="609"/>
      <c r="CG78" s="617"/>
      <c r="CH78" s="617"/>
      <c r="CI78" s="609"/>
      <c r="CJ78" s="617"/>
      <c r="CK78" s="617"/>
      <c r="CL78" s="609"/>
      <c r="CM78" s="617"/>
      <c r="CN78" s="617"/>
      <c r="CO78" s="609"/>
      <c r="CP78" s="617"/>
      <c r="CQ78" s="820"/>
    </row>
    <row r="79" ht="60.75" customHeight="1" spans="1:95">
      <c r="A79" s="669"/>
      <c r="B79" s="835"/>
      <c r="C79" s="671" t="s">
        <v>39</v>
      </c>
      <c r="D79" s="834"/>
      <c r="E79" s="617"/>
      <c r="F79" s="617"/>
      <c r="G79" s="617"/>
      <c r="H79" s="617"/>
      <c r="I79" s="617"/>
      <c r="J79" s="617"/>
      <c r="K79" s="687"/>
      <c r="L79" s="718"/>
      <c r="M79" s="718"/>
      <c r="N79" s="687"/>
      <c r="O79" s="718"/>
      <c r="P79" s="718"/>
      <c r="Q79" s="687"/>
      <c r="R79" s="859"/>
      <c r="S79" s="718"/>
      <c r="T79" s="687"/>
      <c r="U79" s="859"/>
      <c r="V79" s="718"/>
      <c r="W79" s="687"/>
      <c r="X79" s="859"/>
      <c r="Y79" s="718"/>
      <c r="Z79" s="687"/>
      <c r="AA79" s="859"/>
      <c r="AB79" s="865"/>
      <c r="AC79" s="617"/>
      <c r="AD79" s="617"/>
      <c r="AE79" s="617"/>
      <c r="AF79" s="609"/>
      <c r="AG79" s="369"/>
      <c r="AH79" s="617"/>
      <c r="AI79" s="609"/>
      <c r="AJ79" s="617"/>
      <c r="AK79" s="617"/>
      <c r="AL79" s="687"/>
      <c r="AM79" s="617"/>
      <c r="AN79" s="617"/>
      <c r="AO79" s="609"/>
      <c r="AP79" s="617"/>
      <c r="AQ79" s="617"/>
      <c r="AR79" s="609"/>
      <c r="AS79" s="617"/>
      <c r="AT79" s="617"/>
      <c r="AU79" s="609"/>
      <c r="AV79" s="617"/>
      <c r="AW79" s="617"/>
      <c r="AX79" s="609"/>
      <c r="AY79" s="617"/>
      <c r="AZ79" s="877"/>
      <c r="BA79" s="876"/>
      <c r="BB79" s="609"/>
      <c r="BC79" s="11"/>
      <c r="BD79" s="11"/>
      <c r="BE79" s="609"/>
      <c r="BF79" s="11"/>
      <c r="BG79" s="11"/>
      <c r="BH79" s="609"/>
      <c r="BI79" s="11"/>
      <c r="BJ79" s="11"/>
      <c r="BK79" s="609"/>
      <c r="BL79" s="11"/>
      <c r="BM79" s="11"/>
      <c r="BN79" s="609"/>
      <c r="BO79" s="11"/>
      <c r="BP79" s="11"/>
      <c r="BQ79" s="609"/>
      <c r="BR79" s="745"/>
      <c r="BS79" s="865"/>
      <c r="BT79" s="617"/>
      <c r="BU79" s="617"/>
      <c r="BV79" s="617"/>
      <c r="BW79" s="609"/>
      <c r="BX79" s="617"/>
      <c r="BY79" s="617"/>
      <c r="BZ79" s="609"/>
      <c r="CA79" s="617"/>
      <c r="CB79" s="617"/>
      <c r="CC79" s="609"/>
      <c r="CD79" s="617"/>
      <c r="CE79" s="617"/>
      <c r="CF79" s="609"/>
      <c r="CG79" s="617"/>
      <c r="CH79" s="617"/>
      <c r="CI79" s="609"/>
      <c r="CJ79" s="617"/>
      <c r="CK79" s="617"/>
      <c r="CL79" s="609"/>
      <c r="CM79" s="617"/>
      <c r="CN79" s="617"/>
      <c r="CO79" s="609"/>
      <c r="CP79" s="617"/>
      <c r="CQ79" s="821"/>
    </row>
    <row r="80" ht="45" hidden="1" customHeight="1" outlineLevel="1" spans="1:95">
      <c r="A80" s="836" t="s">
        <v>125</v>
      </c>
      <c r="B80" s="837" t="s">
        <v>126</v>
      </c>
      <c r="C80" s="838" t="s">
        <v>13</v>
      </c>
      <c r="D80" s="608">
        <f>E80+F80+I80+L80+O80+R80</f>
        <v>0</v>
      </c>
      <c r="E80" s="11">
        <v>0</v>
      </c>
      <c r="F80" s="11">
        <v>0</v>
      </c>
      <c r="G80" s="11">
        <v>0</v>
      </c>
      <c r="H80" s="609"/>
      <c r="I80" s="11">
        <v>0</v>
      </c>
      <c r="J80" s="686">
        <v>0</v>
      </c>
      <c r="K80" s="687"/>
      <c r="L80" s="686">
        <v>0</v>
      </c>
      <c r="M80" s="686">
        <v>0</v>
      </c>
      <c r="N80" s="687"/>
      <c r="O80" s="686">
        <v>0</v>
      </c>
      <c r="P80" s="686">
        <v>0</v>
      </c>
      <c r="Q80" s="687"/>
      <c r="R80" s="860">
        <f>P80+Q80</f>
        <v>0</v>
      </c>
      <c r="S80" s="686"/>
      <c r="T80" s="687"/>
      <c r="U80" s="860"/>
      <c r="V80" s="686"/>
      <c r="W80" s="687"/>
      <c r="X80" s="860"/>
      <c r="Y80" s="686"/>
      <c r="Z80" s="687"/>
      <c r="AA80" s="860"/>
      <c r="AB80" s="608">
        <f>AC80+AD80+AG80+AJ80+AM80+AP80</f>
        <v>0</v>
      </c>
      <c r="AC80" s="11">
        <v>0</v>
      </c>
      <c r="AD80" s="11">
        <v>0</v>
      </c>
      <c r="AE80" s="11">
        <v>0</v>
      </c>
      <c r="AF80" s="609"/>
      <c r="AG80" s="358">
        <v>0</v>
      </c>
      <c r="AH80" s="11">
        <v>0</v>
      </c>
      <c r="AI80" s="609"/>
      <c r="AJ80" s="11">
        <v>0</v>
      </c>
      <c r="AK80" s="11">
        <v>0</v>
      </c>
      <c r="AL80" s="867"/>
      <c r="AM80" s="11">
        <v>0</v>
      </c>
      <c r="AN80" s="11">
        <v>0</v>
      </c>
      <c r="AO80" s="609"/>
      <c r="AP80" s="11">
        <v>0</v>
      </c>
      <c r="AQ80" s="11"/>
      <c r="AR80" s="609"/>
      <c r="AS80" s="11"/>
      <c r="AT80" s="11"/>
      <c r="AU80" s="609"/>
      <c r="AV80" s="11"/>
      <c r="AW80" s="11"/>
      <c r="AX80" s="609"/>
      <c r="AY80" s="11"/>
      <c r="AZ80" s="747"/>
      <c r="BA80" s="876"/>
      <c r="BB80" s="609"/>
      <c r="BC80" s="745"/>
      <c r="BD80" s="878"/>
      <c r="BE80" s="878"/>
      <c r="BF80" s="878"/>
      <c r="BG80" s="878"/>
      <c r="BH80" s="878"/>
      <c r="BI80" s="885"/>
      <c r="BJ80" s="878"/>
      <c r="BK80" s="878"/>
      <c r="BL80" s="885"/>
      <c r="BM80" s="878"/>
      <c r="BN80" s="878"/>
      <c r="BO80" s="885"/>
      <c r="BP80" s="878"/>
      <c r="BQ80" s="878"/>
      <c r="BR80" s="885"/>
      <c r="BS80" s="608">
        <f>BT80+BU80+BX80+CA80+CD80+CG80</f>
        <v>0</v>
      </c>
      <c r="BT80" s="11">
        <f>E80+AC80</f>
        <v>0</v>
      </c>
      <c r="BU80" s="11">
        <f>F80+AD80</f>
        <v>0</v>
      </c>
      <c r="BV80" s="11">
        <f>G80+AE80</f>
        <v>0</v>
      </c>
      <c r="BW80" s="609">
        <f>H80+AF80</f>
        <v>0</v>
      </c>
      <c r="BX80" s="11">
        <f>BV80+BW80</f>
        <v>0</v>
      </c>
      <c r="BY80" s="11">
        <f>J80+AH80</f>
        <v>0</v>
      </c>
      <c r="BZ80" s="609">
        <f>K80+AI80</f>
        <v>0</v>
      </c>
      <c r="CA80" s="11">
        <f>BY80+BZ80</f>
        <v>0</v>
      </c>
      <c r="CB80" s="11">
        <f>M80+AK80</f>
        <v>0</v>
      </c>
      <c r="CC80" s="609">
        <f>N80+AL80</f>
        <v>0</v>
      </c>
      <c r="CD80" s="11">
        <f>CB80+CC80</f>
        <v>0</v>
      </c>
      <c r="CE80" s="11">
        <f>P80+AN80</f>
        <v>0</v>
      </c>
      <c r="CF80" s="609">
        <f>Q80+AO80</f>
        <v>0</v>
      </c>
      <c r="CG80" s="745">
        <f>CE80+CF80</f>
        <v>0</v>
      </c>
      <c r="CH80" s="11"/>
      <c r="CI80" s="609"/>
      <c r="CJ80" s="745"/>
      <c r="CK80" s="11"/>
      <c r="CL80" s="609"/>
      <c r="CM80" s="745"/>
      <c r="CN80" s="11"/>
      <c r="CO80" s="609"/>
      <c r="CP80" s="745"/>
      <c r="CQ80" s="818"/>
    </row>
    <row r="81" hidden="1" customHeight="1" outlineLevel="1" spans="1:95">
      <c r="A81" s="825"/>
      <c r="B81" s="839"/>
      <c r="C81" s="607" t="s">
        <v>91</v>
      </c>
      <c r="D81" s="640"/>
      <c r="E81" s="641"/>
      <c r="F81" s="641"/>
      <c r="G81" s="641"/>
      <c r="H81" s="609"/>
      <c r="I81" s="641"/>
      <c r="J81" s="699"/>
      <c r="K81" s="687"/>
      <c r="L81" s="699"/>
      <c r="M81" s="699"/>
      <c r="N81" s="687"/>
      <c r="O81" s="699"/>
      <c r="P81" s="699"/>
      <c r="Q81" s="687"/>
      <c r="R81" s="861"/>
      <c r="S81" s="699"/>
      <c r="T81" s="687"/>
      <c r="U81" s="861"/>
      <c r="V81" s="699"/>
      <c r="W81" s="687"/>
      <c r="X81" s="861"/>
      <c r="Y81" s="699"/>
      <c r="Z81" s="687"/>
      <c r="AA81" s="861"/>
      <c r="AB81" s="640"/>
      <c r="AC81" s="641"/>
      <c r="AD81" s="641"/>
      <c r="AE81" s="641"/>
      <c r="AF81" s="609"/>
      <c r="AG81" s="392"/>
      <c r="AH81" s="641"/>
      <c r="AI81" s="609"/>
      <c r="AJ81" s="641"/>
      <c r="AK81" s="641"/>
      <c r="AL81" s="867"/>
      <c r="AM81" s="641"/>
      <c r="AN81" s="760"/>
      <c r="AO81" s="609"/>
      <c r="AP81" s="10"/>
      <c r="AQ81" s="760"/>
      <c r="AR81" s="609"/>
      <c r="AS81" s="10"/>
      <c r="AT81" s="760"/>
      <c r="AU81" s="609"/>
      <c r="AV81" s="10"/>
      <c r="AW81" s="760"/>
      <c r="AX81" s="609"/>
      <c r="AY81" s="10"/>
      <c r="AZ81" s="759"/>
      <c r="BA81" s="608"/>
      <c r="BB81" s="609"/>
      <c r="BC81" s="748"/>
      <c r="BD81" s="869"/>
      <c r="BE81" s="869"/>
      <c r="BF81" s="869"/>
      <c r="BG81" s="869"/>
      <c r="BH81" s="869"/>
      <c r="BI81" s="886"/>
      <c r="BJ81" s="869"/>
      <c r="BK81" s="869"/>
      <c r="BL81" s="886"/>
      <c r="BM81" s="869"/>
      <c r="BN81" s="869"/>
      <c r="BO81" s="886"/>
      <c r="BP81" s="869"/>
      <c r="BQ81" s="869"/>
      <c r="BR81" s="886"/>
      <c r="BS81" s="640"/>
      <c r="BT81" s="760"/>
      <c r="BU81" s="760"/>
      <c r="BV81" s="760"/>
      <c r="BW81" s="676"/>
      <c r="BX81" s="760"/>
      <c r="BY81" s="760"/>
      <c r="BZ81" s="676"/>
      <c r="CA81" s="760"/>
      <c r="CB81" s="760"/>
      <c r="CC81" s="676"/>
      <c r="CD81" s="760"/>
      <c r="CE81" s="760"/>
      <c r="CF81" s="676"/>
      <c r="CG81" s="783"/>
      <c r="CH81" s="760"/>
      <c r="CI81" s="676"/>
      <c r="CJ81" s="783"/>
      <c r="CK81" s="760"/>
      <c r="CL81" s="676"/>
      <c r="CM81" s="783"/>
      <c r="CN81" s="760"/>
      <c r="CO81" s="676"/>
      <c r="CP81" s="783"/>
      <c r="CQ81" s="803"/>
    </row>
    <row r="82" ht="33.75" hidden="1" customHeight="1" outlineLevel="1" spans="1:95">
      <c r="A82" s="840"/>
      <c r="B82" s="841"/>
      <c r="C82" s="607" t="s">
        <v>146</v>
      </c>
      <c r="D82" s="766"/>
      <c r="E82" s="842"/>
      <c r="F82" s="842"/>
      <c r="G82" s="842"/>
      <c r="H82" s="609"/>
      <c r="I82" s="842"/>
      <c r="J82" s="854"/>
      <c r="K82" s="687"/>
      <c r="L82" s="854"/>
      <c r="M82" s="854"/>
      <c r="N82" s="687"/>
      <c r="O82" s="854"/>
      <c r="P82" s="854"/>
      <c r="Q82" s="687"/>
      <c r="R82" s="862"/>
      <c r="S82" s="854"/>
      <c r="T82" s="687"/>
      <c r="U82" s="862"/>
      <c r="V82" s="854"/>
      <c r="W82" s="687"/>
      <c r="X82" s="862"/>
      <c r="Y82" s="854"/>
      <c r="Z82" s="687"/>
      <c r="AA82" s="862"/>
      <c r="AB82" s="766"/>
      <c r="AC82" s="842"/>
      <c r="AD82" s="842"/>
      <c r="AE82" s="842"/>
      <c r="AF82" s="609"/>
      <c r="AG82" s="536"/>
      <c r="AH82" s="842"/>
      <c r="AI82" s="609"/>
      <c r="AJ82" s="842"/>
      <c r="AK82" s="842"/>
      <c r="AL82" s="867"/>
      <c r="AM82" s="842"/>
      <c r="AN82" s="767"/>
      <c r="AO82" s="609"/>
      <c r="AP82" s="10"/>
      <c r="AQ82" s="767"/>
      <c r="AR82" s="609"/>
      <c r="AS82" s="10"/>
      <c r="AT82" s="767"/>
      <c r="AU82" s="609"/>
      <c r="AV82" s="10"/>
      <c r="AW82" s="767"/>
      <c r="AX82" s="609"/>
      <c r="AY82" s="10"/>
      <c r="AZ82" s="753"/>
      <c r="BA82" s="608"/>
      <c r="BB82" s="609"/>
      <c r="BC82" s="748"/>
      <c r="BD82" s="879"/>
      <c r="BE82" s="879"/>
      <c r="BF82" s="879"/>
      <c r="BG82" s="879"/>
      <c r="BH82" s="879"/>
      <c r="BI82" s="887"/>
      <c r="BJ82" s="879"/>
      <c r="BK82" s="879"/>
      <c r="BL82" s="887"/>
      <c r="BM82" s="879"/>
      <c r="BN82" s="879"/>
      <c r="BO82" s="887"/>
      <c r="BP82" s="879"/>
      <c r="BQ82" s="879"/>
      <c r="BR82" s="887"/>
      <c r="BS82" s="766"/>
      <c r="BT82" s="767"/>
      <c r="BU82" s="767"/>
      <c r="BV82" s="767"/>
      <c r="BW82" s="676"/>
      <c r="BX82" s="767"/>
      <c r="BY82" s="767"/>
      <c r="BZ82" s="676"/>
      <c r="CA82" s="767"/>
      <c r="CB82" s="767"/>
      <c r="CC82" s="676"/>
      <c r="CD82" s="767"/>
      <c r="CE82" s="767"/>
      <c r="CF82" s="676"/>
      <c r="CG82" s="789"/>
      <c r="CH82" s="767"/>
      <c r="CI82" s="676"/>
      <c r="CJ82" s="789"/>
      <c r="CK82" s="767"/>
      <c r="CL82" s="676"/>
      <c r="CM82" s="789"/>
      <c r="CN82" s="767"/>
      <c r="CO82" s="676"/>
      <c r="CP82" s="789"/>
      <c r="CQ82" s="803"/>
    </row>
    <row r="83" ht="22.5" hidden="1" customHeight="1" outlineLevel="1" spans="1:95">
      <c r="A83" s="840"/>
      <c r="B83" s="841"/>
      <c r="C83" s="607" t="s">
        <v>161</v>
      </c>
      <c r="D83" s="766"/>
      <c r="E83" s="842"/>
      <c r="F83" s="842"/>
      <c r="G83" s="842"/>
      <c r="H83" s="609"/>
      <c r="I83" s="842"/>
      <c r="J83" s="854"/>
      <c r="K83" s="687"/>
      <c r="L83" s="854"/>
      <c r="M83" s="854"/>
      <c r="N83" s="687"/>
      <c r="O83" s="854"/>
      <c r="P83" s="854"/>
      <c r="Q83" s="687"/>
      <c r="R83" s="862"/>
      <c r="S83" s="854"/>
      <c r="T83" s="687"/>
      <c r="U83" s="862"/>
      <c r="V83" s="854"/>
      <c r="W83" s="687"/>
      <c r="X83" s="862"/>
      <c r="Y83" s="854"/>
      <c r="Z83" s="687"/>
      <c r="AA83" s="862"/>
      <c r="AB83" s="766"/>
      <c r="AC83" s="842"/>
      <c r="AD83" s="842"/>
      <c r="AE83" s="842"/>
      <c r="AF83" s="609"/>
      <c r="AG83" s="536"/>
      <c r="AH83" s="842"/>
      <c r="AI83" s="609"/>
      <c r="AJ83" s="842"/>
      <c r="AK83" s="842"/>
      <c r="AL83" s="609"/>
      <c r="AM83" s="842"/>
      <c r="AN83" s="767"/>
      <c r="AO83" s="609"/>
      <c r="AP83" s="10"/>
      <c r="AQ83" s="767"/>
      <c r="AR83" s="609"/>
      <c r="AS83" s="10"/>
      <c r="AT83" s="767"/>
      <c r="AU83" s="609"/>
      <c r="AV83" s="10"/>
      <c r="AW83" s="767"/>
      <c r="AX83" s="609"/>
      <c r="AY83" s="10"/>
      <c r="AZ83" s="753"/>
      <c r="BA83" s="608"/>
      <c r="BB83" s="609"/>
      <c r="BC83" s="748"/>
      <c r="BD83" s="879"/>
      <c r="BE83" s="879"/>
      <c r="BF83" s="879"/>
      <c r="BG83" s="879"/>
      <c r="BH83" s="879"/>
      <c r="BI83" s="887"/>
      <c r="BJ83" s="879"/>
      <c r="BK83" s="879"/>
      <c r="BL83" s="887"/>
      <c r="BM83" s="879"/>
      <c r="BN83" s="879"/>
      <c r="BO83" s="887"/>
      <c r="BP83" s="879"/>
      <c r="BQ83" s="879"/>
      <c r="BR83" s="887"/>
      <c r="BS83" s="766"/>
      <c r="BT83" s="767"/>
      <c r="BU83" s="767"/>
      <c r="BV83" s="767"/>
      <c r="BW83" s="676"/>
      <c r="BX83" s="767"/>
      <c r="BY83" s="767"/>
      <c r="BZ83" s="676"/>
      <c r="CA83" s="767"/>
      <c r="CB83" s="767"/>
      <c r="CC83" s="676"/>
      <c r="CD83" s="767"/>
      <c r="CE83" s="767"/>
      <c r="CF83" s="676"/>
      <c r="CG83" s="789"/>
      <c r="CH83" s="767"/>
      <c r="CI83" s="676"/>
      <c r="CJ83" s="789"/>
      <c r="CK83" s="767"/>
      <c r="CL83" s="676"/>
      <c r="CM83" s="789"/>
      <c r="CN83" s="767"/>
      <c r="CO83" s="676"/>
      <c r="CP83" s="789"/>
      <c r="CQ83" s="803"/>
    </row>
    <row r="84" ht="22.5" hidden="1" customHeight="1" outlineLevel="1" spans="1:95">
      <c r="A84" s="836"/>
      <c r="B84" s="843"/>
      <c r="C84" s="607" t="s">
        <v>39</v>
      </c>
      <c r="D84" s="675"/>
      <c r="E84" s="622"/>
      <c r="F84" s="622"/>
      <c r="G84" s="622"/>
      <c r="H84" s="609"/>
      <c r="I84" s="622"/>
      <c r="J84" s="691"/>
      <c r="K84" s="687"/>
      <c r="L84" s="691"/>
      <c r="M84" s="691"/>
      <c r="N84" s="687"/>
      <c r="O84" s="691"/>
      <c r="P84" s="691"/>
      <c r="Q84" s="687"/>
      <c r="R84" s="858"/>
      <c r="S84" s="691"/>
      <c r="T84" s="687"/>
      <c r="U84" s="858"/>
      <c r="V84" s="691"/>
      <c r="W84" s="687"/>
      <c r="X84" s="858"/>
      <c r="Y84" s="691"/>
      <c r="Z84" s="687"/>
      <c r="AA84" s="858"/>
      <c r="AB84" s="675"/>
      <c r="AC84" s="622"/>
      <c r="AD84" s="622"/>
      <c r="AE84" s="622"/>
      <c r="AF84" s="609"/>
      <c r="AG84" s="373"/>
      <c r="AH84" s="622"/>
      <c r="AI84" s="609"/>
      <c r="AJ84" s="622"/>
      <c r="AK84" s="622"/>
      <c r="AL84" s="609"/>
      <c r="AM84" s="622"/>
      <c r="AN84" s="770"/>
      <c r="AO84" s="609"/>
      <c r="AP84" s="10"/>
      <c r="AQ84" s="770"/>
      <c r="AR84" s="609"/>
      <c r="AS84" s="10"/>
      <c r="AT84" s="770"/>
      <c r="AU84" s="609"/>
      <c r="AV84" s="10"/>
      <c r="AW84" s="770"/>
      <c r="AX84" s="609"/>
      <c r="AY84" s="10"/>
      <c r="AZ84" s="757"/>
      <c r="BA84" s="608"/>
      <c r="BB84" s="609"/>
      <c r="BC84" s="748"/>
      <c r="BD84" s="880"/>
      <c r="BE84" s="880"/>
      <c r="BF84" s="880"/>
      <c r="BG84" s="880"/>
      <c r="BH84" s="880"/>
      <c r="BI84" s="888"/>
      <c r="BJ84" s="880"/>
      <c r="BK84" s="880"/>
      <c r="BL84" s="888"/>
      <c r="BM84" s="880"/>
      <c r="BN84" s="880"/>
      <c r="BO84" s="888"/>
      <c r="BP84" s="880"/>
      <c r="BQ84" s="880"/>
      <c r="BR84" s="888"/>
      <c r="BS84" s="675"/>
      <c r="BT84" s="770"/>
      <c r="BU84" s="770"/>
      <c r="BV84" s="770"/>
      <c r="BW84" s="676"/>
      <c r="BX84" s="770"/>
      <c r="BY84" s="770"/>
      <c r="BZ84" s="676"/>
      <c r="CA84" s="770"/>
      <c r="CB84" s="770"/>
      <c r="CC84" s="676"/>
      <c r="CD84" s="770"/>
      <c r="CE84" s="770"/>
      <c r="CF84" s="676"/>
      <c r="CG84" s="782"/>
      <c r="CH84" s="770"/>
      <c r="CI84" s="676"/>
      <c r="CJ84" s="782"/>
      <c r="CK84" s="770"/>
      <c r="CL84" s="676"/>
      <c r="CM84" s="782"/>
      <c r="CN84" s="770"/>
      <c r="CO84" s="676"/>
      <c r="CP84" s="782"/>
      <c r="CQ84" s="803"/>
    </row>
    <row r="85" ht="74.25" hidden="1" customHeight="1" outlineLevel="1" spans="1:95">
      <c r="A85" s="836" t="s">
        <v>331</v>
      </c>
      <c r="B85" s="843" t="s">
        <v>332</v>
      </c>
      <c r="C85" s="607" t="s">
        <v>13</v>
      </c>
      <c r="D85" s="608">
        <f>E85+F85+I85+L85+O85+R85</f>
        <v>0</v>
      </c>
      <c r="E85" s="11">
        <v>0</v>
      </c>
      <c r="F85" s="11">
        <v>0</v>
      </c>
      <c r="G85" s="11">
        <v>0</v>
      </c>
      <c r="H85" s="609"/>
      <c r="I85" s="11">
        <f>G85+H85</f>
        <v>0</v>
      </c>
      <c r="J85" s="686">
        <v>0</v>
      </c>
      <c r="K85" s="609">
        <f>K86</f>
        <v>0</v>
      </c>
      <c r="L85" s="686">
        <f>J85+K85</f>
        <v>0</v>
      </c>
      <c r="M85" s="686">
        <f>'39'!O77</f>
        <v>0</v>
      </c>
      <c r="N85" s="609">
        <f>N86</f>
        <v>0</v>
      </c>
      <c r="O85" s="686">
        <f>M85+N85</f>
        <v>0</v>
      </c>
      <c r="P85" s="701">
        <f>'39'!R77</f>
        <v>0</v>
      </c>
      <c r="Q85" s="609">
        <f>Q86</f>
        <v>0</v>
      </c>
      <c r="R85" s="860">
        <f>P85+Q85</f>
        <v>0</v>
      </c>
      <c r="S85" s="701"/>
      <c r="T85" s="609"/>
      <c r="U85" s="860"/>
      <c r="V85" s="701"/>
      <c r="W85" s="609"/>
      <c r="X85" s="860"/>
      <c r="Y85" s="701"/>
      <c r="Z85" s="609"/>
      <c r="AA85" s="860"/>
      <c r="AB85" s="608">
        <f>AC85+AD85+AG85+AJ85+AM85+AP85</f>
        <v>0</v>
      </c>
      <c r="AC85" s="11">
        <v>0</v>
      </c>
      <c r="AD85" s="11">
        <v>0</v>
      </c>
      <c r="AE85" s="11">
        <v>0</v>
      </c>
      <c r="AF85" s="609"/>
      <c r="AG85" s="358">
        <f>AE85+AF85</f>
        <v>0</v>
      </c>
      <c r="AH85" s="11">
        <v>0</v>
      </c>
      <c r="AI85" s="609">
        <f>AI86</f>
        <v>0</v>
      </c>
      <c r="AJ85" s="11">
        <f>AH85+AI85</f>
        <v>0</v>
      </c>
      <c r="AK85" s="11">
        <f>'39'!AD77</f>
        <v>0</v>
      </c>
      <c r="AL85" s="609">
        <f>AL86</f>
        <v>0</v>
      </c>
      <c r="AM85" s="11">
        <f>AK85+AL85</f>
        <v>0</v>
      </c>
      <c r="AN85" s="653">
        <f>'39'!AG77</f>
        <v>0</v>
      </c>
      <c r="AO85" s="609">
        <f>AO86</f>
        <v>0</v>
      </c>
      <c r="AP85" s="11">
        <f>AN85+AO85</f>
        <v>0</v>
      </c>
      <c r="AQ85" s="653"/>
      <c r="AR85" s="609"/>
      <c r="AS85" s="11"/>
      <c r="AT85" s="653"/>
      <c r="AU85" s="609"/>
      <c r="AV85" s="11"/>
      <c r="AW85" s="653"/>
      <c r="AX85" s="609"/>
      <c r="AY85" s="11"/>
      <c r="AZ85" s="759">
        <f>BC85+BF85+BI85</f>
        <v>0</v>
      </c>
      <c r="BA85" s="876">
        <v>0</v>
      </c>
      <c r="BB85" s="609">
        <f>BB86</f>
        <v>0</v>
      </c>
      <c r="BC85" s="745">
        <f>BA85+BB85</f>
        <v>0</v>
      </c>
      <c r="BD85" s="876">
        <v>0</v>
      </c>
      <c r="BE85" s="609"/>
      <c r="BF85" s="745">
        <f>BD85+BE85</f>
        <v>0</v>
      </c>
      <c r="BG85" s="876">
        <f>'39'!AQ77</f>
        <v>0</v>
      </c>
      <c r="BH85" s="609"/>
      <c r="BI85" s="745">
        <f>BG85+BH85</f>
        <v>0</v>
      </c>
      <c r="BJ85" s="876"/>
      <c r="BK85" s="609"/>
      <c r="BL85" s="745"/>
      <c r="BM85" s="876"/>
      <c r="BN85" s="609"/>
      <c r="BO85" s="745"/>
      <c r="BP85" s="876"/>
      <c r="BQ85" s="609"/>
      <c r="BR85" s="745"/>
      <c r="BS85" s="608">
        <f>BT85+BU85+BX85+CA85+CD85+CG85</f>
        <v>0</v>
      </c>
      <c r="BT85" s="11">
        <f>E85+AC85</f>
        <v>0</v>
      </c>
      <c r="BU85" s="11">
        <f>F85+AD85</f>
        <v>0</v>
      </c>
      <c r="BV85" s="11">
        <f>G85+AE85</f>
        <v>0</v>
      </c>
      <c r="BW85" s="609">
        <f>H85+AF85</f>
        <v>0</v>
      </c>
      <c r="BX85" s="11">
        <f>BV85+BW85</f>
        <v>0</v>
      </c>
      <c r="BY85" s="11">
        <f>J85+AH85+BA85</f>
        <v>0</v>
      </c>
      <c r="BZ85" s="609">
        <f>K85+AI85+BB85</f>
        <v>0</v>
      </c>
      <c r="CA85" s="11">
        <f>BY85+BZ85</f>
        <v>0</v>
      </c>
      <c r="CB85" s="11">
        <f>M85+AK85</f>
        <v>0</v>
      </c>
      <c r="CC85" s="676">
        <f>N85+AL85</f>
        <v>0</v>
      </c>
      <c r="CD85" s="11">
        <f>CB85+CC85</f>
        <v>0</v>
      </c>
      <c r="CE85" s="11">
        <f>P85+AN85</f>
        <v>0</v>
      </c>
      <c r="CF85" s="676">
        <f>Q85+AO85</f>
        <v>0</v>
      </c>
      <c r="CG85" s="745">
        <f>CE85+CF85</f>
        <v>0</v>
      </c>
      <c r="CH85" s="11"/>
      <c r="CI85" s="676"/>
      <c r="CJ85" s="745"/>
      <c r="CK85" s="11"/>
      <c r="CL85" s="676"/>
      <c r="CM85" s="745"/>
      <c r="CN85" s="11"/>
      <c r="CO85" s="676"/>
      <c r="CP85" s="745"/>
      <c r="CQ85" s="892"/>
    </row>
    <row r="86" ht="38.25" hidden="1" customHeight="1" outlineLevel="1" spans="1:95">
      <c r="A86" s="840"/>
      <c r="B86" s="841"/>
      <c r="C86" s="639" t="s">
        <v>39</v>
      </c>
      <c r="D86" s="640"/>
      <c r="E86" s="641"/>
      <c r="F86" s="641"/>
      <c r="G86" s="641"/>
      <c r="H86" s="642"/>
      <c r="I86" s="641"/>
      <c r="J86" s="699"/>
      <c r="K86" s="642"/>
      <c r="L86" s="699"/>
      <c r="M86" s="699"/>
      <c r="N86" s="642"/>
      <c r="O86" s="699"/>
      <c r="P86" s="699"/>
      <c r="Q86" s="642"/>
      <c r="R86" s="861"/>
      <c r="S86" s="699"/>
      <c r="T86" s="642"/>
      <c r="U86" s="861"/>
      <c r="V86" s="699"/>
      <c r="W86" s="642"/>
      <c r="X86" s="861"/>
      <c r="Y86" s="699"/>
      <c r="Z86" s="642"/>
      <c r="AA86" s="861"/>
      <c r="AB86" s="640"/>
      <c r="AC86" s="641"/>
      <c r="AD86" s="641"/>
      <c r="AE86" s="641"/>
      <c r="AF86" s="642"/>
      <c r="AG86" s="392"/>
      <c r="AH86" s="641"/>
      <c r="AI86" s="642"/>
      <c r="AJ86" s="641"/>
      <c r="AK86" s="641"/>
      <c r="AL86" s="642"/>
      <c r="AM86" s="641"/>
      <c r="AN86" s="641"/>
      <c r="AO86" s="642"/>
      <c r="AP86" s="641"/>
      <c r="AQ86" s="641"/>
      <c r="AR86" s="642"/>
      <c r="AS86" s="641"/>
      <c r="AT86" s="641"/>
      <c r="AU86" s="642"/>
      <c r="AV86" s="641"/>
      <c r="AW86" s="641"/>
      <c r="AX86" s="642"/>
      <c r="AY86" s="641"/>
      <c r="AZ86" s="881"/>
      <c r="BA86" s="882"/>
      <c r="BB86" s="642"/>
      <c r="BC86" s="641"/>
      <c r="BD86" s="641"/>
      <c r="BE86" s="642"/>
      <c r="BF86" s="641"/>
      <c r="BG86" s="641"/>
      <c r="BH86" s="642"/>
      <c r="BI86" s="758"/>
      <c r="BJ86" s="641"/>
      <c r="BK86" s="642"/>
      <c r="BL86" s="758"/>
      <c r="BM86" s="641"/>
      <c r="BN86" s="642"/>
      <c r="BO86" s="758"/>
      <c r="BP86" s="641"/>
      <c r="BQ86" s="642"/>
      <c r="BR86" s="758"/>
      <c r="BS86" s="640"/>
      <c r="BT86" s="641"/>
      <c r="BU86" s="641"/>
      <c r="BV86" s="641"/>
      <c r="BW86" s="642"/>
      <c r="BX86" s="641"/>
      <c r="BY86" s="641"/>
      <c r="BZ86" s="739"/>
      <c r="CA86" s="641"/>
      <c r="CB86" s="641"/>
      <c r="CC86" s="739"/>
      <c r="CD86" s="641"/>
      <c r="CE86" s="641"/>
      <c r="CF86" s="739"/>
      <c r="CG86" s="758"/>
      <c r="CH86" s="641"/>
      <c r="CI86" s="739"/>
      <c r="CJ86" s="758"/>
      <c r="CK86" s="641"/>
      <c r="CL86" s="739"/>
      <c r="CM86" s="758"/>
      <c r="CN86" s="641"/>
      <c r="CO86" s="739"/>
      <c r="CP86" s="758"/>
      <c r="CQ86" s="893"/>
    </row>
    <row r="87" ht="67.5" hidden="1" customHeight="1" collapsed="1" spans="1:95">
      <c r="A87" s="16" t="s">
        <v>491</v>
      </c>
      <c r="B87" s="355" t="s">
        <v>492</v>
      </c>
      <c r="C87" s="607" t="s">
        <v>13</v>
      </c>
      <c r="D87" s="608">
        <f>E87+F87+I87+L87+O87+R87+U87+X87+AA87</f>
        <v>0</v>
      </c>
      <c r="E87" s="11">
        <v>0</v>
      </c>
      <c r="F87" s="11">
        <v>0</v>
      </c>
      <c r="G87" s="11">
        <f>'27'!I80</f>
        <v>0</v>
      </c>
      <c r="H87" s="609">
        <f>H88</f>
        <v>0</v>
      </c>
      <c r="I87" s="11">
        <f>G87+H87</f>
        <v>0</v>
      </c>
      <c r="J87" s="686">
        <f>'35'!L79</f>
        <v>75393.91334</v>
      </c>
      <c r="K87" s="687">
        <f>K88</f>
        <v>0</v>
      </c>
      <c r="L87" s="686">
        <v>0</v>
      </c>
      <c r="M87" s="686">
        <f>'43'!O80</f>
        <v>180.025</v>
      </c>
      <c r="N87" s="687">
        <f>N88</f>
        <v>0</v>
      </c>
      <c r="O87" s="686">
        <v>0</v>
      </c>
      <c r="P87" s="686">
        <f>'48'!R84</f>
        <v>0</v>
      </c>
      <c r="Q87" s="687">
        <f>Q88</f>
        <v>0</v>
      </c>
      <c r="R87" s="717">
        <f>P87+Q87</f>
        <v>0</v>
      </c>
      <c r="S87" s="686">
        <f>'48'!U84</f>
        <v>0</v>
      </c>
      <c r="T87" s="687">
        <f>T88</f>
        <v>0</v>
      </c>
      <c r="U87" s="717">
        <f>S87+T87</f>
        <v>0</v>
      </c>
      <c r="V87" s="686">
        <f>'48'!X84</f>
        <v>0</v>
      </c>
      <c r="W87" s="687">
        <f>W88</f>
        <v>0</v>
      </c>
      <c r="X87" s="717">
        <f>V87+W87</f>
        <v>0</v>
      </c>
      <c r="Y87" s="686">
        <f>'48'!AA84</f>
        <v>0</v>
      </c>
      <c r="Z87" s="687">
        <f>Z88</f>
        <v>0</v>
      </c>
      <c r="AA87" s="717">
        <f>Y87+Z87</f>
        <v>0</v>
      </c>
      <c r="AB87" s="608">
        <f>AC87+AD87+AG87+AJ87+AM87+AP87+AS87+AV87+AY87</f>
        <v>0</v>
      </c>
      <c r="AC87" s="11">
        <v>0</v>
      </c>
      <c r="AD87" s="11">
        <v>0</v>
      </c>
      <c r="AE87" s="11">
        <f>'25'!X76</f>
        <v>0</v>
      </c>
      <c r="AF87" s="609">
        <f>AF88</f>
        <v>0</v>
      </c>
      <c r="AG87" s="358">
        <f>AE87+AF87</f>
        <v>0</v>
      </c>
      <c r="AH87" s="11">
        <f>'35'!AA79</f>
        <v>8638.26951</v>
      </c>
      <c r="AI87" s="609">
        <f>AI88</f>
        <v>0</v>
      </c>
      <c r="AJ87" s="11">
        <v>0</v>
      </c>
      <c r="AK87" s="11">
        <f>'43'!AD80</f>
        <v>0</v>
      </c>
      <c r="AL87" s="609">
        <f>AL88</f>
        <v>0</v>
      </c>
      <c r="AM87" s="11">
        <f>AK87+AL87</f>
        <v>0</v>
      </c>
      <c r="AN87" s="11">
        <v>0</v>
      </c>
      <c r="AO87" s="609">
        <f>AO88</f>
        <v>0</v>
      </c>
      <c r="AP87" s="11">
        <f>AN87+AO87</f>
        <v>0</v>
      </c>
      <c r="AQ87" s="11">
        <v>0</v>
      </c>
      <c r="AR87" s="609">
        <f>AR88</f>
        <v>0</v>
      </c>
      <c r="AS87" s="11">
        <f>AQ87+AR87</f>
        <v>0</v>
      </c>
      <c r="AT87" s="11">
        <v>0</v>
      </c>
      <c r="AU87" s="609">
        <f>AU88</f>
        <v>0</v>
      </c>
      <c r="AV87" s="11">
        <f>AT87+AU87</f>
        <v>0</v>
      </c>
      <c r="AW87" s="11">
        <f>'47'!AY80</f>
        <v>0</v>
      </c>
      <c r="AX87" s="609">
        <f>AX88</f>
        <v>0</v>
      </c>
      <c r="AY87" s="11">
        <f>AW87+AX87</f>
        <v>0</v>
      </c>
      <c r="AZ87" s="747">
        <f>BC87+BF87+BI87+BL87+BO87+BR87</f>
        <v>0</v>
      </c>
      <c r="BA87" s="11">
        <v>0</v>
      </c>
      <c r="BB87" s="687">
        <f>BB88</f>
        <v>0</v>
      </c>
      <c r="BC87" s="11">
        <f>BA87+BB87</f>
        <v>0</v>
      </c>
      <c r="BD87" s="11">
        <v>0</v>
      </c>
      <c r="BE87" s="609">
        <f>BE88</f>
        <v>0</v>
      </c>
      <c r="BF87" s="11">
        <f>BD87+BE87</f>
        <v>0</v>
      </c>
      <c r="BG87" s="11">
        <v>0</v>
      </c>
      <c r="BH87" s="609">
        <f>BH88</f>
        <v>0</v>
      </c>
      <c r="BI87" s="686">
        <f>BG87+BH87</f>
        <v>0</v>
      </c>
      <c r="BJ87" s="11">
        <v>0</v>
      </c>
      <c r="BK87" s="609">
        <f>BK88</f>
        <v>0</v>
      </c>
      <c r="BL87" s="686">
        <f>BJ87+BK87</f>
        <v>0</v>
      </c>
      <c r="BM87" s="11">
        <v>0</v>
      </c>
      <c r="BN87" s="609">
        <f>BN88</f>
        <v>0</v>
      </c>
      <c r="BO87" s="686">
        <f>BM87+BN87</f>
        <v>0</v>
      </c>
      <c r="BP87" s="11">
        <v>0</v>
      </c>
      <c r="BQ87" s="609">
        <f>BQ88</f>
        <v>0</v>
      </c>
      <c r="BR87" s="686">
        <f>BP87+BQ87</f>
        <v>0</v>
      </c>
      <c r="BS87" s="608">
        <f>BT87+BU87+BX87+CA87+CD87+CG87+CJ87+CM87+CP87</f>
        <v>0</v>
      </c>
      <c r="BT87" s="11">
        <f>E87+AC87</f>
        <v>0</v>
      </c>
      <c r="BU87" s="11">
        <f>F87+AD87</f>
        <v>0</v>
      </c>
      <c r="BV87" s="11">
        <f>G87+AE87</f>
        <v>0</v>
      </c>
      <c r="BW87" s="609">
        <f>H87+AF87</f>
        <v>0</v>
      </c>
      <c r="BX87" s="11">
        <f>BV87+BW87</f>
        <v>0</v>
      </c>
      <c r="BY87" s="11">
        <f>J87+AH87+BA87</f>
        <v>84032.18285</v>
      </c>
      <c r="BZ87" s="609">
        <f>K87+AI87+BB87</f>
        <v>0</v>
      </c>
      <c r="CA87" s="11">
        <v>0</v>
      </c>
      <c r="CB87" s="11">
        <f>M87+AK87</f>
        <v>180.025</v>
      </c>
      <c r="CC87" s="609">
        <f>N87+AL87</f>
        <v>0</v>
      </c>
      <c r="CD87" s="11">
        <v>0</v>
      </c>
      <c r="CE87" s="11">
        <f>P87+AN87</f>
        <v>0</v>
      </c>
      <c r="CF87" s="609">
        <f>Q87+AO87</f>
        <v>0</v>
      </c>
      <c r="CG87" s="11">
        <f>CE87+CF87</f>
        <v>0</v>
      </c>
      <c r="CH87" s="11">
        <f>S87+AQ87+BJ87</f>
        <v>0</v>
      </c>
      <c r="CI87" s="609">
        <f>T87+AR87+BK87</f>
        <v>0</v>
      </c>
      <c r="CJ87" s="11">
        <f>CH87+CI87</f>
        <v>0</v>
      </c>
      <c r="CK87" s="11">
        <f>V87+AT87+BM87</f>
        <v>0</v>
      </c>
      <c r="CL87" s="609">
        <f>W87+AU87+BN87</f>
        <v>0</v>
      </c>
      <c r="CM87" s="11">
        <f>CK87+CL87</f>
        <v>0</v>
      </c>
      <c r="CN87" s="11">
        <f>Y87+AW87+BP87</f>
        <v>0</v>
      </c>
      <c r="CO87" s="609">
        <f>Z87+AX87+BQ87</f>
        <v>0</v>
      </c>
      <c r="CP87" s="11">
        <f>CN87+CO87</f>
        <v>0</v>
      </c>
      <c r="CQ87" s="332"/>
    </row>
    <row r="88" ht="30.75" hidden="1" customHeight="1" spans="1:95">
      <c r="A88" s="637"/>
      <c r="B88" s="638"/>
      <c r="C88" s="639" t="s">
        <v>494</v>
      </c>
      <c r="D88" s="640"/>
      <c r="E88" s="641"/>
      <c r="F88" s="641"/>
      <c r="G88" s="641"/>
      <c r="H88" s="642"/>
      <c r="I88" s="641"/>
      <c r="J88" s="699"/>
      <c r="K88" s="700"/>
      <c r="L88" s="699"/>
      <c r="M88" s="699"/>
      <c r="N88" s="700"/>
      <c r="O88" s="699"/>
      <c r="P88" s="699"/>
      <c r="Q88" s="700"/>
      <c r="R88" s="722"/>
      <c r="S88" s="699"/>
      <c r="T88" s="700"/>
      <c r="U88" s="722"/>
      <c r="V88" s="699"/>
      <c r="W88" s="700"/>
      <c r="X88" s="722"/>
      <c r="Y88" s="699"/>
      <c r="Z88" s="700"/>
      <c r="AA88" s="722"/>
      <c r="AB88" s="640"/>
      <c r="AC88" s="641"/>
      <c r="AD88" s="641"/>
      <c r="AE88" s="641"/>
      <c r="AF88" s="642"/>
      <c r="AG88" s="392"/>
      <c r="AH88" s="641"/>
      <c r="AI88" s="736"/>
      <c r="AJ88" s="641"/>
      <c r="AK88" s="641"/>
      <c r="AL88" s="642"/>
      <c r="AM88" s="641"/>
      <c r="AN88" s="641"/>
      <c r="AO88" s="642"/>
      <c r="AP88" s="641"/>
      <c r="AQ88" s="641"/>
      <c r="AR88" s="642"/>
      <c r="AS88" s="641"/>
      <c r="AT88" s="641"/>
      <c r="AU88" s="642"/>
      <c r="AV88" s="641"/>
      <c r="AW88" s="641"/>
      <c r="AX88" s="642"/>
      <c r="AY88" s="758"/>
      <c r="AZ88" s="759"/>
      <c r="BA88" s="760"/>
      <c r="BB88" s="642"/>
      <c r="BC88" s="760"/>
      <c r="BD88" s="760"/>
      <c r="BE88" s="642"/>
      <c r="BF88" s="760"/>
      <c r="BG88" s="760"/>
      <c r="BH88" s="642"/>
      <c r="BI88" s="760"/>
      <c r="BJ88" s="760"/>
      <c r="BK88" s="642"/>
      <c r="BL88" s="760"/>
      <c r="BM88" s="760"/>
      <c r="BN88" s="642"/>
      <c r="BO88" s="760"/>
      <c r="BP88" s="760"/>
      <c r="BQ88" s="642"/>
      <c r="BR88" s="783"/>
      <c r="BS88" s="784"/>
      <c r="BT88" s="785"/>
      <c r="BU88" s="785"/>
      <c r="BV88" s="785"/>
      <c r="BW88" s="790"/>
      <c r="BX88" s="785"/>
      <c r="BY88" s="785"/>
      <c r="BZ88" s="790"/>
      <c r="CA88" s="785"/>
      <c r="CB88" s="785"/>
      <c r="CC88" s="790"/>
      <c r="CD88" s="785"/>
      <c r="CE88" s="785"/>
      <c r="CF88" s="790"/>
      <c r="CG88" s="785"/>
      <c r="CH88" s="785"/>
      <c r="CI88" s="790"/>
      <c r="CJ88" s="785"/>
      <c r="CK88" s="785"/>
      <c r="CL88" s="790"/>
      <c r="CM88" s="785"/>
      <c r="CN88" s="785"/>
      <c r="CO88" s="790"/>
      <c r="CP88" s="815"/>
      <c r="CQ88" s="895"/>
    </row>
    <row r="89" ht="123.75" hidden="1" customHeight="1" collapsed="1" spans="1:95">
      <c r="A89" s="16" t="s">
        <v>495</v>
      </c>
      <c r="B89" s="355" t="s">
        <v>496</v>
      </c>
      <c r="C89" s="607" t="s">
        <v>13</v>
      </c>
      <c r="D89" s="608">
        <f>E89+F89+I89+L89+O89+R89+U89+X89+AA89</f>
        <v>0</v>
      </c>
      <c r="E89" s="11">
        <v>0</v>
      </c>
      <c r="F89" s="11">
        <v>0</v>
      </c>
      <c r="G89" s="11">
        <f>'27'!I82</f>
        <v>0</v>
      </c>
      <c r="H89" s="609">
        <f>H91</f>
        <v>0</v>
      </c>
      <c r="I89" s="11">
        <f>G89+H89</f>
        <v>0</v>
      </c>
      <c r="J89" s="686">
        <f>'35'!L81</f>
        <v>0</v>
      </c>
      <c r="K89" s="687">
        <f>K91</f>
        <v>0</v>
      </c>
      <c r="L89" s="686">
        <v>0</v>
      </c>
      <c r="M89" s="686">
        <f>'43'!O82</f>
        <v>0</v>
      </c>
      <c r="N89" s="687">
        <f>N91</f>
        <v>0</v>
      </c>
      <c r="O89" s="686">
        <v>0</v>
      </c>
      <c r="P89" s="686">
        <f>'48'!R86</f>
        <v>0</v>
      </c>
      <c r="Q89" s="687">
        <v>0</v>
      </c>
      <c r="R89" s="717">
        <f>P89+Q89</f>
        <v>0</v>
      </c>
      <c r="S89" s="686">
        <f>'48'!U86</f>
        <v>0</v>
      </c>
      <c r="T89" s="687">
        <v>0</v>
      </c>
      <c r="U89" s="717">
        <f>S89+T89</f>
        <v>0</v>
      </c>
      <c r="V89" s="686">
        <f>'48'!X86</f>
        <v>0</v>
      </c>
      <c r="W89" s="687">
        <v>0</v>
      </c>
      <c r="X89" s="717">
        <f>V89+W89</f>
        <v>0</v>
      </c>
      <c r="Y89" s="686">
        <f>'48'!AA86</f>
        <v>0</v>
      </c>
      <c r="Z89" s="687">
        <v>0</v>
      </c>
      <c r="AA89" s="717">
        <f>Y89+Z89</f>
        <v>0</v>
      </c>
      <c r="AB89" s="608">
        <f>AC89+AD89+AG89+AJ89+AM89+AP89+AS89+AV89+AY89</f>
        <v>0</v>
      </c>
      <c r="AC89" s="11">
        <v>0</v>
      </c>
      <c r="AD89" s="11">
        <v>0</v>
      </c>
      <c r="AE89" s="11">
        <f>'25'!X78</f>
        <v>0</v>
      </c>
      <c r="AF89" s="609">
        <f>AF91</f>
        <v>0</v>
      </c>
      <c r="AG89" s="358">
        <v>0</v>
      </c>
      <c r="AH89" s="11">
        <f>'35'!AA81</f>
        <v>0</v>
      </c>
      <c r="AI89" s="609">
        <f>AI91</f>
        <v>0</v>
      </c>
      <c r="AJ89" s="11">
        <v>0</v>
      </c>
      <c r="AK89" s="11" t="str">
        <f>'43'!AD82</f>
        <v>И.Ю. Волков</v>
      </c>
      <c r="AL89" s="609">
        <f>AL91</f>
        <v>0</v>
      </c>
      <c r="AM89" s="11">
        <v>0</v>
      </c>
      <c r="AN89" s="11">
        <f>'48'!AP86</f>
        <v>0</v>
      </c>
      <c r="AO89" s="609">
        <v>0</v>
      </c>
      <c r="AP89" s="11">
        <f>AN89+AO89</f>
        <v>0</v>
      </c>
      <c r="AQ89" s="11">
        <f>'48'!AS86</f>
        <v>0</v>
      </c>
      <c r="AR89" s="609">
        <v>0</v>
      </c>
      <c r="AS89" s="11">
        <f>AQ89+AR89</f>
        <v>0</v>
      </c>
      <c r="AT89" s="11">
        <f>'48'!AV86</f>
        <v>0</v>
      </c>
      <c r="AU89" s="609">
        <v>0</v>
      </c>
      <c r="AV89" s="11">
        <f>AT89+AU89</f>
        <v>0</v>
      </c>
      <c r="AW89" s="11">
        <f>'48'!AY86</f>
        <v>0</v>
      </c>
      <c r="AX89" s="609">
        <v>0</v>
      </c>
      <c r="AY89" s="11">
        <f>AW89+AX89</f>
        <v>0</v>
      </c>
      <c r="AZ89" s="747">
        <f>BC89+BF89+BI89+BL89+BO89+BR89</f>
        <v>0</v>
      </c>
      <c r="BA89" s="11">
        <v>0</v>
      </c>
      <c r="BB89" s="687">
        <f>BB91</f>
        <v>0</v>
      </c>
      <c r="BC89" s="11">
        <v>0</v>
      </c>
      <c r="BD89" s="11">
        <v>0</v>
      </c>
      <c r="BE89" s="609">
        <f>BE91</f>
        <v>0</v>
      </c>
      <c r="BF89" s="11">
        <v>0</v>
      </c>
      <c r="BG89" s="11">
        <v>0</v>
      </c>
      <c r="BH89" s="609">
        <v>0</v>
      </c>
      <c r="BI89" s="686">
        <f>BG89+BH89</f>
        <v>0</v>
      </c>
      <c r="BJ89" s="11">
        <v>0</v>
      </c>
      <c r="BK89" s="609">
        <v>0</v>
      </c>
      <c r="BL89" s="686">
        <f>BJ89+BK89</f>
        <v>0</v>
      </c>
      <c r="BM89" s="11">
        <v>0</v>
      </c>
      <c r="BN89" s="609">
        <v>0</v>
      </c>
      <c r="BO89" s="686">
        <f>BM89+BN89</f>
        <v>0</v>
      </c>
      <c r="BP89" s="11">
        <v>0</v>
      </c>
      <c r="BQ89" s="609">
        <v>0</v>
      </c>
      <c r="BR89" s="686">
        <f>BP89+BQ89</f>
        <v>0</v>
      </c>
      <c r="BS89" s="608">
        <f>BT89+BU89+BX89+CA89+CD89+CG89+CJ89+CM89+CP89</f>
        <v>0</v>
      </c>
      <c r="BT89" s="11">
        <f t="shared" ref="BT89:BW90" si="22">E89+AC89</f>
        <v>0</v>
      </c>
      <c r="BU89" s="11">
        <f t="shared" si="22"/>
        <v>0</v>
      </c>
      <c r="BV89" s="11">
        <f t="shared" si="22"/>
        <v>0</v>
      </c>
      <c r="BW89" s="609">
        <f t="shared" si="22"/>
        <v>0</v>
      </c>
      <c r="BX89" s="11">
        <f>BV89+BW89</f>
        <v>0</v>
      </c>
      <c r="BY89" s="11">
        <f>J89+AH89+BA89</f>
        <v>0</v>
      </c>
      <c r="BZ89" s="609">
        <f>K89+AI89+BB89</f>
        <v>0</v>
      </c>
      <c r="CA89" s="11">
        <v>0</v>
      </c>
      <c r="CB89" s="11" t="e">
        <f>M89+AK89</f>
        <v>#VALUE!</v>
      </c>
      <c r="CC89" s="609">
        <f>N89+AL89</f>
        <v>0</v>
      </c>
      <c r="CD89" s="11">
        <v>0</v>
      </c>
      <c r="CE89" s="11">
        <f>P89+AN89</f>
        <v>0</v>
      </c>
      <c r="CF89" s="609">
        <f>Q89+AO89</f>
        <v>0</v>
      </c>
      <c r="CG89" s="11">
        <f>CE89+CF89</f>
        <v>0</v>
      </c>
      <c r="CH89" s="11">
        <f>S89+AQ89+BJ89</f>
        <v>0</v>
      </c>
      <c r="CI89" s="609">
        <f>T89+AR89+BK89</f>
        <v>0</v>
      </c>
      <c r="CJ89" s="11">
        <f>CH89+CI89</f>
        <v>0</v>
      </c>
      <c r="CK89" s="11">
        <f>V89+AT89+BM89</f>
        <v>0</v>
      </c>
      <c r="CL89" s="609">
        <f>W89+AU89+BN89</f>
        <v>0</v>
      </c>
      <c r="CM89" s="11">
        <f>CK89+CL89</f>
        <v>0</v>
      </c>
      <c r="CN89" s="11">
        <f>Y89+AW89+BP89</f>
        <v>0</v>
      </c>
      <c r="CO89" s="609">
        <f>Z89+AX89+BQ89</f>
        <v>0</v>
      </c>
      <c r="CP89" s="11">
        <f>CN89+CO89</f>
        <v>0</v>
      </c>
      <c r="CQ89" s="226"/>
    </row>
    <row r="90" ht="102" hidden="1" customHeight="1" spans="1:95">
      <c r="A90" s="844" t="s">
        <v>503</v>
      </c>
      <c r="B90" s="539" t="s">
        <v>504</v>
      </c>
      <c r="C90" s="845" t="s">
        <v>13</v>
      </c>
      <c r="D90" s="608">
        <f>E90+F90+I90+L90+O90+R90+U90+X90+AA90</f>
        <v>0</v>
      </c>
      <c r="E90" s="11">
        <v>0</v>
      </c>
      <c r="F90" s="11">
        <v>0</v>
      </c>
      <c r="G90" s="11">
        <f>'27'!I83</f>
        <v>0</v>
      </c>
      <c r="H90" s="609">
        <f>H92</f>
        <v>0</v>
      </c>
      <c r="I90" s="11">
        <f>G90+H90</f>
        <v>0</v>
      </c>
      <c r="J90" s="686">
        <f>'35'!L82</f>
        <v>0</v>
      </c>
      <c r="K90" s="687">
        <f>K92</f>
        <v>0</v>
      </c>
      <c r="L90" s="686">
        <v>0</v>
      </c>
      <c r="M90" s="686">
        <f>'43'!O83</f>
        <v>0</v>
      </c>
      <c r="N90" s="687">
        <f>N92</f>
        <v>0</v>
      </c>
      <c r="O90" s="686">
        <v>0</v>
      </c>
      <c r="P90" s="686">
        <f>'48'!R87</f>
        <v>0</v>
      </c>
      <c r="Q90" s="687">
        <v>0</v>
      </c>
      <c r="R90" s="717">
        <f>P90+Q90</f>
        <v>0</v>
      </c>
      <c r="S90" s="686">
        <f>'48'!U87</f>
        <v>0</v>
      </c>
      <c r="T90" s="687">
        <v>0</v>
      </c>
      <c r="U90" s="717">
        <f>S90+T90</f>
        <v>0</v>
      </c>
      <c r="V90" s="686">
        <f>'48'!X87</f>
        <v>0</v>
      </c>
      <c r="W90" s="687">
        <v>0</v>
      </c>
      <c r="X90" s="717">
        <f>V90+W90</f>
        <v>0</v>
      </c>
      <c r="Y90" s="686">
        <f>'48'!AA87</f>
        <v>0</v>
      </c>
      <c r="Z90" s="687">
        <v>0</v>
      </c>
      <c r="AA90" s="717">
        <f>Y90+Z90</f>
        <v>0</v>
      </c>
      <c r="AB90" s="608">
        <f>AC90+AD90+AG90+AJ90+AM90+AP90+AS90+AV90+AY90</f>
        <v>0</v>
      </c>
      <c r="AC90" s="11">
        <v>0</v>
      </c>
      <c r="AD90" s="11">
        <v>0</v>
      </c>
      <c r="AE90" s="11">
        <f>'25'!X79</f>
        <v>0</v>
      </c>
      <c r="AF90" s="609">
        <f>AF92</f>
        <v>0</v>
      </c>
      <c r="AG90" s="358">
        <v>0</v>
      </c>
      <c r="AH90" s="11">
        <f>'35'!AA82</f>
        <v>0</v>
      </c>
      <c r="AI90" s="609">
        <f>AI92</f>
        <v>0</v>
      </c>
      <c r="AJ90" s="11">
        <v>0</v>
      </c>
      <c r="AK90" s="11">
        <f>'43'!AD83</f>
        <v>0</v>
      </c>
      <c r="AL90" s="609">
        <f>AL92</f>
        <v>0</v>
      </c>
      <c r="AM90" s="11">
        <v>0</v>
      </c>
      <c r="AN90" s="11">
        <f>'48'!AP87</f>
        <v>0</v>
      </c>
      <c r="AO90" s="609">
        <v>0</v>
      </c>
      <c r="AP90" s="11">
        <f>AN90+AO90</f>
        <v>0</v>
      </c>
      <c r="AQ90" s="11">
        <f>'48'!AS87</f>
        <v>0</v>
      </c>
      <c r="AR90" s="609">
        <v>0</v>
      </c>
      <c r="AS90" s="11">
        <f>AQ90+AR90</f>
        <v>0</v>
      </c>
      <c r="AT90" s="11">
        <f>'48'!AV87</f>
        <v>0</v>
      </c>
      <c r="AU90" s="609">
        <v>0</v>
      </c>
      <c r="AV90" s="11">
        <f>AT90+AU90</f>
        <v>0</v>
      </c>
      <c r="AW90" s="11">
        <f>'48'!AY87</f>
        <v>0</v>
      </c>
      <c r="AX90" s="609">
        <v>0</v>
      </c>
      <c r="AY90" s="11">
        <f>AW90+AX90</f>
        <v>0</v>
      </c>
      <c r="AZ90" s="747">
        <f>BC90+BF90+BI90+BL90+BO90+BR90</f>
        <v>0</v>
      </c>
      <c r="BA90" s="11">
        <v>0</v>
      </c>
      <c r="BB90" s="687">
        <f>BB92</f>
        <v>0</v>
      </c>
      <c r="BC90" s="11">
        <v>0</v>
      </c>
      <c r="BD90" s="11">
        <v>0</v>
      </c>
      <c r="BE90" s="609">
        <f>BE92</f>
        <v>0</v>
      </c>
      <c r="BF90" s="11">
        <v>0</v>
      </c>
      <c r="BG90" s="11">
        <v>0</v>
      </c>
      <c r="BH90" s="609">
        <v>0</v>
      </c>
      <c r="BI90" s="686">
        <f>BG90+BH90</f>
        <v>0</v>
      </c>
      <c r="BJ90" s="11">
        <v>0</v>
      </c>
      <c r="BK90" s="609">
        <v>0</v>
      </c>
      <c r="BL90" s="686">
        <f>BJ90+BK90</f>
        <v>0</v>
      </c>
      <c r="BM90" s="11">
        <v>0</v>
      </c>
      <c r="BN90" s="609">
        <v>0</v>
      </c>
      <c r="BO90" s="686">
        <f>BM90+BN90</f>
        <v>0</v>
      </c>
      <c r="BP90" s="11">
        <v>0</v>
      </c>
      <c r="BQ90" s="609">
        <v>0</v>
      </c>
      <c r="BR90" s="686">
        <f>BP90+BQ90</f>
        <v>0</v>
      </c>
      <c r="BS90" s="608">
        <f>BT90+BU90+BX90+CA90+CD90+CG90+CJ90+CM90+CP90</f>
        <v>0</v>
      </c>
      <c r="BT90" s="11">
        <f t="shared" si="22"/>
        <v>0</v>
      </c>
      <c r="BU90" s="11">
        <f t="shared" si="22"/>
        <v>0</v>
      </c>
      <c r="BV90" s="11">
        <f t="shared" si="22"/>
        <v>0</v>
      </c>
      <c r="BW90" s="609">
        <f t="shared" si="22"/>
        <v>0</v>
      </c>
      <c r="BX90" s="11">
        <f>BV90+BW90</f>
        <v>0</v>
      </c>
      <c r="BY90" s="11">
        <f>J90+AH90+BA90</f>
        <v>0</v>
      </c>
      <c r="BZ90" s="609">
        <f>K90+AI90+BB90</f>
        <v>0</v>
      </c>
      <c r="CA90" s="11">
        <v>0</v>
      </c>
      <c r="CB90" s="11">
        <f>M90+AK90</f>
        <v>0</v>
      </c>
      <c r="CC90" s="609">
        <f>N90+AL90</f>
        <v>0</v>
      </c>
      <c r="CD90" s="11">
        <v>0</v>
      </c>
      <c r="CE90" s="11">
        <f>P90+AN90</f>
        <v>0</v>
      </c>
      <c r="CF90" s="609">
        <f>Q90+AO90</f>
        <v>0</v>
      </c>
      <c r="CG90" s="11">
        <f>CE90+CF90</f>
        <v>0</v>
      </c>
      <c r="CH90" s="11">
        <f>S90+AQ90+BJ90</f>
        <v>0</v>
      </c>
      <c r="CI90" s="609">
        <f>T90+AR90+BK90</f>
        <v>0</v>
      </c>
      <c r="CJ90" s="11">
        <f>CH90+CI90</f>
        <v>0</v>
      </c>
      <c r="CK90" s="11">
        <f>V90+AT90+BM90</f>
        <v>0</v>
      </c>
      <c r="CL90" s="609">
        <f>W90+AU90+BN90</f>
        <v>0</v>
      </c>
      <c r="CM90" s="11">
        <f>CK90+CL90</f>
        <v>0</v>
      </c>
      <c r="CN90" s="11">
        <f>Y90+AW90+BP90</f>
        <v>0</v>
      </c>
      <c r="CO90" s="609">
        <f>Z90+AX90+BQ90</f>
        <v>0</v>
      </c>
      <c r="CP90" s="11">
        <f>CN90+CO90</f>
        <v>0</v>
      </c>
      <c r="CQ90" s="226"/>
    </row>
    <row r="91" s="27" customFormat="1" ht="67.5" customHeight="1" spans="1:95">
      <c r="A91" s="643"/>
      <c r="B91" s="644" t="s">
        <v>159</v>
      </c>
      <c r="C91" s="846"/>
      <c r="D91" s="425">
        <f>E91+F91+I91+L91+O91+R91+U91+X91+AA91</f>
        <v>4894.79356</v>
      </c>
      <c r="E91" s="646">
        <f>E69+E80+E74+E85+E87+E89+E90</f>
        <v>0</v>
      </c>
      <c r="F91" s="646">
        <f>F69+F80+F74+F85+F87+F89+F90</f>
        <v>0</v>
      </c>
      <c r="G91" s="646">
        <f>G69+G80+G74+G85+G87</f>
        <v>0</v>
      </c>
      <c r="H91" s="646">
        <f>H69+H80+H74+H85+H87</f>
        <v>0</v>
      </c>
      <c r="I91" s="646">
        <f>I69+I80+I74+I85+I87+I89+I90</f>
        <v>0</v>
      </c>
      <c r="J91" s="646">
        <f>J69+J80+J74+J85+J87</f>
        <v>75393.91334</v>
      </c>
      <c r="K91" s="646">
        <f>K69+K80+K74+K85+K87</f>
        <v>0</v>
      </c>
      <c r="L91" s="646">
        <f>L69+L80+L74+L85+L87+L89+L90</f>
        <v>0</v>
      </c>
      <c r="M91" s="646">
        <f>M69+M80+M74+M85+M87</f>
        <v>360.05</v>
      </c>
      <c r="N91" s="646">
        <f>N69+N80+N74+N85+N87</f>
        <v>0</v>
      </c>
      <c r="O91" s="646">
        <f t="shared" ref="O91:Z91" si="23">O69+O80+O74+O85+O87+O89+O90</f>
        <v>180.025</v>
      </c>
      <c r="P91" s="646">
        <f t="shared" si="23"/>
        <v>1247.36842</v>
      </c>
      <c r="Q91" s="855">
        <f t="shared" si="23"/>
        <v>0</v>
      </c>
      <c r="R91" s="795">
        <f t="shared" si="23"/>
        <v>1247.36842</v>
      </c>
      <c r="S91" s="795">
        <f t="shared" si="23"/>
        <v>3467.40014</v>
      </c>
      <c r="T91" s="855">
        <f t="shared" si="23"/>
        <v>0</v>
      </c>
      <c r="U91" s="795">
        <f t="shared" si="23"/>
        <v>3467.40014</v>
      </c>
      <c r="V91" s="795">
        <f t="shared" si="23"/>
        <v>0</v>
      </c>
      <c r="W91" s="855">
        <f t="shared" si="23"/>
        <v>0</v>
      </c>
      <c r="X91" s="795">
        <f t="shared" si="23"/>
        <v>0</v>
      </c>
      <c r="Y91" s="795">
        <f t="shared" si="23"/>
        <v>0</v>
      </c>
      <c r="Z91" s="855">
        <f t="shared" si="23"/>
        <v>0</v>
      </c>
      <c r="AA91" s="795">
        <f>AA69+AA80+AA74+AA85+AA87+AA89</f>
        <v>0</v>
      </c>
      <c r="AB91" s="674">
        <f>AC91+AD91+AG91+AJ91+AM91+AP91+AS91+AV91+AY91</f>
        <v>18000</v>
      </c>
      <c r="AC91" s="795">
        <f>AC69+AC80+AC74+AC85+AC87+AC89+AC90</f>
        <v>0</v>
      </c>
      <c r="AD91" s="795">
        <f>AD69+AD80+AD74+AD85+AD87+AD89+AD90</f>
        <v>0</v>
      </c>
      <c r="AE91" s="646">
        <f>AE69+AE80+AE74+AE85</f>
        <v>0</v>
      </c>
      <c r="AF91" s="646">
        <f>AF69+AF80+AF74+AF85</f>
        <v>0</v>
      </c>
      <c r="AG91" s="795">
        <f>AG69+AG80+AG74+AG85+AG87+AG89+AG90</f>
        <v>0</v>
      </c>
      <c r="AH91" s="646">
        <f>AH69+AH80+AH74+AH85</f>
        <v>0</v>
      </c>
      <c r="AI91" s="646">
        <f>AI69+AI80+AI74+AI85</f>
        <v>0</v>
      </c>
      <c r="AJ91" s="795">
        <f>AJ69+AJ80+AJ74+AJ85+AJ87+AJ89+AJ90</f>
        <v>0</v>
      </c>
      <c r="AK91" s="646">
        <f>AK69+AK80+AK74+AK85</f>
        <v>0</v>
      </c>
      <c r="AL91" s="646">
        <f>AL69+AL80+AL74+AL85</f>
        <v>0</v>
      </c>
      <c r="AM91" s="795">
        <f t="shared" ref="AM91:AY91" si="24">AM69+AM80+AM74+AM85+AM87+AM89+AM90</f>
        <v>0</v>
      </c>
      <c r="AN91" s="795">
        <f t="shared" si="24"/>
        <v>18000</v>
      </c>
      <c r="AO91" s="855">
        <f t="shared" si="24"/>
        <v>0</v>
      </c>
      <c r="AP91" s="795">
        <f t="shared" si="24"/>
        <v>18000</v>
      </c>
      <c r="AQ91" s="795">
        <f t="shared" si="24"/>
        <v>0</v>
      </c>
      <c r="AR91" s="855">
        <f t="shared" si="24"/>
        <v>0</v>
      </c>
      <c r="AS91" s="795">
        <f t="shared" si="24"/>
        <v>0</v>
      </c>
      <c r="AT91" s="795">
        <f t="shared" si="24"/>
        <v>0</v>
      </c>
      <c r="AU91" s="855">
        <f t="shared" si="24"/>
        <v>0</v>
      </c>
      <c r="AV91" s="795">
        <f t="shared" si="24"/>
        <v>0</v>
      </c>
      <c r="AW91" s="795">
        <f t="shared" si="24"/>
        <v>0</v>
      </c>
      <c r="AX91" s="855">
        <f t="shared" si="24"/>
        <v>0</v>
      </c>
      <c r="AY91" s="795">
        <f t="shared" si="24"/>
        <v>0</v>
      </c>
      <c r="AZ91" s="747">
        <f>BC91+BF91+BI91+BL91+BO91+BR91</f>
        <v>0</v>
      </c>
      <c r="BA91" s="646">
        <f>BA80+BA74+BA85</f>
        <v>0</v>
      </c>
      <c r="BB91" s="848">
        <f>BB80+BB74+BB85</f>
        <v>0</v>
      </c>
      <c r="BC91" s="795">
        <f>BC69+BC80+BC74+BC85+BC87+BC89+BC90</f>
        <v>0</v>
      </c>
      <c r="BD91" s="646">
        <f>BD69+BD80+BD74+BD85+BD87</f>
        <v>0</v>
      </c>
      <c r="BE91" s="646">
        <f>BE69+BE80+BE74+BE85+BE87</f>
        <v>0</v>
      </c>
      <c r="BF91" s="795">
        <f t="shared" ref="BF91:BR91" si="25">BF69+BF80+BF74+BF85+BF87+BF89+BF90</f>
        <v>0</v>
      </c>
      <c r="BG91" s="795">
        <f t="shared" si="25"/>
        <v>0</v>
      </c>
      <c r="BH91" s="855">
        <f t="shared" si="25"/>
        <v>0</v>
      </c>
      <c r="BI91" s="795">
        <f t="shared" si="25"/>
        <v>0</v>
      </c>
      <c r="BJ91" s="795">
        <f t="shared" si="25"/>
        <v>0</v>
      </c>
      <c r="BK91" s="855">
        <f t="shared" si="25"/>
        <v>0</v>
      </c>
      <c r="BL91" s="795">
        <f t="shared" si="25"/>
        <v>0</v>
      </c>
      <c r="BM91" s="795">
        <f t="shared" si="25"/>
        <v>0</v>
      </c>
      <c r="BN91" s="855">
        <f t="shared" si="25"/>
        <v>0</v>
      </c>
      <c r="BO91" s="795">
        <f t="shared" si="25"/>
        <v>0</v>
      </c>
      <c r="BP91" s="795">
        <f t="shared" si="25"/>
        <v>0</v>
      </c>
      <c r="BQ91" s="855">
        <f t="shared" si="25"/>
        <v>0</v>
      </c>
      <c r="BR91" s="795">
        <f t="shared" si="25"/>
        <v>0</v>
      </c>
      <c r="BS91" s="674">
        <f>BT91+BU91+BX91+CA91+CD91+CG91+CJ91+CM91+CP91</f>
        <v>22894.79356</v>
      </c>
      <c r="BT91" s="795">
        <f>BT69+BT80+BT74+BT85+BT87+BT89+BT90</f>
        <v>0</v>
      </c>
      <c r="BU91" s="795">
        <f>BU69+BU80+BU74+BU85+BU87+BU89+BU90</f>
        <v>0</v>
      </c>
      <c r="BV91" s="646">
        <f>BV69+BV80+BV74+BV85+BV87</f>
        <v>0</v>
      </c>
      <c r="BW91" s="646">
        <f>BW69+BW80+BW74+BW85+BW87</f>
        <v>0</v>
      </c>
      <c r="BX91" s="795">
        <f>BX69+BX80+BX74+BX85+BX87+BX89+BX90</f>
        <v>0</v>
      </c>
      <c r="BY91" s="646">
        <f>BY69+BY80+BY74+BY85+BY87</f>
        <v>84032.18285</v>
      </c>
      <c r="BZ91" s="646">
        <f>BZ69+BZ80+BZ74+BZ85+BZ87</f>
        <v>0</v>
      </c>
      <c r="CA91" s="795">
        <f>CA69+CA80+CA74+CA85+CA87+CA89+CA90</f>
        <v>0</v>
      </c>
      <c r="CB91" s="646">
        <f>CB69+CB80+CB74+CB85+CB87</f>
        <v>360.05</v>
      </c>
      <c r="CC91" s="646">
        <f>CC69+CC80+CC74+CC85+CC87</f>
        <v>0</v>
      </c>
      <c r="CD91" s="795">
        <f t="shared" ref="CD91:CP91" si="26">CD69+CD80+CD74+CD85+CD87+CD89+CD90</f>
        <v>180.025</v>
      </c>
      <c r="CE91" s="795">
        <f t="shared" si="26"/>
        <v>19247.36842</v>
      </c>
      <c r="CF91" s="855">
        <f t="shared" si="26"/>
        <v>0</v>
      </c>
      <c r="CG91" s="795">
        <f t="shared" si="26"/>
        <v>19247.36842</v>
      </c>
      <c r="CH91" s="795">
        <f t="shared" si="26"/>
        <v>3467.40014</v>
      </c>
      <c r="CI91" s="855">
        <f t="shared" si="26"/>
        <v>0</v>
      </c>
      <c r="CJ91" s="795">
        <f t="shared" si="26"/>
        <v>3467.40014</v>
      </c>
      <c r="CK91" s="795">
        <f t="shared" si="26"/>
        <v>0</v>
      </c>
      <c r="CL91" s="855">
        <f t="shared" si="26"/>
        <v>0</v>
      </c>
      <c r="CM91" s="795">
        <f t="shared" si="26"/>
        <v>0</v>
      </c>
      <c r="CN91" s="795">
        <f t="shared" si="26"/>
        <v>0</v>
      </c>
      <c r="CO91" s="855">
        <f t="shared" si="26"/>
        <v>0</v>
      </c>
      <c r="CP91" s="795">
        <f t="shared" si="26"/>
        <v>0</v>
      </c>
      <c r="CQ91" s="334"/>
    </row>
    <row r="92" s="27" customFormat="1" ht="76.9" customHeight="1" spans="1:95">
      <c r="A92" s="643"/>
      <c r="B92" s="644" t="s">
        <v>162</v>
      </c>
      <c r="C92" s="847"/>
      <c r="D92" s="425">
        <f>E92+F92+I92+L92+O92+R92+U92+X92+AA92</f>
        <v>755385.641539</v>
      </c>
      <c r="E92" s="646">
        <f t="shared" ref="E92:AA92" si="27">E91+E66+E59+E45+E54</f>
        <v>73582.87327</v>
      </c>
      <c r="F92" s="646">
        <f t="shared" si="27"/>
        <v>68037.99891</v>
      </c>
      <c r="G92" s="646">
        <f t="shared" si="27"/>
        <v>81605.94426</v>
      </c>
      <c r="H92" s="848">
        <f t="shared" si="27"/>
        <v>0</v>
      </c>
      <c r="I92" s="646">
        <f t="shared" si="27"/>
        <v>79606.73556</v>
      </c>
      <c r="J92" s="646">
        <f t="shared" si="27"/>
        <v>150787.82668</v>
      </c>
      <c r="K92" s="855">
        <f t="shared" si="27"/>
        <v>0</v>
      </c>
      <c r="L92" s="646">
        <f t="shared" si="27"/>
        <v>75393.91334</v>
      </c>
      <c r="M92" s="646">
        <f t="shared" si="27"/>
        <v>74198.21812</v>
      </c>
      <c r="N92" s="855">
        <f t="shared" si="27"/>
        <v>0</v>
      </c>
      <c r="O92" s="646">
        <f t="shared" si="27"/>
        <v>74018.19312</v>
      </c>
      <c r="P92" s="646">
        <f t="shared" si="27"/>
        <v>110497.65482</v>
      </c>
      <c r="Q92" s="855">
        <f t="shared" si="27"/>
        <v>0</v>
      </c>
      <c r="R92" s="795">
        <f t="shared" si="27"/>
        <v>108044.37829</v>
      </c>
      <c r="S92" s="646">
        <f t="shared" si="27"/>
        <v>117790.2505</v>
      </c>
      <c r="T92" s="855">
        <f t="shared" si="27"/>
        <v>230.56697</v>
      </c>
      <c r="U92" s="795">
        <f t="shared" si="27"/>
        <v>118020.81747</v>
      </c>
      <c r="V92" s="646">
        <f t="shared" si="27"/>
        <v>79781.3</v>
      </c>
      <c r="W92" s="855">
        <f t="shared" si="27"/>
        <v>0</v>
      </c>
      <c r="X92" s="795">
        <f t="shared" si="27"/>
        <v>79781.3</v>
      </c>
      <c r="Y92" s="646">
        <f t="shared" si="27"/>
        <v>78846.8</v>
      </c>
      <c r="Z92" s="855">
        <f t="shared" si="27"/>
        <v>52.631579</v>
      </c>
      <c r="AA92" s="795">
        <f t="shared" si="27"/>
        <v>78899.431579</v>
      </c>
      <c r="AB92" s="674">
        <f>AC92+AD92+AG92+AJ92+AM92+AP92+AS92+AV92+AY92</f>
        <v>55030.29103</v>
      </c>
      <c r="AC92" s="646">
        <f t="shared" ref="AC92:AY92" si="28">AC91+AC66+AC59+AC45+AC54</f>
        <v>4170.09794</v>
      </c>
      <c r="AD92" s="646">
        <f t="shared" si="28"/>
        <v>0</v>
      </c>
      <c r="AE92" s="646">
        <f t="shared" si="28"/>
        <v>3793.45358</v>
      </c>
      <c r="AF92" s="848">
        <f t="shared" si="28"/>
        <v>0</v>
      </c>
      <c r="AG92" s="646">
        <f t="shared" si="28"/>
        <v>3793.45358</v>
      </c>
      <c r="AH92" s="646">
        <f t="shared" si="28"/>
        <v>13369.43893</v>
      </c>
      <c r="AI92" s="855">
        <f t="shared" si="28"/>
        <v>0</v>
      </c>
      <c r="AJ92" s="646">
        <f t="shared" si="28"/>
        <v>8638.26951</v>
      </c>
      <c r="AK92" s="646">
        <f t="shared" si="28"/>
        <v>3787.5</v>
      </c>
      <c r="AL92" s="855">
        <f t="shared" si="28"/>
        <v>0</v>
      </c>
      <c r="AM92" s="646">
        <f t="shared" si="28"/>
        <v>3787.5</v>
      </c>
      <c r="AN92" s="646">
        <f t="shared" si="28"/>
        <v>23280.8</v>
      </c>
      <c r="AO92" s="855">
        <f t="shared" si="28"/>
        <v>0</v>
      </c>
      <c r="AP92" s="646">
        <f t="shared" si="28"/>
        <v>23280.8</v>
      </c>
      <c r="AQ92" s="646">
        <f t="shared" si="28"/>
        <v>10763.422</v>
      </c>
      <c r="AR92" s="855">
        <f t="shared" si="28"/>
        <v>0.864</v>
      </c>
      <c r="AS92" s="646">
        <f t="shared" si="28"/>
        <v>10764.286</v>
      </c>
      <c r="AT92" s="646">
        <f t="shared" si="28"/>
        <v>276</v>
      </c>
      <c r="AU92" s="855">
        <f t="shared" si="28"/>
        <v>0</v>
      </c>
      <c r="AV92" s="646">
        <f t="shared" si="28"/>
        <v>276</v>
      </c>
      <c r="AW92" s="646">
        <f t="shared" si="28"/>
        <v>139.884</v>
      </c>
      <c r="AX92" s="855">
        <f t="shared" si="28"/>
        <v>180</v>
      </c>
      <c r="AY92" s="646">
        <f t="shared" si="28"/>
        <v>319.884</v>
      </c>
      <c r="AZ92" s="883">
        <f>BC92+BF92+BI92+BL92+BO92+BR92</f>
        <v>6524.33</v>
      </c>
      <c r="BA92" s="870">
        <f>BA91+BA66+BA59+BA45+BA54</f>
        <v>820</v>
      </c>
      <c r="BB92" s="855">
        <f>BB91+BB66+BB59+BB45+BB54</f>
        <v>0</v>
      </c>
      <c r="BC92" s="795">
        <f>BC91+BC66+BC59+BC45+BC54</f>
        <v>820</v>
      </c>
      <c r="BD92" s="870">
        <f>BD91+BD66+BD59+BD45+BD54</f>
        <v>410</v>
      </c>
      <c r="BE92" s="855">
        <f>BE91+BE66+BE59+BE45+BE54</f>
        <v>0</v>
      </c>
      <c r="BF92" s="795">
        <f>BD92+BE92</f>
        <v>410</v>
      </c>
      <c r="BG92" s="870">
        <f>BG91+BG66+BG59+BG45+BG54</f>
        <v>410</v>
      </c>
      <c r="BH92" s="855">
        <f>BH91+BH66+BH59+BH45+BH54</f>
        <v>0</v>
      </c>
      <c r="BI92" s="795">
        <f>BG92+BH92</f>
        <v>410</v>
      </c>
      <c r="BJ92" s="870">
        <f>BJ91+BJ66+BJ59+BJ45+BJ54</f>
        <v>3040.478</v>
      </c>
      <c r="BK92" s="855">
        <f>BK91+BK66+BK59+BK45+BK54</f>
        <v>3.936</v>
      </c>
      <c r="BL92" s="795">
        <f>BJ92+BK92</f>
        <v>3044.414</v>
      </c>
      <c r="BM92" s="870">
        <f>BM91+BM66+BM59+BM45+BM54</f>
        <v>820</v>
      </c>
      <c r="BN92" s="855">
        <f>BN91+BN66+BN59+BN45+BN54</f>
        <v>0</v>
      </c>
      <c r="BO92" s="890">
        <f>BM92+BN92</f>
        <v>820</v>
      </c>
      <c r="BP92" s="870">
        <f>BP91+BP66+BP59+BP45+BP54</f>
        <v>199.916</v>
      </c>
      <c r="BQ92" s="855">
        <f>BQ91+BQ66+BQ59+BQ45+BQ54</f>
        <v>820</v>
      </c>
      <c r="BR92" s="795">
        <f>BP92+BQ92</f>
        <v>1019.916</v>
      </c>
      <c r="BS92" s="674">
        <f>BT92+BU92+BX92+CA92+CD92+CG92+CJ92+CM92+CP92</f>
        <v>816940.262569</v>
      </c>
      <c r="BT92" s="646">
        <f t="shared" ref="BT92:CP92" si="29">BT91+BT66+BT59+BT45+BT54</f>
        <v>77752.97121</v>
      </c>
      <c r="BU92" s="646">
        <f t="shared" si="29"/>
        <v>68037.99891</v>
      </c>
      <c r="BV92" s="646">
        <f t="shared" si="29"/>
        <v>85399.39784</v>
      </c>
      <c r="BW92" s="646">
        <f t="shared" si="29"/>
        <v>0</v>
      </c>
      <c r="BX92" s="646">
        <f t="shared" si="29"/>
        <v>83400.18914</v>
      </c>
      <c r="BY92" s="646">
        <f t="shared" si="29"/>
        <v>173615.53512</v>
      </c>
      <c r="BZ92" s="848">
        <f t="shared" si="29"/>
        <v>0</v>
      </c>
      <c r="CA92" s="646">
        <f t="shared" si="29"/>
        <v>84852.18285</v>
      </c>
      <c r="CB92" s="646">
        <f t="shared" si="29"/>
        <v>78395.71812</v>
      </c>
      <c r="CC92" s="848">
        <f t="shared" si="29"/>
        <v>0</v>
      </c>
      <c r="CD92" s="646">
        <f t="shared" si="29"/>
        <v>78215.69312</v>
      </c>
      <c r="CE92" s="646">
        <f t="shared" si="29"/>
        <v>131735.17829</v>
      </c>
      <c r="CF92" s="848">
        <f t="shared" si="29"/>
        <v>0</v>
      </c>
      <c r="CG92" s="646">
        <f t="shared" si="29"/>
        <v>131735.17829</v>
      </c>
      <c r="CH92" s="646">
        <f t="shared" si="29"/>
        <v>131594.1505</v>
      </c>
      <c r="CI92" s="848">
        <f t="shared" si="29"/>
        <v>235.36697</v>
      </c>
      <c r="CJ92" s="646">
        <f t="shared" si="29"/>
        <v>131829.51747</v>
      </c>
      <c r="CK92" s="646">
        <f t="shared" si="29"/>
        <v>80877.3</v>
      </c>
      <c r="CL92" s="848">
        <f t="shared" si="29"/>
        <v>0</v>
      </c>
      <c r="CM92" s="646">
        <f t="shared" si="29"/>
        <v>80877.3</v>
      </c>
      <c r="CN92" s="646">
        <f t="shared" si="29"/>
        <v>79186.6</v>
      </c>
      <c r="CO92" s="848">
        <f t="shared" si="29"/>
        <v>1052.631579</v>
      </c>
      <c r="CP92" s="646">
        <f t="shared" si="29"/>
        <v>80239.231579</v>
      </c>
      <c r="CQ92" s="816"/>
    </row>
    <row r="93" ht="16.5" customHeight="1" spans="1:95">
      <c r="A93" s="543" t="s">
        <v>86</v>
      </c>
      <c r="B93" s="544"/>
      <c r="C93" s="544"/>
      <c r="D93" s="545"/>
      <c r="E93" s="298"/>
      <c r="F93" s="38"/>
      <c r="I93" s="545"/>
      <c r="K93" s="856"/>
      <c r="N93" s="39"/>
      <c r="Q93" s="41"/>
      <c r="R93" s="856"/>
      <c r="S93" s="856"/>
      <c r="T93" s="856"/>
      <c r="U93" s="856"/>
      <c r="V93" s="856"/>
      <c r="W93" s="856"/>
      <c r="X93" s="856"/>
      <c r="Y93" s="856"/>
      <c r="Z93" s="856"/>
      <c r="AA93" s="856"/>
      <c r="AB93" s="298"/>
      <c r="AC93" s="299"/>
      <c r="AD93" s="545"/>
      <c r="AE93" s="298"/>
      <c r="AF93" s="557"/>
      <c r="AG93" s="298"/>
      <c r="AH93" s="298"/>
      <c r="AI93" s="298"/>
      <c r="AJ93" s="298"/>
      <c r="AK93" s="543"/>
      <c r="AL93" s="38"/>
      <c r="AM93" s="543" t="s">
        <v>325</v>
      </c>
      <c r="AN93" s="868"/>
      <c r="AO93" s="543"/>
      <c r="AP93" s="868"/>
      <c r="AQ93" s="868"/>
      <c r="AR93" s="868"/>
      <c r="AS93" s="868"/>
      <c r="AT93" s="868"/>
      <c r="AU93" s="868"/>
      <c r="AV93" s="868"/>
      <c r="AW93" s="868"/>
      <c r="AX93" s="868"/>
      <c r="AY93" s="868"/>
      <c r="AZ93" s="884"/>
      <c r="BA93" s="868"/>
      <c r="BB93" s="868"/>
      <c r="BC93" s="868"/>
      <c r="BD93" s="868"/>
      <c r="BE93" s="868"/>
      <c r="BF93" s="868"/>
      <c r="BG93" s="868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  <c r="BU93" s="868"/>
      <c r="BV93" s="868"/>
      <c r="BX93" s="868"/>
      <c r="BY93" s="868"/>
      <c r="BZ93" s="868"/>
      <c r="CA93" s="868"/>
      <c r="CB93" s="868"/>
      <c r="CC93" s="868"/>
      <c r="CD93" s="868"/>
      <c r="CE93" s="868"/>
      <c r="CF93" s="868"/>
      <c r="CG93" s="868"/>
      <c r="CH93" s="868"/>
      <c r="CI93" s="868"/>
      <c r="CJ93" s="868"/>
      <c r="CK93" s="868"/>
      <c r="CL93" s="868"/>
      <c r="CM93" s="868"/>
      <c r="CN93" s="868"/>
      <c r="CO93" s="868"/>
      <c r="CP93" s="868"/>
      <c r="CQ93" s="894"/>
    </row>
    <row r="94" ht="24" customHeight="1"/>
    <row r="95" s="32" customFormat="1" ht="36" customHeight="1" spans="1:95">
      <c r="A95" s="33"/>
      <c r="B95" s="34"/>
      <c r="C95" s="34"/>
      <c r="D95" s="35"/>
      <c r="E95" s="36"/>
      <c r="F95" s="37"/>
      <c r="G95" s="38"/>
      <c r="H95" s="37"/>
      <c r="I95" s="38"/>
      <c r="J95" s="39"/>
      <c r="K95" s="40"/>
      <c r="L95" s="39"/>
      <c r="M95" s="41"/>
      <c r="N95" s="42"/>
      <c r="O95" s="41"/>
      <c r="P95" s="41"/>
      <c r="Q95" s="40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3"/>
      <c r="AC95" s="44"/>
      <c r="AD95" s="45"/>
      <c r="AE95" s="46"/>
      <c r="AF95" s="37"/>
      <c r="AG95" s="47"/>
      <c r="AH95" s="46"/>
      <c r="AI95" s="36"/>
      <c r="AJ95" s="46"/>
      <c r="AK95" s="48"/>
      <c r="AL95" s="37"/>
      <c r="AM95" s="48"/>
      <c r="AO95" s="49"/>
      <c r="AZ95" s="50"/>
      <c r="BS95" s="322"/>
      <c r="BT95" s="323"/>
      <c r="BU95" s="323"/>
      <c r="BV95" s="323"/>
      <c r="BW95" s="323"/>
      <c r="BX95" s="323"/>
      <c r="BZ95" s="52"/>
      <c r="CC95" s="52"/>
      <c r="CF95" s="52"/>
      <c r="CG95" s="53"/>
      <c r="CQ95" s="54"/>
    </row>
    <row r="96" spans="71:76">
      <c r="BS96" s="322"/>
      <c r="BT96" s="323"/>
      <c r="BU96" s="323"/>
      <c r="BV96" s="323"/>
      <c r="BW96" s="323"/>
      <c r="BX96" s="323"/>
    </row>
    <row r="97" spans="71:71">
      <c r="BS97" s="324"/>
    </row>
    <row r="98" spans="71:71">
      <c r="BS98" s="324"/>
    </row>
    <row r="99" spans="71:71">
      <c r="BS99" s="324"/>
    </row>
    <row r="100" s="32" customFormat="1" spans="1:95">
      <c r="A100" s="33"/>
      <c r="B100" s="34"/>
      <c r="C100" s="34"/>
      <c r="D100" s="35"/>
      <c r="E100" s="36"/>
      <c r="F100" s="37"/>
      <c r="G100" s="38"/>
      <c r="H100" s="37"/>
      <c r="I100" s="38"/>
      <c r="J100" s="39"/>
      <c r="K100" s="40"/>
      <c r="L100" s="39"/>
      <c r="M100" s="41"/>
      <c r="N100" s="42"/>
      <c r="O100" s="41"/>
      <c r="P100" s="41"/>
      <c r="Q100" s="40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3"/>
      <c r="AC100" s="44"/>
      <c r="AD100" s="45"/>
      <c r="AE100" s="46"/>
      <c r="AF100" s="37"/>
      <c r="AG100" s="47"/>
      <c r="AH100" s="46"/>
      <c r="AI100" s="36"/>
      <c r="AJ100" s="46"/>
      <c r="AK100" s="48"/>
      <c r="AL100" s="37"/>
      <c r="AM100" s="48"/>
      <c r="AO100" s="49"/>
      <c r="AZ100" s="50"/>
      <c r="BS100" s="324"/>
      <c r="BW100" s="52"/>
      <c r="BZ100" s="52"/>
      <c r="CC100" s="52"/>
      <c r="CF100" s="52"/>
      <c r="CG100" s="53"/>
      <c r="CQ100" s="54"/>
    </row>
  </sheetData>
  <mergeCells count="236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S9:U9"/>
    <mergeCell ref="V9:X9"/>
    <mergeCell ref="Y9:AA9"/>
    <mergeCell ref="AQ9:AS9"/>
    <mergeCell ref="AT9:AV9"/>
    <mergeCell ref="AW9:AY9"/>
    <mergeCell ref="BJ9:BL9"/>
    <mergeCell ref="BM9:BO9"/>
    <mergeCell ref="BP9:BR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5:CP55"/>
    <mergeCell ref="A56:CP56"/>
    <mergeCell ref="A60:CP60"/>
    <mergeCell ref="A61:CP61"/>
    <mergeCell ref="A67:CP67"/>
    <mergeCell ref="A68:CP68"/>
    <mergeCell ref="BS95:BX95"/>
    <mergeCell ref="BS96:BX96"/>
    <mergeCell ref="A8:A10"/>
    <mergeCell ref="A13:A18"/>
    <mergeCell ref="A19:A21"/>
    <mergeCell ref="A22:A24"/>
    <mergeCell ref="A26:A29"/>
    <mergeCell ref="A38:A41"/>
    <mergeCell ref="A62:A65"/>
    <mergeCell ref="A81:A84"/>
    <mergeCell ref="B8:B10"/>
    <mergeCell ref="B13:B18"/>
    <mergeCell ref="B19:B21"/>
    <mergeCell ref="B22:B24"/>
    <mergeCell ref="B26:B29"/>
    <mergeCell ref="B31:B35"/>
    <mergeCell ref="B36:B37"/>
    <mergeCell ref="B39:B41"/>
    <mergeCell ref="B62:B65"/>
    <mergeCell ref="B81:B84"/>
    <mergeCell ref="C8:C10"/>
    <mergeCell ref="D9:D10"/>
    <mergeCell ref="D63:D65"/>
    <mergeCell ref="D81:D84"/>
    <mergeCell ref="E9:E10"/>
    <mergeCell ref="E63:E65"/>
    <mergeCell ref="E81:E84"/>
    <mergeCell ref="F9:F10"/>
    <mergeCell ref="F63:F65"/>
    <mergeCell ref="F81:F84"/>
    <mergeCell ref="G81:G84"/>
    <mergeCell ref="I9:I10"/>
    <mergeCell ref="I63:I65"/>
    <mergeCell ref="I81:I84"/>
    <mergeCell ref="J9:J10"/>
    <mergeCell ref="J63:J65"/>
    <mergeCell ref="J81:J84"/>
    <mergeCell ref="K9:K10"/>
    <mergeCell ref="L9:L10"/>
    <mergeCell ref="L63:L65"/>
    <mergeCell ref="L81:L84"/>
    <mergeCell ref="M9:M10"/>
    <mergeCell ref="M63:M65"/>
    <mergeCell ref="M81:M84"/>
    <mergeCell ref="N9:N10"/>
    <mergeCell ref="O9:O10"/>
    <mergeCell ref="O63:O65"/>
    <mergeCell ref="O81:O84"/>
    <mergeCell ref="P81:P84"/>
    <mergeCell ref="R9:R10"/>
    <mergeCell ref="R63:R65"/>
    <mergeCell ref="R81:R84"/>
    <mergeCell ref="S81:S84"/>
    <mergeCell ref="T63:T65"/>
    <mergeCell ref="U63:U65"/>
    <mergeCell ref="U81:U84"/>
    <mergeCell ref="V81:V84"/>
    <mergeCell ref="W63:W65"/>
    <mergeCell ref="X63:X65"/>
    <mergeCell ref="X81:X84"/>
    <mergeCell ref="Y81:Y84"/>
    <mergeCell ref="Z63:Z65"/>
    <mergeCell ref="AA63:AA65"/>
    <mergeCell ref="AA81:AA84"/>
    <mergeCell ref="AB9:AB10"/>
    <mergeCell ref="AB63:AB65"/>
    <mergeCell ref="AB81:AB84"/>
    <mergeCell ref="AC9:AC10"/>
    <mergeCell ref="AC63:AC65"/>
    <mergeCell ref="AC81:AC84"/>
    <mergeCell ref="AD9:AD10"/>
    <mergeCell ref="AD63:AD65"/>
    <mergeCell ref="AD81:AD84"/>
    <mergeCell ref="AE9:AE10"/>
    <mergeCell ref="AE63:AE65"/>
    <mergeCell ref="AE81:AE84"/>
    <mergeCell ref="AF9:AF10"/>
    <mergeCell ref="AG9:AG10"/>
    <mergeCell ref="AG63:AG65"/>
    <mergeCell ref="AG81:AG84"/>
    <mergeCell ref="AH9:AH10"/>
    <mergeCell ref="AH63:AH65"/>
    <mergeCell ref="AH81:AH84"/>
    <mergeCell ref="AI9:AI10"/>
    <mergeCell ref="AJ9:AJ10"/>
    <mergeCell ref="AJ63:AJ65"/>
    <mergeCell ref="AJ81:AJ84"/>
    <mergeCell ref="AK9:AK10"/>
    <mergeCell ref="AK63:AK65"/>
    <mergeCell ref="AK81:AK84"/>
    <mergeCell ref="AL9:AL10"/>
    <mergeCell ref="AM9:AM10"/>
    <mergeCell ref="AM63:AM65"/>
    <mergeCell ref="AM81:AM84"/>
    <mergeCell ref="AN63:AN65"/>
    <mergeCell ref="AN81:AN84"/>
    <mergeCell ref="AP9:AP10"/>
    <mergeCell ref="AP63:AP65"/>
    <mergeCell ref="AP81:AP84"/>
    <mergeCell ref="AQ63:AQ65"/>
    <mergeCell ref="AQ81:AQ84"/>
    <mergeCell ref="AS63:AS65"/>
    <mergeCell ref="AS81:AS84"/>
    <mergeCell ref="AT63:AT65"/>
    <mergeCell ref="AT81:AT84"/>
    <mergeCell ref="AV63:AV65"/>
    <mergeCell ref="AV81:AV84"/>
    <mergeCell ref="AW63:AW65"/>
    <mergeCell ref="AW81:AW84"/>
    <mergeCell ref="AY63:AY65"/>
    <mergeCell ref="AY81:AY84"/>
    <mergeCell ref="AZ9:AZ10"/>
    <mergeCell ref="BA9:BA10"/>
    <mergeCell ref="BB9:BB10"/>
    <mergeCell ref="BC9:BC10"/>
    <mergeCell ref="BC63:BC65"/>
    <mergeCell ref="BD9:BD10"/>
    <mergeCell ref="BE9:BE10"/>
    <mergeCell ref="BF9:BF10"/>
    <mergeCell ref="BI9:BI10"/>
    <mergeCell ref="BS9:BS10"/>
    <mergeCell ref="BS63:BS65"/>
    <mergeCell ref="BS81:BS84"/>
    <mergeCell ref="BT9:BT10"/>
    <mergeCell ref="BT63:BT65"/>
    <mergeCell ref="BT81:BT84"/>
    <mergeCell ref="BU9:BU10"/>
    <mergeCell ref="BU63:BU65"/>
    <mergeCell ref="BU81:BU84"/>
    <mergeCell ref="BV9:BV10"/>
    <mergeCell ref="BV63:BV65"/>
    <mergeCell ref="BV81:BV84"/>
    <mergeCell ref="BW9:BW10"/>
    <mergeCell ref="BX9:BX10"/>
    <mergeCell ref="BX63:BX65"/>
    <mergeCell ref="BX81:BX84"/>
    <mergeCell ref="BY9:BY10"/>
    <mergeCell ref="BY63:BY65"/>
    <mergeCell ref="BY81:BY84"/>
    <mergeCell ref="BZ9:BZ10"/>
    <mergeCell ref="CA9:CA10"/>
    <mergeCell ref="CA63:CA65"/>
    <mergeCell ref="CA81:CA84"/>
    <mergeCell ref="CB9:CB10"/>
    <mergeCell ref="CB63:CB65"/>
    <mergeCell ref="CB81:CB84"/>
    <mergeCell ref="CC9:CC10"/>
    <mergeCell ref="CD9:CD10"/>
    <mergeCell ref="CD63:CD65"/>
    <mergeCell ref="CD81:CD84"/>
    <mergeCell ref="CE63:CE65"/>
    <mergeCell ref="CE81:CE84"/>
    <mergeCell ref="CG9:CG10"/>
    <mergeCell ref="CG63:CG65"/>
    <mergeCell ref="CG81:CG84"/>
    <mergeCell ref="CH63:CH65"/>
    <mergeCell ref="CH81:CH84"/>
    <mergeCell ref="CJ63:CJ65"/>
    <mergeCell ref="CJ81:CJ84"/>
    <mergeCell ref="CK63:CK65"/>
    <mergeCell ref="CK81:CK84"/>
    <mergeCell ref="CM63:CM65"/>
    <mergeCell ref="CM81:CM84"/>
    <mergeCell ref="CN63:CN65"/>
    <mergeCell ref="CN81:CN84"/>
    <mergeCell ref="CP63:CP65"/>
    <mergeCell ref="CP81:CP84"/>
    <mergeCell ref="CQ8:CQ10"/>
    <mergeCell ref="CQ13:CQ14"/>
    <mergeCell ref="CQ26:CQ29"/>
    <mergeCell ref="CQ31:CQ35"/>
    <mergeCell ref="CQ36:CQ37"/>
    <mergeCell ref="CQ43:CQ44"/>
    <mergeCell ref="CQ47:CQ50"/>
    <mergeCell ref="CQ57:CQ58"/>
    <mergeCell ref="CQ69:CQ73"/>
    <mergeCell ref="CQ74:CQ79"/>
    <mergeCell ref="CQ85:CQ86"/>
    <mergeCell ref="CQ87:CQ88"/>
  </mergeCells>
  <pageMargins left="0.118110236220472" right="0.118110236220472" top="0.748031496062992" bottom="0.748031496062992" header="0.31496062992126" footer="0.31496062992126"/>
  <pageSetup paperSize="9" scale="51" fitToHeight="0" orientation="landscape" horizontalDpi="600" verticalDpi="600"/>
  <headerFooter/>
  <rowBreaks count="5" manualBreakCount="5">
    <brk id="21" max="94" man="1"/>
    <brk id="37" max="94" man="1"/>
    <brk id="50" max="94" man="1"/>
    <brk id="59" max="94" man="1"/>
    <brk id="73" max="94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Q100"/>
  <sheetViews>
    <sheetView view="pageBreakPreview" zoomScale="85" zoomScaleNormal="100" topLeftCell="A9" workbookViewId="0">
      <pane xSplit="3" ySplit="4" topLeftCell="D71" activePane="bottomRight" state="frozen"/>
      <selection/>
      <selection pane="topRight"/>
      <selection pane="bottomLeft"/>
      <selection pane="bottomRight" activeCell="D13" sqref="D13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hidden="1" customWidth="1" outlineLevel="1"/>
    <col min="41" max="41" width="3.71428571428571" style="49" hidden="1" customWidth="1" outlineLevel="1"/>
    <col min="42" max="42" width="3.71428571428571" style="32" customWidth="1" collapsed="1"/>
    <col min="43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hidden="1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hidden="1" customWidth="1" outlineLevel="1"/>
    <col min="84" max="84" width="3.71428571428571" style="52" hidden="1" customWidth="1" outlineLevel="1"/>
    <col min="85" max="85" width="3.71428571428571" style="53" customWidth="1" collapsed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118.5" customHeight="1" spans="1:95">
      <c r="A2" s="897" t="s">
        <v>536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  <c r="Q2" s="897"/>
      <c r="R2" s="897"/>
      <c r="S2" s="897"/>
      <c r="T2" s="897"/>
      <c r="U2" s="897"/>
      <c r="V2" s="897"/>
      <c r="W2" s="897"/>
      <c r="X2" s="897"/>
      <c r="Y2" s="897"/>
      <c r="Z2" s="897"/>
      <c r="AA2" s="897"/>
      <c r="AB2" s="897"/>
      <c r="AC2" s="897"/>
      <c r="AD2" s="897"/>
      <c r="AE2" s="897"/>
      <c r="AF2" s="897"/>
      <c r="AG2" s="897"/>
      <c r="AH2" s="897"/>
      <c r="AI2" s="897"/>
      <c r="AJ2" s="897"/>
      <c r="AK2" s="897"/>
      <c r="AL2" s="897"/>
      <c r="AM2" s="897"/>
      <c r="AN2" s="897"/>
      <c r="AO2" s="897"/>
      <c r="AP2" s="897"/>
      <c r="AQ2" s="897"/>
      <c r="AR2" s="897"/>
      <c r="AS2" s="897"/>
      <c r="AT2" s="897"/>
      <c r="AU2" s="897"/>
      <c r="AV2" s="897"/>
      <c r="AW2" s="897"/>
      <c r="AX2" s="897"/>
      <c r="AY2" s="897"/>
      <c r="AZ2" s="897"/>
      <c r="BA2" s="897"/>
      <c r="BB2" s="897"/>
      <c r="BC2" s="897"/>
      <c r="BD2" s="897"/>
      <c r="BE2" s="897"/>
      <c r="BF2" s="897"/>
      <c r="BG2" s="897"/>
      <c r="BH2" s="897"/>
      <c r="BI2" s="897"/>
      <c r="BJ2" s="897"/>
      <c r="BK2" s="897"/>
      <c r="BL2" s="897"/>
      <c r="BM2" s="897"/>
      <c r="BN2" s="897"/>
      <c r="BO2" s="897"/>
      <c r="BP2" s="897"/>
      <c r="BQ2" s="897"/>
      <c r="BR2" s="897"/>
      <c r="BS2" s="897"/>
      <c r="BT2" s="897"/>
      <c r="BU2" s="897"/>
      <c r="BV2" s="897"/>
      <c r="BW2" s="897"/>
      <c r="BX2" s="897"/>
      <c r="BY2" s="897"/>
      <c r="BZ2" s="897"/>
      <c r="CA2" s="897"/>
      <c r="CB2" s="897"/>
      <c r="CC2" s="897"/>
      <c r="CD2" s="897"/>
      <c r="CE2" s="897"/>
      <c r="CF2" s="897"/>
      <c r="CG2" s="897"/>
      <c r="CH2" s="897"/>
      <c r="CI2" s="897"/>
      <c r="CJ2" s="897"/>
      <c r="CK2" s="897"/>
      <c r="CL2" s="897"/>
      <c r="CM2" s="897"/>
      <c r="CN2" s="897"/>
      <c r="CO2" s="897"/>
      <c r="CP2" s="897"/>
      <c r="CQ2" s="897"/>
    </row>
    <row r="3" s="26" customFormat="1" ht="31.5" hidden="1" customHeight="1" spans="1:95">
      <c r="A3" s="61" t="s">
        <v>527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</row>
    <row r="4" s="27" customFormat="1" ht="39.75" customHeight="1" spans="1:95">
      <c r="A4" s="896" t="s">
        <v>537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896"/>
      <c r="BQ4" s="896"/>
      <c r="BR4" s="896"/>
      <c r="BS4" s="896"/>
      <c r="BT4" s="896"/>
      <c r="BU4" s="896"/>
      <c r="BV4" s="896"/>
      <c r="BW4" s="896"/>
      <c r="BX4" s="896"/>
      <c r="BY4" s="896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6"/>
      <c r="CK4" s="896"/>
      <c r="CL4" s="896"/>
      <c r="CM4" s="896"/>
      <c r="CN4" s="896"/>
      <c r="CO4" s="896"/>
      <c r="CP4" s="896"/>
      <c r="CQ4" s="896"/>
    </row>
    <row r="5" s="26" customFormat="1" ht="32.25" hidden="1" customHeight="1" spans="1:95">
      <c r="A5" s="63" t="s">
        <v>529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71.25" hidden="1" customHeight="1" spans="1:95">
      <c r="A6" s="63" t="s">
        <v>510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6.25" hidden="1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677" t="s">
        <v>143</v>
      </c>
      <c r="Q9" s="711"/>
      <c r="R9" s="590">
        <v>2021</v>
      </c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677" t="s">
        <v>143</v>
      </c>
      <c r="AO9" s="711"/>
      <c r="AP9" s="590">
        <v>2021</v>
      </c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677" t="s">
        <v>143</v>
      </c>
      <c r="BH9" s="711"/>
      <c r="BI9" s="590">
        <v>2021</v>
      </c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677" t="s">
        <v>143</v>
      </c>
      <c r="CF9" s="711"/>
      <c r="CG9" s="590">
        <v>2021</v>
      </c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597"/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678" t="s">
        <v>179</v>
      </c>
      <c r="AO10" s="713" t="s">
        <v>180</v>
      </c>
      <c r="AP10" s="597"/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678" t="s">
        <v>179</v>
      </c>
      <c r="BH10" s="713" t="s">
        <v>180</v>
      </c>
      <c r="BI10" s="597"/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678" t="s">
        <v>179</v>
      </c>
      <c r="CF10" s="713" t="s">
        <v>180</v>
      </c>
      <c r="CG10" s="597"/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99.7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16889.7497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'49'!R13</f>
        <v>3995.11377</v>
      </c>
      <c r="Q13" s="687">
        <f>Q14+Q15+Q16+Q17</f>
        <v>0</v>
      </c>
      <c r="R13" s="717">
        <f>P13+Q13</f>
        <v>3995.11377</v>
      </c>
      <c r="S13" s="686">
        <v>1350</v>
      </c>
      <c r="T13" s="687">
        <f>T14+T15+T16+T17</f>
        <v>0</v>
      </c>
      <c r="U13" s="717">
        <f>S13+T13</f>
        <v>1350</v>
      </c>
      <c r="V13" s="686">
        <f>'50'!X13</f>
        <v>0</v>
      </c>
      <c r="W13" s="687">
        <f>W14+W15+W16+W17</f>
        <v>0</v>
      </c>
      <c r="X13" s="717">
        <f>V13+W13</f>
        <v>0</v>
      </c>
      <c r="Y13" s="686">
        <f>'50'!AA13</f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686">
        <f>'50'!AS13</f>
        <v>0</v>
      </c>
      <c r="AR13" s="609"/>
      <c r="AS13" s="11">
        <v>0</v>
      </c>
      <c r="AT13" s="686">
        <f>'50'!AV13</f>
        <v>0</v>
      </c>
      <c r="AU13" s="609"/>
      <c r="AV13" s="11">
        <v>0</v>
      </c>
      <c r="AW13" s="686">
        <f>'50'!AY13</f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86">
        <f>'50'!BL13</f>
        <v>0</v>
      </c>
      <c r="BK13" s="654"/>
      <c r="BL13" s="653">
        <v>0</v>
      </c>
      <c r="BM13" s="686">
        <f>'50'!BO13</f>
        <v>0</v>
      </c>
      <c r="BN13" s="654"/>
      <c r="BO13" s="653">
        <v>0</v>
      </c>
      <c r="BP13" s="686">
        <f>'50'!BR13</f>
        <v>0</v>
      </c>
      <c r="BQ13" s="654"/>
      <c r="BR13" s="780">
        <v>0</v>
      </c>
      <c r="BS13" s="674">
        <f>BT13+BU13+BX13+CA13+CD13+CG13+CJ13+CM13+CP13</f>
        <v>16889.7497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3995.11377</v>
      </c>
      <c r="CF13" s="654">
        <f>Q13+AO13</f>
        <v>0</v>
      </c>
      <c r="CG13" s="653">
        <f>CE13+CF13</f>
        <v>3995.11377</v>
      </c>
      <c r="CH13" s="653">
        <f t="shared" ref="CH13:CP13" si="0">S13+AQ13+BJ13</f>
        <v>1350</v>
      </c>
      <c r="CI13" s="654">
        <f t="shared" si="0"/>
        <v>0</v>
      </c>
      <c r="CJ13" s="653">
        <f t="shared" si="0"/>
        <v>1350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208"/>
    </row>
    <row r="14" ht="69.75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86"/>
      <c r="T14" s="687"/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209"/>
    </row>
    <row r="15" ht="73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/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/>
    </row>
    <row r="16" ht="55.5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/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/>
    </row>
    <row r="17" ht="56.2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104.25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543638.78828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77154.26481</v>
      </c>
      <c r="Q30" s="687">
        <f t="shared" ref="Q30:AA30" si="3">Q31+Q36</f>
        <v>0</v>
      </c>
      <c r="R30" s="717">
        <f t="shared" si="3"/>
        <v>74700.98828</v>
      </c>
      <c r="S30" s="686">
        <f t="shared" si="3"/>
        <v>59658.01634</v>
      </c>
      <c r="T30" s="687">
        <f t="shared" si="3"/>
        <v>16.43958</v>
      </c>
      <c r="U30" s="717">
        <f t="shared" si="3"/>
        <v>59674.45592</v>
      </c>
      <c r="V30" s="686">
        <f t="shared" si="3"/>
        <v>61476.13292</v>
      </c>
      <c r="W30" s="687">
        <f t="shared" si="3"/>
        <v>0</v>
      </c>
      <c r="X30" s="717">
        <f t="shared" si="3"/>
        <v>61476.13292</v>
      </c>
      <c r="Y30" s="686">
        <f t="shared" si="3"/>
        <v>60807.40773</v>
      </c>
      <c r="Z30" s="687">
        <f t="shared" si="3"/>
        <v>0</v>
      </c>
      <c r="AA30" s="717">
        <f t="shared" si="3"/>
        <v>60807.40773</v>
      </c>
      <c r="AB30" s="608">
        <f>AC30+AD30+AG30+AJ30+AM30+AP30+AS30+AV30+AY30</f>
        <v>23310.14753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4050.4</v>
      </c>
      <c r="AO30" s="609">
        <f t="shared" si="4"/>
        <v>0</v>
      </c>
      <c r="AP30" s="11">
        <f t="shared" si="4"/>
        <v>4050.4</v>
      </c>
      <c r="AQ30" s="11">
        <f t="shared" si="4"/>
        <v>7500</v>
      </c>
      <c r="AR30" s="609">
        <f t="shared" si="4"/>
        <v>0</v>
      </c>
      <c r="AS30" s="11">
        <f t="shared" si="4"/>
        <v>7500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566948.93581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78751.38828</v>
      </c>
      <c r="CF30" s="609">
        <f t="shared" si="6"/>
        <v>0</v>
      </c>
      <c r="CG30" s="11">
        <f t="shared" si="6"/>
        <v>78751.38828</v>
      </c>
      <c r="CH30" s="11">
        <f t="shared" si="6"/>
        <v>67158.01634</v>
      </c>
      <c r="CI30" s="609">
        <f t="shared" si="6"/>
        <v>16.43958</v>
      </c>
      <c r="CJ30" s="11">
        <f t="shared" si="6"/>
        <v>67174.45592</v>
      </c>
      <c r="CK30" s="11">
        <f t="shared" si="6"/>
        <v>61476.13292</v>
      </c>
      <c r="CL30" s="609">
        <f t="shared" si="6"/>
        <v>0</v>
      </c>
      <c r="CM30" s="11">
        <f t="shared" si="6"/>
        <v>61476.13292</v>
      </c>
      <c r="CN30" s="11">
        <f t="shared" si="6"/>
        <v>60807.40773</v>
      </c>
      <c r="CO30" s="609">
        <f t="shared" si="6"/>
        <v>0</v>
      </c>
      <c r="CP30" s="11">
        <f t="shared" si="6"/>
        <v>60807.40773</v>
      </c>
      <c r="CQ30" s="802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371494.22968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'49'!R31</f>
        <v>51431.48451</v>
      </c>
      <c r="Q31" s="687">
        <f>Q32+Q34</f>
        <v>0</v>
      </c>
      <c r="R31" s="717">
        <f>P31+Q31</f>
        <v>51431.48451</v>
      </c>
      <c r="S31" s="686">
        <f>36287.93857+2346.22277</f>
        <v>38634.16134</v>
      </c>
      <c r="T31" s="687">
        <f>T32+T34</f>
        <v>0</v>
      </c>
      <c r="U31" s="717">
        <f>S31+T31</f>
        <v>38634.16134</v>
      </c>
      <c r="V31" s="686">
        <f>'50'!X31</f>
        <v>39991.56444</v>
      </c>
      <c r="W31" s="687">
        <f>W32+W34</f>
        <v>0</v>
      </c>
      <c r="X31" s="717">
        <f>V31+W31</f>
        <v>39991.56444</v>
      </c>
      <c r="Y31" s="686">
        <f>'50'!AA31</f>
        <v>39526.45248</v>
      </c>
      <c r="Z31" s="687">
        <f>Z32+Z34</f>
        <v>0</v>
      </c>
      <c r="AA31" s="717">
        <f>Y31+Z31</f>
        <v>39526.45248</v>
      </c>
      <c r="AB31" s="608">
        <f>AC31+AD31+AG31+AJ31+AM31+AP31+AS31+AV31+AY31</f>
        <v>16323.8597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f>'49'!AP31</f>
        <v>3520</v>
      </c>
      <c r="AO31" s="687">
        <f>AO32+AO34</f>
        <v>0</v>
      </c>
      <c r="AP31" s="11">
        <f>AN31+AO31</f>
        <v>3520</v>
      </c>
      <c r="AQ31" s="11">
        <f>'50'!AS31</f>
        <v>5200</v>
      </c>
      <c r="AR31" s="687">
        <f>AR32+AR34</f>
        <v>0</v>
      </c>
      <c r="AS31" s="11">
        <f>AQ31+AR31</f>
        <v>5200</v>
      </c>
      <c r="AT31" s="11">
        <f>'50'!AV31</f>
        <v>0</v>
      </c>
      <c r="AU31" s="687">
        <f>AU32+AU34</f>
        <v>0</v>
      </c>
      <c r="AV31" s="11">
        <f>AT31+AU31</f>
        <v>0</v>
      </c>
      <c r="AW31" s="11">
        <f>'50'!AY31</f>
        <v>0</v>
      </c>
      <c r="AX31" s="687">
        <f>AX32+AX34</f>
        <v>0</v>
      </c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11">
        <f>'50'!BL31</f>
        <v>0</v>
      </c>
      <c r="BK31" s="609">
        <f>BK32+BK33+BK34</f>
        <v>0</v>
      </c>
      <c r="BL31" s="769">
        <f>BJ31+BK31</f>
        <v>0</v>
      </c>
      <c r="BM31" s="11">
        <f>'50'!BO31</f>
        <v>0</v>
      </c>
      <c r="BN31" s="609">
        <f>BN32+BN33+BN34</f>
        <v>0</v>
      </c>
      <c r="BO31" s="769">
        <f>BM31+BN31</f>
        <v>0</v>
      </c>
      <c r="BP31" s="11">
        <f>'50'!BR31</f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387818.08938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54951.48451</v>
      </c>
      <c r="CF31" s="609">
        <f>Q31+AO31</f>
        <v>0</v>
      </c>
      <c r="CG31" s="11">
        <f>CE31+CF31</f>
        <v>54951.48451</v>
      </c>
      <c r="CH31" s="11">
        <f>S31+AQ31</f>
        <v>43834.16134</v>
      </c>
      <c r="CI31" s="609">
        <f>T31+AR31</f>
        <v>0</v>
      </c>
      <c r="CJ31" s="11">
        <f>CH31+CI31</f>
        <v>43834.16134</v>
      </c>
      <c r="CK31" s="11">
        <f>V31+AT31</f>
        <v>39991.56444</v>
      </c>
      <c r="CL31" s="609">
        <f>W31+AU31</f>
        <v>0</v>
      </c>
      <c r="CM31" s="11">
        <f>CK31+CL31</f>
        <v>39991.56444</v>
      </c>
      <c r="CN31" s="11">
        <f>Y31+AW31</f>
        <v>39526.45248</v>
      </c>
      <c r="CO31" s="609">
        <f>Z31+AX31</f>
        <v>0</v>
      </c>
      <c r="CP31" s="787">
        <f>CN31+CO31</f>
        <v>39526.45248</v>
      </c>
      <c r="CQ31" s="217"/>
    </row>
    <row r="32" ht="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/>
      <c r="U32" s="690"/>
      <c r="V32" s="686"/>
      <c r="W32" s="687"/>
      <c r="X32" s="690"/>
      <c r="Y32" s="686"/>
      <c r="Z32" s="687"/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09"/>
      <c r="AP32" s="616"/>
      <c r="AQ32" s="616"/>
      <c r="AR32" s="609"/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809"/>
      <c r="CQ32" s="219"/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809"/>
      <c r="CQ33" s="219"/>
    </row>
    <row r="34" ht="79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/>
      <c r="U34" s="718"/>
      <c r="V34" s="686"/>
      <c r="W34" s="687"/>
      <c r="X34" s="718"/>
      <c r="Y34" s="686"/>
      <c r="Z34" s="692"/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43"/>
      <c r="AP34" s="616"/>
      <c r="AQ34" s="616"/>
      <c r="AR34" s="609"/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810"/>
      <c r="CQ34" s="219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811"/>
      <c r="CQ35" s="221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172144.5586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'49'!R36</f>
        <v>23269.50377</v>
      </c>
      <c r="Q36" s="687">
        <f>Q37</f>
        <v>0</v>
      </c>
      <c r="R36" s="717">
        <f>P36+Q36</f>
        <v>23269.50377</v>
      </c>
      <c r="S36" s="686">
        <f>20356.58448+667.27052</f>
        <v>21023.855</v>
      </c>
      <c r="T36" s="687">
        <f>T37</f>
        <v>16.43958</v>
      </c>
      <c r="U36" s="717">
        <f>S36+T36</f>
        <v>21040.29458</v>
      </c>
      <c r="V36" s="686">
        <f>'50'!X36</f>
        <v>21484.56848</v>
      </c>
      <c r="W36" s="687">
        <f>W37</f>
        <v>0</v>
      </c>
      <c r="X36" s="717">
        <f>V36+W36</f>
        <v>21484.56848</v>
      </c>
      <c r="Y36" s="686">
        <f>'50'!AA36</f>
        <v>21280.95525</v>
      </c>
      <c r="Z36" s="687">
        <f>Z37</f>
        <v>0</v>
      </c>
      <c r="AA36" s="717">
        <f>Y36+Z36</f>
        <v>21280.95525</v>
      </c>
      <c r="AB36" s="608">
        <f>AC36+AD36+AG36+AJ36+AM36+AP36+AS36+AV36+AY36</f>
        <v>6986.28783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f>'49'!AP36</f>
        <v>530.4</v>
      </c>
      <c r="AO36" s="609">
        <f>AO37</f>
        <v>0</v>
      </c>
      <c r="AP36" s="11">
        <f>AN36+AO36</f>
        <v>530.4</v>
      </c>
      <c r="AQ36" s="11">
        <f>'50'!AS36</f>
        <v>2300</v>
      </c>
      <c r="AR36" s="609">
        <f>AR37</f>
        <v>0</v>
      </c>
      <c r="AS36" s="11">
        <f>AQ36+AR36</f>
        <v>2300</v>
      </c>
      <c r="AT36" s="11">
        <f>'50'!AV36</f>
        <v>0</v>
      </c>
      <c r="AU36" s="609">
        <f>AU37</f>
        <v>0</v>
      </c>
      <c r="AV36" s="11">
        <f>AT36+AU36</f>
        <v>0</v>
      </c>
      <c r="AW36" s="11">
        <f>'50'!AY36</f>
        <v>0</v>
      </c>
      <c r="AX36" s="609">
        <f>AX37</f>
        <v>0</v>
      </c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>
        <f>BH37</f>
        <v>0</v>
      </c>
      <c r="BI36" s="11">
        <f>BG36+BH36</f>
        <v>0</v>
      </c>
      <c r="BJ36" s="11">
        <f>'50'!BL36</f>
        <v>0</v>
      </c>
      <c r="BK36" s="609">
        <f>BK37</f>
        <v>0</v>
      </c>
      <c r="BL36" s="11">
        <f>BJ36+BK36</f>
        <v>0</v>
      </c>
      <c r="BM36" s="11">
        <f>'50'!BO36</f>
        <v>0</v>
      </c>
      <c r="BN36" s="609">
        <f>BN37</f>
        <v>0</v>
      </c>
      <c r="BO36" s="11">
        <f>BM36+BN36</f>
        <v>0</v>
      </c>
      <c r="BP36" s="11">
        <f>'50'!BR36</f>
        <v>0</v>
      </c>
      <c r="BQ36" s="609">
        <f>BQ37</f>
        <v>0</v>
      </c>
      <c r="BR36" s="11">
        <f>BP36+BQ36</f>
        <v>0</v>
      </c>
      <c r="BS36" s="608">
        <f>BT36+BU36+BX36+CA36+CD36+CG36+CJ36+CM36+CP36</f>
        <v>179130.84643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23799.90377</v>
      </c>
      <c r="CF36" s="609">
        <f>Q36+AO36</f>
        <v>0</v>
      </c>
      <c r="CG36" s="11">
        <f>CE36+CF36</f>
        <v>23799.90377</v>
      </c>
      <c r="CH36" s="11">
        <f>S36+AQ36</f>
        <v>23323.855</v>
      </c>
      <c r="CI36" s="609">
        <f>T36+AR36</f>
        <v>16.43958</v>
      </c>
      <c r="CJ36" s="11">
        <f>CH36+CI36</f>
        <v>23340.29458</v>
      </c>
      <c r="CK36" s="11">
        <f>V36+AT36</f>
        <v>21484.56848</v>
      </c>
      <c r="CL36" s="609">
        <f>W36+AU36</f>
        <v>0</v>
      </c>
      <c r="CM36" s="11">
        <f>CK36+CL36</f>
        <v>21484.56848</v>
      </c>
      <c r="CN36" s="11">
        <f>Y36+AW36</f>
        <v>21280.95525</v>
      </c>
      <c r="CO36" s="609">
        <f>Z36+AX36</f>
        <v>0</v>
      </c>
      <c r="CP36" s="11">
        <f>CN36+CO36</f>
        <v>21280.95525</v>
      </c>
      <c r="CQ36" s="224" t="s">
        <v>538</v>
      </c>
    </row>
    <row r="37" ht="62.25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86"/>
      <c r="T37" s="687">
        <v>16.43958</v>
      </c>
      <c r="U37" s="717"/>
      <c r="V37" s="686"/>
      <c r="W37" s="687"/>
      <c r="X37" s="717"/>
      <c r="Y37" s="686"/>
      <c r="Z37" s="687"/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09"/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4452.48523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'49'!R38</f>
        <v>2453.27653</v>
      </c>
      <c r="Q38" s="687">
        <f>Q39+Q40+Q41</f>
        <v>0</v>
      </c>
      <c r="R38" s="717">
        <f>P38+Q38</f>
        <v>2453.27653</v>
      </c>
      <c r="S38" s="686">
        <f>'50'!U38</f>
        <v>0</v>
      </c>
      <c r="T38" s="687">
        <f>T39</f>
        <v>0</v>
      </c>
      <c r="U38" s="717">
        <f>S38+T38</f>
        <v>0</v>
      </c>
      <c r="V38" s="686">
        <f>'50'!X38</f>
        <v>0</v>
      </c>
      <c r="W38" s="687">
        <f>W39</f>
        <v>0</v>
      </c>
      <c r="X38" s="717">
        <f>V38+W38</f>
        <v>0</v>
      </c>
      <c r="Y38" s="686">
        <f>'50'!AA38</f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686">
        <f>'50'!AS38</f>
        <v>0</v>
      </c>
      <c r="AR38" s="609">
        <f t="shared" si="7"/>
        <v>0</v>
      </c>
      <c r="AS38" s="11">
        <f>AQ38+AR38</f>
        <v>0</v>
      </c>
      <c r="AT38" s="686">
        <f>'50'!AV38</f>
        <v>0</v>
      </c>
      <c r="AU38" s="609">
        <f>AU39</f>
        <v>0</v>
      </c>
      <c r="AV38" s="11">
        <f>AT38+AU38</f>
        <v>0</v>
      </c>
      <c r="AW38" s="686">
        <f>'50'!AY38</f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686">
        <f>'50'!BL38</f>
        <v>0</v>
      </c>
      <c r="BK38" s="609"/>
      <c r="BL38" s="686">
        <f>BJ38+BK38</f>
        <v>0</v>
      </c>
      <c r="BM38" s="686">
        <f>'50'!BO38</f>
        <v>0</v>
      </c>
      <c r="BN38" s="609"/>
      <c r="BO38" s="686">
        <f>BM38+BN38</f>
        <v>0</v>
      </c>
      <c r="BP38" s="686">
        <f>'50'!BR38</f>
        <v>0</v>
      </c>
      <c r="BQ38" s="609"/>
      <c r="BR38" s="686">
        <f>BP38+BQ38</f>
        <v>0</v>
      </c>
      <c r="BS38" s="608">
        <f>BT38+BU38+BX38+CA38+CD38+CG38+CJ38+CM38+CP38</f>
        <v>9183.65465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2453.27653</v>
      </c>
      <c r="CF38" s="609">
        <f>Q38+AO38</f>
        <v>0</v>
      </c>
      <c r="CG38" s="11">
        <f>CE38+CF38</f>
        <v>2453.27653</v>
      </c>
      <c r="CH38" s="11">
        <f>S38+AQ38</f>
        <v>0</v>
      </c>
      <c r="CI38" s="609">
        <f>T38+AR38</f>
        <v>0</v>
      </c>
      <c r="CJ38" s="11">
        <f>CH38+CI38</f>
        <v>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/>
    </row>
    <row r="39" ht="23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/>
    </row>
    <row r="40" ht="30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/>
    </row>
    <row r="41" ht="30.7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75460.81749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'49'!R43</f>
        <v>16540.70411</v>
      </c>
      <c r="Q43" s="687">
        <f>Q44</f>
        <v>0</v>
      </c>
      <c r="R43" s="717">
        <f>P43+Q43</f>
        <v>16540.70411</v>
      </c>
      <c r="S43" s="686">
        <f>10054.18765+292.32265</f>
        <v>10346.5103</v>
      </c>
      <c r="T43" s="687">
        <f>T44</f>
        <v>0</v>
      </c>
      <c r="U43" s="717">
        <f>S43+T43</f>
        <v>10346.5103</v>
      </c>
      <c r="V43" s="686">
        <f>'50'!X43</f>
        <v>10732.12144</v>
      </c>
      <c r="W43" s="687">
        <v>0</v>
      </c>
      <c r="X43" s="717">
        <f>V43+W43</f>
        <v>10732.12144</v>
      </c>
      <c r="Y43" s="686">
        <f>'50'!AA43</f>
        <v>10601.47846</v>
      </c>
      <c r="Z43" s="687">
        <v>0</v>
      </c>
      <c r="AA43" s="717">
        <f>Y43+Z43</f>
        <v>10601.47846</v>
      </c>
      <c r="AB43" s="608">
        <f>AC43+AD43+AG43+AJ43+AM43+AP43+AS43+AV43+AY43</f>
        <v>5985.46214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'48'!AP43</f>
        <v>1050</v>
      </c>
      <c r="AO43" s="609">
        <f>AO44</f>
        <v>0</v>
      </c>
      <c r="AP43" s="11">
        <f>AN43+AO43</f>
        <v>1050</v>
      </c>
      <c r="AQ43" s="11">
        <f>'50'!AS43</f>
        <v>1500</v>
      </c>
      <c r="AR43" s="609">
        <f>AR44</f>
        <v>0</v>
      </c>
      <c r="AS43" s="11">
        <f>AQ43+AR43</f>
        <v>1500</v>
      </c>
      <c r="AT43" s="11">
        <f>'50'!AV43</f>
        <v>0</v>
      </c>
      <c r="AU43" s="609">
        <f>AU44</f>
        <v>0</v>
      </c>
      <c r="AV43" s="11">
        <f>AT43+AU43</f>
        <v>0</v>
      </c>
      <c r="AW43" s="11">
        <f>'50'!AY43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f>'50'!BL43</f>
        <v>0</v>
      </c>
      <c r="BK43" s="609">
        <f>BK44</f>
        <v>0</v>
      </c>
      <c r="BL43" s="686">
        <f>BJ43+BK43</f>
        <v>0</v>
      </c>
      <c r="BM43" s="11">
        <f>'50'!BO43</f>
        <v>0</v>
      </c>
      <c r="BN43" s="609">
        <f>BN44</f>
        <v>0</v>
      </c>
      <c r="BO43" s="686">
        <f>BM43+BN43</f>
        <v>0</v>
      </c>
      <c r="BP43" s="11">
        <f>'50'!BR43</f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81446.27963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17590.70411</v>
      </c>
      <c r="CF43" s="609">
        <f>Q43+AO43</f>
        <v>0</v>
      </c>
      <c r="CG43" s="11">
        <f>CE43+CF43</f>
        <v>17590.70411</v>
      </c>
      <c r="CH43" s="11">
        <f>S43+AQ43+BJ43</f>
        <v>11846.5103</v>
      </c>
      <c r="CI43" s="609">
        <f>T43+AR43+BK43</f>
        <v>0</v>
      </c>
      <c r="CJ43" s="11">
        <f>CH43+CI43</f>
        <v>11846.5103</v>
      </c>
      <c r="CK43" s="11">
        <f>V43+AT43+BM43</f>
        <v>10732.12144</v>
      </c>
      <c r="CL43" s="609">
        <f>W43+AU43+BN43</f>
        <v>0</v>
      </c>
      <c r="CM43" s="11">
        <f>CK43+CL43</f>
        <v>10732.12144</v>
      </c>
      <c r="CN43" s="11">
        <f>Y43+AW43+BP43</f>
        <v>10601.47846</v>
      </c>
      <c r="CO43" s="609">
        <f>Z43+AX43+BQ43</f>
        <v>0</v>
      </c>
      <c r="CP43" s="11">
        <f>CN43+CO43</f>
        <v>10601.47846</v>
      </c>
      <c r="CQ43" s="224"/>
    </row>
    <row r="44" ht="46.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/>
      <c r="R44" s="722"/>
      <c r="S44" s="699"/>
      <c r="T44" s="687"/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/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652355.3032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100143.35922</v>
      </c>
      <c r="Q45" s="646">
        <f t="shared" si="9"/>
        <v>0</v>
      </c>
      <c r="R45" s="646">
        <f t="shared" si="9"/>
        <v>97690.08269</v>
      </c>
      <c r="S45" s="646">
        <f t="shared" si="9"/>
        <v>71354.52664</v>
      </c>
      <c r="T45" s="646">
        <f t="shared" si="9"/>
        <v>16.43958</v>
      </c>
      <c r="U45" s="646">
        <f t="shared" si="9"/>
        <v>71370.96622</v>
      </c>
      <c r="V45" s="646">
        <f t="shared" si="9"/>
        <v>72208.25436</v>
      </c>
      <c r="W45" s="646">
        <f t="shared" si="9"/>
        <v>0</v>
      </c>
      <c r="X45" s="646">
        <f t="shared" si="9"/>
        <v>72208.25436</v>
      </c>
      <c r="Y45" s="646">
        <f t="shared" si="9"/>
        <v>71408.88619</v>
      </c>
      <c r="Z45" s="646">
        <f t="shared" si="9"/>
        <v>0</v>
      </c>
      <c r="AA45" s="646">
        <f t="shared" si="9"/>
        <v>71408.88619</v>
      </c>
      <c r="AB45" s="608">
        <f>AC45+AD45+AG45+AJ45+AM45+AP45+AS45+AV45+AY45</f>
        <v>34026.77909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5100.4</v>
      </c>
      <c r="AO45" s="646">
        <f t="shared" si="9"/>
        <v>0</v>
      </c>
      <c r="AP45" s="646">
        <f t="shared" si="9"/>
        <v>5100.4</v>
      </c>
      <c r="AQ45" s="646">
        <f t="shared" si="9"/>
        <v>9000</v>
      </c>
      <c r="AR45" s="646">
        <f t="shared" si="9"/>
        <v>0</v>
      </c>
      <c r="AS45" s="646">
        <f t="shared" si="9"/>
        <v>9000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686382.08229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102790.48269</v>
      </c>
      <c r="CF45" s="646">
        <f t="shared" si="10"/>
        <v>0</v>
      </c>
      <c r="CG45" s="646">
        <f t="shared" si="10"/>
        <v>102790.48269</v>
      </c>
      <c r="CH45" s="646">
        <f t="shared" si="10"/>
        <v>80354.52664</v>
      </c>
      <c r="CI45" s="646">
        <f t="shared" si="10"/>
        <v>16.43958</v>
      </c>
      <c r="CJ45" s="646">
        <f t="shared" si="10"/>
        <v>80370.96622</v>
      </c>
      <c r="CK45" s="646">
        <f t="shared" si="10"/>
        <v>72208.25436</v>
      </c>
      <c r="CL45" s="646">
        <f t="shared" si="10"/>
        <v>0</v>
      </c>
      <c r="CM45" s="646">
        <f t="shared" si="10"/>
        <v>72208.25436</v>
      </c>
      <c r="CN45" s="646">
        <f t="shared" si="10"/>
        <v>71408.88619</v>
      </c>
      <c r="CO45" s="646">
        <f t="shared" si="10"/>
        <v>0</v>
      </c>
      <c r="CP45" s="646">
        <f t="shared" si="10"/>
        <v>71408.88619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651" t="s">
        <v>13</v>
      </c>
      <c r="D47" s="652">
        <f>E47+F47+I47+L47+O47+R47+U47+X47+AA47</f>
        <v>210.52674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'49'!R47</f>
        <v>26.31579</v>
      </c>
      <c r="Q47" s="654">
        <f>Q48+Q49+Q50</f>
        <v>0</v>
      </c>
      <c r="R47" s="723">
        <f>P47+Q47</f>
        <v>26.31579</v>
      </c>
      <c r="S47" s="701">
        <f>'50'!U47</f>
        <v>52.63158</v>
      </c>
      <c r="T47" s="654">
        <f>T48+T49+T50</f>
        <v>0</v>
      </c>
      <c r="U47" s="723">
        <f>S47+T47</f>
        <v>52.63158</v>
      </c>
      <c r="V47" s="701">
        <f>'50'!X47</f>
        <v>52.63158</v>
      </c>
      <c r="W47" s="654">
        <f>W48</f>
        <v>0</v>
      </c>
      <c r="X47" s="723">
        <f>V47+W47</f>
        <v>52.63158</v>
      </c>
      <c r="Y47" s="701">
        <v>0</v>
      </c>
      <c r="Z47" s="654">
        <f>Z48</f>
        <v>0</v>
      </c>
      <c r="AA47" s="723">
        <f>Y47+Z47</f>
        <v>0</v>
      </c>
      <c r="AB47" s="674">
        <f>AC47+AD47+AG47+AJ47+AM47+AP47+AS47+AV47+AY47</f>
        <v>920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'49'!AP47</f>
        <v>90</v>
      </c>
      <c r="AO47" s="654">
        <f>AO48+AO49+AO50</f>
        <v>0</v>
      </c>
      <c r="AP47" s="653">
        <f>AN47+AO47</f>
        <v>90</v>
      </c>
      <c r="AQ47" s="653">
        <v>200</v>
      </c>
      <c r="AR47" s="654">
        <f>AR48+AR49+AR50</f>
        <v>0</v>
      </c>
      <c r="AS47" s="653">
        <f>AQ47+AR47</f>
        <v>200</v>
      </c>
      <c r="AT47" s="653">
        <f>'50'!AV47</f>
        <v>180</v>
      </c>
      <c r="AU47" s="654">
        <f>AU48</f>
        <v>0</v>
      </c>
      <c r="AV47" s="653">
        <f>AT47+AU47</f>
        <v>180</v>
      </c>
      <c r="AW47" s="653">
        <f>'50'!AY47</f>
        <v>180</v>
      </c>
      <c r="AX47" s="654">
        <f>AX48</f>
        <v>0</v>
      </c>
      <c r="AY47" s="653">
        <f>AW47+AX47</f>
        <v>180</v>
      </c>
      <c r="AZ47" s="747">
        <f>BC47+BF47+BI47+BL47+BO47+BR47</f>
        <v>4080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'49'!BI47</f>
        <v>410</v>
      </c>
      <c r="BH47" s="654">
        <f>BH48+BH49+BH50</f>
        <v>0</v>
      </c>
      <c r="BI47" s="653">
        <f>BG47+BH47</f>
        <v>410</v>
      </c>
      <c r="BJ47" s="653">
        <v>800</v>
      </c>
      <c r="BK47" s="654">
        <f>BK48+BK49+BK50</f>
        <v>0</v>
      </c>
      <c r="BL47" s="653">
        <f>BJ47+BK47</f>
        <v>800</v>
      </c>
      <c r="BM47" s="653">
        <f>'50'!BO47</f>
        <v>820</v>
      </c>
      <c r="BN47" s="654">
        <f>BN48</f>
        <v>0</v>
      </c>
      <c r="BO47" s="653">
        <f>BM47+BN47</f>
        <v>820</v>
      </c>
      <c r="BP47" s="653">
        <f>'50'!BR47</f>
        <v>820</v>
      </c>
      <c r="BQ47" s="654">
        <f>BQ48</f>
        <v>0</v>
      </c>
      <c r="BR47" s="786">
        <f>BP47+BQ47</f>
        <v>820</v>
      </c>
      <c r="BS47" s="608">
        <f>BT47+BU47+BX47+CA47+CD47+CG47+CJ47+CM47+CP47</f>
        <v>5210.52674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1052.63158</v>
      </c>
      <c r="CI47" s="654">
        <f>T47+AR47+BK47</f>
        <v>0</v>
      </c>
      <c r="CJ47" s="653">
        <f>CH47+CI47</f>
        <v>1052.63158</v>
      </c>
      <c r="CK47" s="653">
        <f>V47+AT47+BM47</f>
        <v>1052.63158</v>
      </c>
      <c r="CL47" s="654">
        <f>W47+AU47+BN47</f>
        <v>0</v>
      </c>
      <c r="CM47" s="653">
        <f>CK47+CL47</f>
        <v>1052.63158</v>
      </c>
      <c r="CN47" s="653">
        <f>Y47+AW47+BP47</f>
        <v>1000</v>
      </c>
      <c r="CO47" s="654">
        <f>Z47+AX47+BQ47</f>
        <v>0</v>
      </c>
      <c r="CP47" s="653">
        <f>CN47+CO47</f>
        <v>1000</v>
      </c>
      <c r="CQ47" s="819"/>
    </row>
    <row r="48" s="27" customFormat="1" ht="60" customHeight="1" spans="1:95">
      <c r="A48" s="655"/>
      <c r="B48" s="606"/>
      <c r="C48" s="656" t="s">
        <v>330</v>
      </c>
      <c r="D48" s="657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/>
      <c r="U48" s="717"/>
      <c r="V48" s="686"/>
      <c r="W48" s="609"/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/>
      <c r="AS48" s="11"/>
      <c r="AT48" s="11"/>
      <c r="AU48" s="609"/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/>
      <c r="BL48" s="11"/>
      <c r="BM48" s="11"/>
      <c r="BN48" s="609"/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820"/>
    </row>
    <row r="49" s="27" customFormat="1" ht="63.75" customHeight="1" spans="1:95">
      <c r="A49" s="655"/>
      <c r="B49" s="606"/>
      <c r="C49" s="656" t="s">
        <v>91</v>
      </c>
      <c r="D49" s="657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820"/>
    </row>
    <row r="50" s="27" customFormat="1" ht="62.25" customHeight="1" spans="1:95">
      <c r="A50" s="655"/>
      <c r="B50" s="606"/>
      <c r="C50" s="656" t="s">
        <v>161</v>
      </c>
      <c r="D50" s="657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821"/>
    </row>
    <row r="51" s="27" customFormat="1" ht="83.25" customHeight="1" spans="1:95">
      <c r="A51" s="658" t="s">
        <v>289</v>
      </c>
      <c r="B51" s="638" t="s">
        <v>290</v>
      </c>
      <c r="C51" s="659" t="s">
        <v>13</v>
      </c>
      <c r="D51" s="660">
        <f>E51+F51+I51+L51+O51+R51+U51+X51+AA51</f>
        <v>148.10684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'49'!R51</f>
        <v>0</v>
      </c>
      <c r="Q51" s="642">
        <v>0</v>
      </c>
      <c r="R51" s="722">
        <f>P51+Q51</f>
        <v>0</v>
      </c>
      <c r="S51" s="699">
        <f>'50'!U51</f>
        <v>142.77368</v>
      </c>
      <c r="T51" s="642">
        <f>T52+T53</f>
        <v>-7.49842</v>
      </c>
      <c r="U51" s="722">
        <f>S51+T51</f>
        <v>135.27526</v>
      </c>
      <c r="V51" s="699">
        <f>'50'!X51</f>
        <v>0</v>
      </c>
      <c r="W51" s="642">
        <f>W52+W53</f>
        <v>0</v>
      </c>
      <c r="X51" s="722">
        <f>V51+W51</f>
        <v>0</v>
      </c>
      <c r="Y51" s="699">
        <f>'50'!AA51</f>
        <v>12.83158</v>
      </c>
      <c r="Z51" s="642">
        <f>Z52+Z53</f>
        <v>0</v>
      </c>
      <c r="AA51" s="722">
        <f>Y51+Z51</f>
        <v>12.83158</v>
      </c>
      <c r="AB51" s="640">
        <f>AC51+AD51+AG51+AJ51+AM51+AP51+AS51+AV51+AY51</f>
        <v>77.13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'49'!AP51</f>
        <v>0</v>
      </c>
      <c r="AO51" s="642">
        <v>0</v>
      </c>
      <c r="AP51" s="641">
        <f>AN51+AO51</f>
        <v>0</v>
      </c>
      <c r="AQ51" s="641">
        <v>77.13</v>
      </c>
      <c r="AR51" s="642">
        <f>AR52+AR53</f>
        <v>0</v>
      </c>
      <c r="AS51" s="641">
        <f>AQ51+AR51</f>
        <v>77.13</v>
      </c>
      <c r="AT51" s="641">
        <f>'50'!AV51</f>
        <v>0</v>
      </c>
      <c r="AU51" s="642">
        <v>0</v>
      </c>
      <c r="AV51" s="641">
        <f>AT51+AU51</f>
        <v>0</v>
      </c>
      <c r="AW51" s="641">
        <v>0</v>
      </c>
      <c r="AX51" s="642">
        <f>AX52+AX53</f>
        <v>0</v>
      </c>
      <c r="AY51" s="641">
        <f>AW51+AX51</f>
        <v>0</v>
      </c>
      <c r="AZ51" s="759">
        <f>BC51+BF51+BI51+BL51+BO51+BR51</f>
        <v>2493.1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772">
        <f>'49'!BI51</f>
        <v>0</v>
      </c>
      <c r="BH51" s="642">
        <v>0</v>
      </c>
      <c r="BI51" s="641">
        <f>BG51+BH51</f>
        <v>0</v>
      </c>
      <c r="BJ51" s="772">
        <v>2493.1</v>
      </c>
      <c r="BK51" s="642">
        <f>BK52+BK53</f>
        <v>0</v>
      </c>
      <c r="BL51" s="641">
        <f>BJ51+BK51</f>
        <v>2493.1</v>
      </c>
      <c r="BM51" s="772">
        <f>'50'!BO51</f>
        <v>0</v>
      </c>
      <c r="BN51" s="642">
        <f>BN52+BN53</f>
        <v>0</v>
      </c>
      <c r="BO51" s="641">
        <f>BM51+BN51</f>
        <v>0</v>
      </c>
      <c r="BP51" s="772">
        <v>0</v>
      </c>
      <c r="BQ51" s="642">
        <f>BQ52+BQ53</f>
        <v>0</v>
      </c>
      <c r="BR51" s="788">
        <f>BP51+BQ51</f>
        <v>0</v>
      </c>
      <c r="BS51" s="640">
        <f>BT51+BU51+BX51+CA51+CD51+CG51+CJ51+CM51+CP51</f>
        <v>2718.33684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2713.00368</v>
      </c>
      <c r="CI51" s="642">
        <f>T51+AR51+BK51</f>
        <v>-7.49842</v>
      </c>
      <c r="CJ51" s="641">
        <f>CH51+CI51</f>
        <v>2705.50526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12.83158</v>
      </c>
      <c r="CO51" s="642">
        <f>Z51+AX51+BQ51</f>
        <v>0</v>
      </c>
      <c r="CP51" s="641">
        <f>CN51+CO51</f>
        <v>12.83158</v>
      </c>
      <c r="CQ51" s="824"/>
    </row>
    <row r="52" s="27" customFormat="1" ht="28.5" customHeight="1" spans="1:95">
      <c r="A52" s="655"/>
      <c r="B52" s="606"/>
      <c r="C52" s="656" t="s">
        <v>330</v>
      </c>
      <c r="D52" s="657"/>
      <c r="E52" s="11"/>
      <c r="F52" s="11"/>
      <c r="G52" s="11"/>
      <c r="H52" s="609"/>
      <c r="I52" s="11"/>
      <c r="J52" s="686"/>
      <c r="K52" s="609"/>
      <c r="L52" s="686"/>
      <c r="M52" s="686"/>
      <c r="N52" s="609"/>
      <c r="O52" s="686"/>
      <c r="P52" s="686"/>
      <c r="Q52" s="609"/>
      <c r="R52" s="686"/>
      <c r="S52" s="686"/>
      <c r="T52" s="609"/>
      <c r="U52" s="686"/>
      <c r="V52" s="686"/>
      <c r="W52" s="609"/>
      <c r="X52" s="686"/>
      <c r="Y52" s="686"/>
      <c r="Z52" s="609"/>
      <c r="AA52" s="686"/>
      <c r="AB52" s="10"/>
      <c r="AC52" s="11"/>
      <c r="AD52" s="11"/>
      <c r="AE52" s="11"/>
      <c r="AF52" s="609"/>
      <c r="AG52" s="358"/>
      <c r="AH52" s="11"/>
      <c r="AI52" s="609"/>
      <c r="AJ52" s="11"/>
      <c r="AK52" s="11"/>
      <c r="AL52" s="609"/>
      <c r="AM52" s="11"/>
      <c r="AN52" s="11"/>
      <c r="AO52" s="609"/>
      <c r="AP52" s="11"/>
      <c r="AQ52" s="11"/>
      <c r="AR52" s="609"/>
      <c r="AS52" s="11"/>
      <c r="AT52" s="11"/>
      <c r="AU52" s="609"/>
      <c r="AV52" s="11"/>
      <c r="AW52" s="11"/>
      <c r="AX52" s="609"/>
      <c r="AY52" s="11"/>
      <c r="AZ52" s="10"/>
      <c r="BA52" s="11"/>
      <c r="BB52" s="609"/>
      <c r="BC52" s="11"/>
      <c r="BD52" s="11"/>
      <c r="BE52" s="609"/>
      <c r="BF52" s="11"/>
      <c r="BG52" s="11"/>
      <c r="BH52" s="609"/>
      <c r="BI52" s="11"/>
      <c r="BJ52" s="11"/>
      <c r="BK52" s="609"/>
      <c r="BL52" s="11"/>
      <c r="BM52" s="11"/>
      <c r="BN52" s="609"/>
      <c r="BO52" s="11"/>
      <c r="BP52" s="11"/>
      <c r="BQ52" s="609"/>
      <c r="BR52" s="11"/>
      <c r="BS52" s="10"/>
      <c r="BT52" s="11"/>
      <c r="BU52" s="11"/>
      <c r="BV52" s="11"/>
      <c r="BW52" s="609"/>
      <c r="BX52" s="11"/>
      <c r="BY52" s="11"/>
      <c r="BZ52" s="609"/>
      <c r="CA52" s="11"/>
      <c r="CB52" s="11"/>
      <c r="CC52" s="676"/>
      <c r="CD52" s="11"/>
      <c r="CE52" s="11"/>
      <c r="CF52" s="609"/>
      <c r="CG52" s="11"/>
      <c r="CH52" s="11"/>
      <c r="CI52" s="609"/>
      <c r="CJ52" s="11"/>
      <c r="CK52" s="11"/>
      <c r="CL52" s="609"/>
      <c r="CM52" s="11"/>
      <c r="CN52" s="11"/>
      <c r="CO52" s="609"/>
      <c r="CP52" s="11"/>
      <c r="CQ52" s="808"/>
    </row>
    <row r="53" s="27" customFormat="1" ht="63" customHeight="1" spans="1:95">
      <c r="A53" s="655"/>
      <c r="B53" s="606"/>
      <c r="C53" s="656" t="s">
        <v>39</v>
      </c>
      <c r="D53" s="657"/>
      <c r="E53" s="11"/>
      <c r="F53" s="11"/>
      <c r="G53" s="11"/>
      <c r="H53" s="609"/>
      <c r="I53" s="11"/>
      <c r="J53" s="686"/>
      <c r="K53" s="609"/>
      <c r="L53" s="686"/>
      <c r="M53" s="686"/>
      <c r="N53" s="609"/>
      <c r="O53" s="686"/>
      <c r="P53" s="686"/>
      <c r="Q53" s="609"/>
      <c r="R53" s="686"/>
      <c r="S53" s="686"/>
      <c r="T53" s="609">
        <v>-7.49842</v>
      </c>
      <c r="U53" s="686"/>
      <c r="V53" s="686"/>
      <c r="W53" s="609"/>
      <c r="X53" s="686"/>
      <c r="Y53" s="686"/>
      <c r="Z53" s="609"/>
      <c r="AA53" s="686"/>
      <c r="AB53" s="10"/>
      <c r="AC53" s="11"/>
      <c r="AD53" s="11"/>
      <c r="AE53" s="11"/>
      <c r="AF53" s="609"/>
      <c r="AG53" s="358"/>
      <c r="AH53" s="11"/>
      <c r="AI53" s="609"/>
      <c r="AJ53" s="11"/>
      <c r="AK53" s="11"/>
      <c r="AL53" s="609"/>
      <c r="AM53" s="11"/>
      <c r="AN53" s="11"/>
      <c r="AO53" s="609"/>
      <c r="AP53" s="11"/>
      <c r="AQ53" s="11"/>
      <c r="AR53" s="609"/>
      <c r="AS53" s="11"/>
      <c r="AT53" s="11"/>
      <c r="AU53" s="609"/>
      <c r="AV53" s="11"/>
      <c r="AW53" s="11"/>
      <c r="AX53" s="609"/>
      <c r="AY53" s="11"/>
      <c r="AZ53" s="10"/>
      <c r="BA53" s="11"/>
      <c r="BB53" s="609"/>
      <c r="BC53" s="11"/>
      <c r="BD53" s="11"/>
      <c r="BE53" s="609"/>
      <c r="BF53" s="11"/>
      <c r="BG53" s="11"/>
      <c r="BH53" s="609"/>
      <c r="BI53" s="11"/>
      <c r="BJ53" s="11"/>
      <c r="BK53" s="609"/>
      <c r="BL53" s="11"/>
      <c r="BM53" s="11"/>
      <c r="BN53" s="609"/>
      <c r="BO53" s="11"/>
      <c r="BP53" s="11"/>
      <c r="BQ53" s="609"/>
      <c r="BR53" s="11"/>
      <c r="BS53" s="10"/>
      <c r="BT53" s="11"/>
      <c r="BU53" s="11"/>
      <c r="BV53" s="11"/>
      <c r="BW53" s="609"/>
      <c r="BX53" s="11"/>
      <c r="BY53" s="11"/>
      <c r="BZ53" s="609"/>
      <c r="CA53" s="11"/>
      <c r="CB53" s="11"/>
      <c r="CC53" s="676"/>
      <c r="CD53" s="11"/>
      <c r="CE53" s="11"/>
      <c r="CF53" s="609"/>
      <c r="CG53" s="11"/>
      <c r="CH53" s="11"/>
      <c r="CI53" s="609"/>
      <c r="CJ53" s="11"/>
      <c r="CK53" s="11"/>
      <c r="CL53" s="609"/>
      <c r="CM53" s="11"/>
      <c r="CN53" s="11"/>
      <c r="CO53" s="609"/>
      <c r="CP53" s="11"/>
      <c r="CQ53" s="808" t="s">
        <v>539</v>
      </c>
    </row>
    <row r="54" s="27" customFormat="1" ht="70.5" customHeight="1" spans="1:95">
      <c r="A54" s="661"/>
      <c r="B54" s="662" t="s">
        <v>189</v>
      </c>
      <c r="C54" s="663"/>
      <c r="D54" s="664">
        <f>E54+F54+I54+L54+O54+R54+U54+X54+AA54</f>
        <v>358.63358</v>
      </c>
      <c r="E54" s="665">
        <f t="shared" ref="E54:AA54" si="11">E51+E47</f>
        <v>0</v>
      </c>
      <c r="F54" s="665">
        <f t="shared" si="11"/>
        <v>0</v>
      </c>
      <c r="G54" s="665">
        <f t="shared" si="11"/>
        <v>0</v>
      </c>
      <c r="H54" s="666">
        <f t="shared" si="11"/>
        <v>0</v>
      </c>
      <c r="I54" s="665">
        <f t="shared" si="11"/>
        <v>0</v>
      </c>
      <c r="J54" s="702">
        <f t="shared" si="11"/>
        <v>52.632</v>
      </c>
      <c r="K54" s="703">
        <f t="shared" si="11"/>
        <v>0</v>
      </c>
      <c r="L54" s="702">
        <f t="shared" si="11"/>
        <v>52.632</v>
      </c>
      <c r="M54" s="702">
        <f t="shared" si="11"/>
        <v>26.31579</v>
      </c>
      <c r="N54" s="703">
        <f t="shared" si="11"/>
        <v>0</v>
      </c>
      <c r="O54" s="702">
        <f t="shared" si="11"/>
        <v>26.31579</v>
      </c>
      <c r="P54" s="702">
        <f t="shared" si="11"/>
        <v>26.31579</v>
      </c>
      <c r="Q54" s="703">
        <f t="shared" si="11"/>
        <v>0</v>
      </c>
      <c r="R54" s="724">
        <f t="shared" si="11"/>
        <v>26.31579</v>
      </c>
      <c r="S54" s="702">
        <f t="shared" si="11"/>
        <v>195.40526</v>
      </c>
      <c r="T54" s="703">
        <f t="shared" si="11"/>
        <v>-7.49842</v>
      </c>
      <c r="U54" s="724">
        <f t="shared" si="11"/>
        <v>187.90684</v>
      </c>
      <c r="V54" s="702">
        <f t="shared" si="11"/>
        <v>52.63158</v>
      </c>
      <c r="W54" s="703">
        <f t="shared" si="11"/>
        <v>0</v>
      </c>
      <c r="X54" s="724">
        <f t="shared" si="11"/>
        <v>52.63158</v>
      </c>
      <c r="Y54" s="702">
        <f t="shared" si="11"/>
        <v>12.83158</v>
      </c>
      <c r="Z54" s="703">
        <f t="shared" si="11"/>
        <v>0</v>
      </c>
      <c r="AA54" s="724">
        <f t="shared" si="11"/>
        <v>12.83158</v>
      </c>
      <c r="AB54" s="734">
        <f>AC54+AD54+AG54+AJ54+AM54+AP54+AS54+AV54+AY54</f>
        <v>997.13</v>
      </c>
      <c r="AC54" s="665">
        <f t="shared" ref="AC54:BH54" si="12">AC51+AC47</f>
        <v>0</v>
      </c>
      <c r="AD54" s="665">
        <f t="shared" si="12"/>
        <v>0</v>
      </c>
      <c r="AE54" s="665">
        <f t="shared" si="12"/>
        <v>0</v>
      </c>
      <c r="AF54" s="666">
        <f t="shared" si="12"/>
        <v>0</v>
      </c>
      <c r="AG54" s="416">
        <f t="shared" si="12"/>
        <v>0</v>
      </c>
      <c r="AH54" s="665">
        <f t="shared" si="12"/>
        <v>180</v>
      </c>
      <c r="AI54" s="703">
        <f t="shared" si="12"/>
        <v>0</v>
      </c>
      <c r="AJ54" s="665">
        <f t="shared" si="12"/>
        <v>180</v>
      </c>
      <c r="AK54" s="665">
        <f t="shared" si="12"/>
        <v>90</v>
      </c>
      <c r="AL54" s="703">
        <f t="shared" si="12"/>
        <v>0</v>
      </c>
      <c r="AM54" s="665">
        <f t="shared" si="12"/>
        <v>90</v>
      </c>
      <c r="AN54" s="665">
        <f t="shared" si="12"/>
        <v>90</v>
      </c>
      <c r="AO54" s="703">
        <f t="shared" si="12"/>
        <v>0</v>
      </c>
      <c r="AP54" s="665">
        <f t="shared" si="12"/>
        <v>90</v>
      </c>
      <c r="AQ54" s="702">
        <f t="shared" si="12"/>
        <v>277.13</v>
      </c>
      <c r="AR54" s="703">
        <f t="shared" si="12"/>
        <v>0</v>
      </c>
      <c r="AS54" s="724">
        <f t="shared" si="12"/>
        <v>277.13</v>
      </c>
      <c r="AT54" s="702">
        <f t="shared" si="12"/>
        <v>180</v>
      </c>
      <c r="AU54" s="703">
        <f t="shared" si="12"/>
        <v>0</v>
      </c>
      <c r="AV54" s="724">
        <f t="shared" si="12"/>
        <v>180</v>
      </c>
      <c r="AW54" s="702">
        <f t="shared" si="12"/>
        <v>180</v>
      </c>
      <c r="AX54" s="703">
        <f t="shared" si="12"/>
        <v>0</v>
      </c>
      <c r="AY54" s="724">
        <f t="shared" si="12"/>
        <v>180</v>
      </c>
      <c r="AZ54" s="757">
        <f>BC54+BF54+BI54+BL54+BO54+BR54</f>
        <v>6573.1</v>
      </c>
      <c r="BA54" s="734">
        <f t="shared" si="12"/>
        <v>820</v>
      </c>
      <c r="BB54" s="703">
        <f t="shared" si="12"/>
        <v>0</v>
      </c>
      <c r="BC54" s="665">
        <f t="shared" si="12"/>
        <v>820</v>
      </c>
      <c r="BD54" s="665">
        <f t="shared" si="12"/>
        <v>410</v>
      </c>
      <c r="BE54" s="703">
        <f t="shared" si="12"/>
        <v>0</v>
      </c>
      <c r="BF54" s="773">
        <f>BD54+BE54</f>
        <v>410</v>
      </c>
      <c r="BG54" s="665">
        <f t="shared" si="12"/>
        <v>410</v>
      </c>
      <c r="BH54" s="703">
        <f t="shared" si="12"/>
        <v>0</v>
      </c>
      <c r="BI54" s="773">
        <f>BG54+BH54</f>
        <v>410</v>
      </c>
      <c r="BJ54" s="702">
        <f t="shared" ref="BJ54:BR54" si="13">BJ51+BJ47</f>
        <v>3293.1</v>
      </c>
      <c r="BK54" s="703">
        <f t="shared" si="13"/>
        <v>0</v>
      </c>
      <c r="BL54" s="724">
        <f t="shared" si="13"/>
        <v>3293.1</v>
      </c>
      <c r="BM54" s="702">
        <f t="shared" si="13"/>
        <v>820</v>
      </c>
      <c r="BN54" s="703">
        <f t="shared" si="13"/>
        <v>0</v>
      </c>
      <c r="BO54" s="724">
        <f t="shared" si="13"/>
        <v>820</v>
      </c>
      <c r="BP54" s="702">
        <f t="shared" si="13"/>
        <v>820</v>
      </c>
      <c r="BQ54" s="703">
        <f t="shared" si="13"/>
        <v>0</v>
      </c>
      <c r="BR54" s="724">
        <f t="shared" si="13"/>
        <v>820</v>
      </c>
      <c r="BS54" s="675">
        <f>BT54+BU54+BX54+CA54+CD54+CG54+CJ54+CM54+CP54</f>
        <v>7928.86358</v>
      </c>
      <c r="BT54" s="773">
        <f>BT51+BT47</f>
        <v>0</v>
      </c>
      <c r="BU54" s="773">
        <f>BU51+BU47</f>
        <v>0</v>
      </c>
      <c r="BV54" s="773">
        <f>BV51+BV47</f>
        <v>0</v>
      </c>
      <c r="BW54" s="703">
        <f>BW51+BW47</f>
        <v>0</v>
      </c>
      <c r="BX54" s="773">
        <f>BX51+BX47</f>
        <v>0</v>
      </c>
      <c r="BY54" s="773">
        <f>J54+AH54+BA54</f>
        <v>1052.632</v>
      </c>
      <c r="BZ54" s="703">
        <f>K54+AI54+BB54</f>
        <v>0</v>
      </c>
      <c r="CA54" s="773">
        <f t="shared" ref="CA54:CP54" si="14">CA51+CA47</f>
        <v>1052.632</v>
      </c>
      <c r="CB54" s="773">
        <f t="shared" si="14"/>
        <v>526.31579</v>
      </c>
      <c r="CC54" s="666">
        <f t="shared" si="14"/>
        <v>0</v>
      </c>
      <c r="CD54" s="773">
        <f t="shared" si="14"/>
        <v>526.31579</v>
      </c>
      <c r="CE54" s="773">
        <f t="shared" si="14"/>
        <v>526.31579</v>
      </c>
      <c r="CF54" s="703">
        <f t="shared" si="14"/>
        <v>0</v>
      </c>
      <c r="CG54" s="794">
        <f t="shared" si="14"/>
        <v>526.31579</v>
      </c>
      <c r="CH54" s="773">
        <f t="shared" si="14"/>
        <v>3765.63526</v>
      </c>
      <c r="CI54" s="703">
        <f t="shared" si="14"/>
        <v>-7.49842</v>
      </c>
      <c r="CJ54" s="794">
        <f t="shared" si="14"/>
        <v>3758.13684</v>
      </c>
      <c r="CK54" s="773">
        <f t="shared" si="14"/>
        <v>1052.63158</v>
      </c>
      <c r="CL54" s="703">
        <f t="shared" si="14"/>
        <v>0</v>
      </c>
      <c r="CM54" s="794">
        <f t="shared" si="14"/>
        <v>1052.63158</v>
      </c>
      <c r="CN54" s="773">
        <f t="shared" si="14"/>
        <v>1012.83158</v>
      </c>
      <c r="CO54" s="703">
        <f t="shared" si="14"/>
        <v>0</v>
      </c>
      <c r="CP54" s="794">
        <f t="shared" si="14"/>
        <v>1012.83158</v>
      </c>
      <c r="CQ54" s="237"/>
    </row>
    <row r="55" s="27" customFormat="1" customHeight="1" spans="1:95">
      <c r="A55" s="667" t="s">
        <v>302</v>
      </c>
      <c r="B55" s="668"/>
      <c r="C55" s="668"/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  <c r="O55" s="668"/>
      <c r="P55" s="668"/>
      <c r="Q55" s="668"/>
      <c r="R55" s="668"/>
      <c r="S55" s="668"/>
      <c r="T55" s="668"/>
      <c r="U55" s="668"/>
      <c r="V55" s="668"/>
      <c r="W55" s="668"/>
      <c r="X55" s="668"/>
      <c r="Y55" s="668"/>
      <c r="Z55" s="668"/>
      <c r="AA55" s="668"/>
      <c r="AB55" s="668"/>
      <c r="AC55" s="668"/>
      <c r="AD55" s="668"/>
      <c r="AE55" s="668"/>
      <c r="AF55" s="668"/>
      <c r="AG55" s="668"/>
      <c r="AH55" s="668"/>
      <c r="AI55" s="668"/>
      <c r="AJ55" s="668"/>
      <c r="AK55" s="668"/>
      <c r="AL55" s="668"/>
      <c r="AM55" s="668"/>
      <c r="AN55" s="668"/>
      <c r="AO55" s="668"/>
      <c r="AP55" s="668"/>
      <c r="AQ55" s="668"/>
      <c r="AR55" s="668"/>
      <c r="AS55" s="668"/>
      <c r="AT55" s="668"/>
      <c r="AU55" s="668"/>
      <c r="AV55" s="668"/>
      <c r="AW55" s="668"/>
      <c r="AX55" s="668"/>
      <c r="AY55" s="668"/>
      <c r="AZ55" s="668"/>
      <c r="BA55" s="668"/>
      <c r="BB55" s="668"/>
      <c r="BC55" s="668"/>
      <c r="BD55" s="668"/>
      <c r="BE55" s="668"/>
      <c r="BF55" s="668"/>
      <c r="BG55" s="668"/>
      <c r="BH55" s="668"/>
      <c r="BI55" s="668"/>
      <c r="BJ55" s="668"/>
      <c r="BK55" s="668"/>
      <c r="BL55" s="668"/>
      <c r="BM55" s="668"/>
      <c r="BN55" s="668"/>
      <c r="BO55" s="668"/>
      <c r="BP55" s="668"/>
      <c r="BQ55" s="668"/>
      <c r="BR55" s="668"/>
      <c r="BS55" s="668"/>
      <c r="BT55" s="668"/>
      <c r="BU55" s="668"/>
      <c r="BV55" s="668"/>
      <c r="BW55" s="668"/>
      <c r="BX55" s="668"/>
      <c r="BY55" s="668"/>
      <c r="BZ55" s="668"/>
      <c r="CA55" s="668"/>
      <c r="CB55" s="668"/>
      <c r="CC55" s="668"/>
      <c r="CD55" s="668"/>
      <c r="CE55" s="668"/>
      <c r="CF55" s="668"/>
      <c r="CG55" s="668"/>
      <c r="CH55" s="668"/>
      <c r="CI55" s="668"/>
      <c r="CJ55" s="668"/>
      <c r="CK55" s="668"/>
      <c r="CL55" s="668"/>
      <c r="CM55" s="668"/>
      <c r="CN55" s="668"/>
      <c r="CO55" s="668"/>
      <c r="CP55" s="822"/>
      <c r="CQ55" s="814"/>
    </row>
    <row r="56" s="27" customFormat="1" ht="15.75" customHeight="1" spans="1:95">
      <c r="A56" s="604" t="s">
        <v>303</v>
      </c>
      <c r="B56" s="605"/>
      <c r="C56" s="605"/>
      <c r="D56" s="605"/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5"/>
      <c r="R56" s="605"/>
      <c r="S56" s="605"/>
      <c r="T56" s="605"/>
      <c r="U56" s="605"/>
      <c r="V56" s="605"/>
      <c r="W56" s="605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605"/>
      <c r="AJ56" s="605"/>
      <c r="AK56" s="605"/>
      <c r="AL56" s="605"/>
      <c r="AM56" s="605"/>
      <c r="AN56" s="605"/>
      <c r="AO56" s="605"/>
      <c r="AP56" s="605"/>
      <c r="AQ56" s="605"/>
      <c r="AR56" s="605"/>
      <c r="AS56" s="605"/>
      <c r="AT56" s="605"/>
      <c r="AU56" s="605"/>
      <c r="AV56" s="605"/>
      <c r="AW56" s="605"/>
      <c r="AX56" s="605"/>
      <c r="AY56" s="605"/>
      <c r="AZ56" s="605"/>
      <c r="BA56" s="605"/>
      <c r="BB56" s="605"/>
      <c r="BC56" s="605"/>
      <c r="BD56" s="605"/>
      <c r="BE56" s="605"/>
      <c r="BF56" s="605"/>
      <c r="BG56" s="605"/>
      <c r="BH56" s="605"/>
      <c r="BI56" s="605"/>
      <c r="BJ56" s="605"/>
      <c r="BK56" s="605"/>
      <c r="BL56" s="605"/>
      <c r="BM56" s="605"/>
      <c r="BN56" s="605"/>
      <c r="BO56" s="605"/>
      <c r="BP56" s="605"/>
      <c r="BQ56" s="605"/>
      <c r="BR56" s="605"/>
      <c r="BS56" s="605"/>
      <c r="BT56" s="605"/>
      <c r="BU56" s="605"/>
      <c r="BV56" s="605"/>
      <c r="BW56" s="605"/>
      <c r="BX56" s="605"/>
      <c r="BY56" s="605"/>
      <c r="BZ56" s="605"/>
      <c r="CA56" s="605"/>
      <c r="CB56" s="605"/>
      <c r="CC56" s="605"/>
      <c r="CD56" s="605"/>
      <c r="CE56" s="605"/>
      <c r="CF56" s="605"/>
      <c r="CG56" s="605"/>
      <c r="CH56" s="605"/>
      <c r="CI56" s="605"/>
      <c r="CJ56" s="605"/>
      <c r="CK56" s="605"/>
      <c r="CL56" s="605"/>
      <c r="CM56" s="605"/>
      <c r="CN56" s="605"/>
      <c r="CO56" s="605"/>
      <c r="CP56" s="801"/>
      <c r="CQ56" s="814"/>
    </row>
    <row r="57" s="27" customFormat="1" ht="77.25" customHeight="1" spans="1:95">
      <c r="A57" s="649" t="s">
        <v>118</v>
      </c>
      <c r="B57" s="650" t="s">
        <v>354</v>
      </c>
      <c r="C57" s="651" t="s">
        <v>13</v>
      </c>
      <c r="D57" s="657">
        <f>E57+F57+I57+L57+O57+R57+U57+X57+AA57</f>
        <v>61168.25203</v>
      </c>
      <c r="E57" s="11">
        <v>4728.52027</v>
      </c>
      <c r="F57" s="11">
        <v>5368.03887</v>
      </c>
      <c r="G57" s="11">
        <f>'27'!I48</f>
        <v>6595.98174</v>
      </c>
      <c r="H57" s="609"/>
      <c r="I57" s="11">
        <f>G57+H57</f>
        <v>6595.98174</v>
      </c>
      <c r="J57" s="686">
        <f>'35'!L54</f>
        <v>6398.76753</v>
      </c>
      <c r="K57" s="609">
        <v>0</v>
      </c>
      <c r="L57" s="686">
        <f>J57+K57</f>
        <v>6398.76753</v>
      </c>
      <c r="M57" s="686">
        <f>'43'!O55</f>
        <v>6123.96909</v>
      </c>
      <c r="N57" s="609">
        <v>0</v>
      </c>
      <c r="O57" s="686">
        <f>M57+N57</f>
        <v>6123.96909</v>
      </c>
      <c r="P57" s="686">
        <f>'49'!R57</f>
        <v>9080.61139</v>
      </c>
      <c r="Q57" s="609">
        <v>0</v>
      </c>
      <c r="R57" s="717">
        <f>P57+Q57</f>
        <v>9080.61139</v>
      </c>
      <c r="S57" s="686">
        <f>4978.32662+17.23992+2911.49206+19.80825</f>
        <v>7926.86685</v>
      </c>
      <c r="T57" s="609">
        <v>0</v>
      </c>
      <c r="U57" s="717">
        <f>S57+T57</f>
        <v>7926.86685</v>
      </c>
      <c r="V57" s="686">
        <f>'50'!X57</f>
        <v>7520.41406</v>
      </c>
      <c r="W57" s="609">
        <v>0</v>
      </c>
      <c r="X57" s="717">
        <f>V57+W57</f>
        <v>7520.41406</v>
      </c>
      <c r="Y57" s="686">
        <f>'50'!AA57</f>
        <v>7425.08223</v>
      </c>
      <c r="Z57" s="609">
        <v>0</v>
      </c>
      <c r="AA57" s="717">
        <f>Y57+Z57</f>
        <v>7425.08223</v>
      </c>
      <c r="AB57" s="608">
        <f>AC57+AD57+AG57+AJ57+AM57+AP57+AS57+AV57+AY57</f>
        <v>1571.34194</v>
      </c>
      <c r="AC57" s="11">
        <v>0</v>
      </c>
      <c r="AD57" s="11">
        <v>0</v>
      </c>
      <c r="AE57" s="11">
        <f>'27'!X48</f>
        <v>95.44194</v>
      </c>
      <c r="AF57" s="609"/>
      <c r="AG57" s="358">
        <f>AE57+AF57</f>
        <v>95.44194</v>
      </c>
      <c r="AH57" s="11">
        <v>0</v>
      </c>
      <c r="AI57" s="609">
        <v>0</v>
      </c>
      <c r="AJ57" s="11">
        <v>0</v>
      </c>
      <c r="AK57" s="11">
        <f t="shared" ref="AK57:AY57" si="15">AK58</f>
        <v>97.5</v>
      </c>
      <c r="AL57" s="609">
        <f t="shared" si="15"/>
        <v>0</v>
      </c>
      <c r="AM57" s="11">
        <f t="shared" si="15"/>
        <v>97.5</v>
      </c>
      <c r="AN57" s="641">
        <f>'49'!AP57</f>
        <v>90.4</v>
      </c>
      <c r="AO57" s="609">
        <f t="shared" si="15"/>
        <v>0</v>
      </c>
      <c r="AP57" s="11">
        <f t="shared" si="15"/>
        <v>90.4</v>
      </c>
      <c r="AQ57" s="641">
        <f>'50'!AS57</f>
        <v>1096</v>
      </c>
      <c r="AR57" s="609">
        <v>0</v>
      </c>
      <c r="AS57" s="11">
        <f>AQ57+AR57</f>
        <v>1096</v>
      </c>
      <c r="AT57" s="641">
        <f>'50'!AV57</f>
        <v>96</v>
      </c>
      <c r="AU57" s="609">
        <f t="shared" si="15"/>
        <v>0</v>
      </c>
      <c r="AV57" s="11">
        <f t="shared" si="15"/>
        <v>96</v>
      </c>
      <c r="AW57" s="641">
        <f>'50'!AY57</f>
        <v>96</v>
      </c>
      <c r="AX57" s="609">
        <f t="shared" si="15"/>
        <v>0</v>
      </c>
      <c r="AY57" s="11">
        <f t="shared" si="15"/>
        <v>96</v>
      </c>
      <c r="AZ57" s="747">
        <f>BC57+BF57+BI57+BL57+BO57+BR57</f>
        <v>0</v>
      </c>
      <c r="BA57" s="653">
        <v>0</v>
      </c>
      <c r="BB57" s="654">
        <v>0</v>
      </c>
      <c r="BC57" s="653">
        <f>BA57+BB57</f>
        <v>0</v>
      </c>
      <c r="BD57" s="653">
        <v>0</v>
      </c>
      <c r="BE57" s="654">
        <v>0</v>
      </c>
      <c r="BF57" s="653">
        <f>BD57+BE57</f>
        <v>0</v>
      </c>
      <c r="BG57" s="653">
        <v>0</v>
      </c>
      <c r="BH57" s="654">
        <v>0</v>
      </c>
      <c r="BI57" s="653">
        <f>BG57+BH57</f>
        <v>0</v>
      </c>
      <c r="BJ57" s="653">
        <v>0</v>
      </c>
      <c r="BK57" s="654">
        <v>0</v>
      </c>
      <c r="BL57" s="653">
        <f>BJ57+BK57</f>
        <v>0</v>
      </c>
      <c r="BM57" s="653">
        <v>0</v>
      </c>
      <c r="BN57" s="654">
        <v>0</v>
      </c>
      <c r="BO57" s="653">
        <f>BM57+BN57</f>
        <v>0</v>
      </c>
      <c r="BP57" s="653">
        <v>0</v>
      </c>
      <c r="BQ57" s="654">
        <v>0</v>
      </c>
      <c r="BR57" s="653">
        <f>BP57+BQ57</f>
        <v>0</v>
      </c>
      <c r="BS57" s="608">
        <f>BT57+BU57+BX57+CA57+CD57+CG57+CJ57+CM57+CP57</f>
        <v>62739.59397</v>
      </c>
      <c r="BT57" s="11">
        <f t="shared" ref="BT57:BW58" si="16">E57+AC57</f>
        <v>4728.52027</v>
      </c>
      <c r="BU57" s="11">
        <f t="shared" si="16"/>
        <v>5368.03887</v>
      </c>
      <c r="BV57" s="11">
        <f t="shared" si="16"/>
        <v>6691.42368</v>
      </c>
      <c r="BW57" s="609">
        <f t="shared" si="16"/>
        <v>0</v>
      </c>
      <c r="BX57" s="11">
        <f>BV57+BW57</f>
        <v>6691.42368</v>
      </c>
      <c r="BY57" s="11">
        <f>J57+AH57+BA57</f>
        <v>6398.76753</v>
      </c>
      <c r="BZ57" s="609">
        <f>K57+AI57+BB57</f>
        <v>0</v>
      </c>
      <c r="CA57" s="11">
        <f>BY57+BZ57</f>
        <v>6398.76753</v>
      </c>
      <c r="CB57" s="11">
        <f>M57+AK57</f>
        <v>6221.46909</v>
      </c>
      <c r="CC57" s="642">
        <f>N57+AL57</f>
        <v>0</v>
      </c>
      <c r="CD57" s="11">
        <f>CB57+CC57</f>
        <v>6221.46909</v>
      </c>
      <c r="CE57" s="11">
        <f>P57+AN57+BG57</f>
        <v>9171.01139</v>
      </c>
      <c r="CF57" s="642">
        <f>Q57+AO57+BH57</f>
        <v>0</v>
      </c>
      <c r="CG57" s="641">
        <f>CE57+CF57</f>
        <v>9171.01139</v>
      </c>
      <c r="CH57" s="11">
        <f>S57+AQ57+BJ57</f>
        <v>9022.86685</v>
      </c>
      <c r="CI57" s="642">
        <f>T57+AR57+BK57</f>
        <v>0</v>
      </c>
      <c r="CJ57" s="641">
        <f>CH57+CI57</f>
        <v>9022.86685</v>
      </c>
      <c r="CK57" s="11">
        <f>V57+AT57+BM57</f>
        <v>7616.41406</v>
      </c>
      <c r="CL57" s="642">
        <f>W57+AU57+BN57</f>
        <v>0</v>
      </c>
      <c r="CM57" s="641">
        <f>CK57+CL57</f>
        <v>7616.41406</v>
      </c>
      <c r="CN57" s="11">
        <f>Y57+AW57+BP57</f>
        <v>7521.08223</v>
      </c>
      <c r="CO57" s="642">
        <f>Z57+AX57+BQ57</f>
        <v>0</v>
      </c>
      <c r="CP57" s="787">
        <f>CN57+CO57</f>
        <v>7521.08223</v>
      </c>
      <c r="CQ57" s="326"/>
    </row>
    <row r="58" s="27" customFormat="1" ht="105.75" customHeight="1" spans="1:95">
      <c r="A58" s="669" t="s">
        <v>356</v>
      </c>
      <c r="B58" s="670" t="s">
        <v>329</v>
      </c>
      <c r="C58" s="671" t="s">
        <v>46</v>
      </c>
      <c r="D58" s="664">
        <f>E58+F58+I58+L58+O58+R58+U58+X58+AA58</f>
        <v>0</v>
      </c>
      <c r="E58" s="641">
        <v>0</v>
      </c>
      <c r="F58" s="641">
        <v>0</v>
      </c>
      <c r="G58" s="641"/>
      <c r="H58" s="642"/>
      <c r="I58" s="641">
        <v>0</v>
      </c>
      <c r="J58" s="699">
        <v>0</v>
      </c>
      <c r="K58" s="642">
        <v>0</v>
      </c>
      <c r="L58" s="699">
        <v>0</v>
      </c>
      <c r="M58" s="699">
        <v>0</v>
      </c>
      <c r="N58" s="642">
        <v>0</v>
      </c>
      <c r="O58" s="699">
        <v>0</v>
      </c>
      <c r="P58" s="699">
        <v>0</v>
      </c>
      <c r="Q58" s="642">
        <v>0</v>
      </c>
      <c r="R58" s="722">
        <f>P58+Q58</f>
        <v>0</v>
      </c>
      <c r="S58" s="699">
        <v>0</v>
      </c>
      <c r="T58" s="642">
        <v>0</v>
      </c>
      <c r="U58" s="722">
        <f>S58+T58</f>
        <v>0</v>
      </c>
      <c r="V58" s="699">
        <v>0</v>
      </c>
      <c r="W58" s="642">
        <v>0</v>
      </c>
      <c r="X58" s="722">
        <f>V58+W58</f>
        <v>0</v>
      </c>
      <c r="Y58" s="699">
        <v>0</v>
      </c>
      <c r="Z58" s="642">
        <v>0</v>
      </c>
      <c r="AA58" s="722">
        <f>Y58+Z58</f>
        <v>0</v>
      </c>
      <c r="AB58" s="734">
        <f>AC58+AD58+AG58+AJ58+AM58+AP58+AS58+AV58+AY58</f>
        <v>475.9</v>
      </c>
      <c r="AC58" s="641">
        <v>0</v>
      </c>
      <c r="AD58" s="641">
        <v>0</v>
      </c>
      <c r="AE58" s="641"/>
      <c r="AF58" s="642"/>
      <c r="AG58" s="392">
        <v>0</v>
      </c>
      <c r="AH58" s="641">
        <v>0</v>
      </c>
      <c r="AI58" s="642">
        <v>0</v>
      </c>
      <c r="AJ58" s="641">
        <v>0</v>
      </c>
      <c r="AK58" s="641">
        <f>'43'!AD56</f>
        <v>97.5</v>
      </c>
      <c r="AL58" s="642">
        <v>0</v>
      </c>
      <c r="AM58" s="641">
        <f>AK58+AL58</f>
        <v>97.5</v>
      </c>
      <c r="AN58" s="641">
        <f>'48'!AP56</f>
        <v>90.4</v>
      </c>
      <c r="AO58" s="642">
        <v>0</v>
      </c>
      <c r="AP58" s="641">
        <f>AN58+AO58</f>
        <v>90.4</v>
      </c>
      <c r="AQ58" s="641">
        <f>'50'!AS58</f>
        <v>96</v>
      </c>
      <c r="AR58" s="642">
        <v>0</v>
      </c>
      <c r="AS58" s="641">
        <f>AQ58+AR58</f>
        <v>96</v>
      </c>
      <c r="AT58" s="641">
        <f>'50'!AV58</f>
        <v>96</v>
      </c>
      <c r="AU58" s="642">
        <v>0</v>
      </c>
      <c r="AV58" s="641">
        <f>AT58+AU58</f>
        <v>96</v>
      </c>
      <c r="AW58" s="641">
        <f>'50'!AY58</f>
        <v>96</v>
      </c>
      <c r="AX58" s="642">
        <v>0</v>
      </c>
      <c r="AY58" s="641">
        <f>AW58+AX58</f>
        <v>96</v>
      </c>
      <c r="AZ58" s="747">
        <f>BC58+BF58+BI58+BL58+BO58+BR58</f>
        <v>0</v>
      </c>
      <c r="BA58" s="641">
        <v>0</v>
      </c>
      <c r="BB58" s="642">
        <v>0</v>
      </c>
      <c r="BC58" s="641">
        <v>0</v>
      </c>
      <c r="BD58" s="641">
        <v>0</v>
      </c>
      <c r="BE58" s="642">
        <v>0</v>
      </c>
      <c r="BF58" s="641">
        <v>0</v>
      </c>
      <c r="BG58" s="641">
        <v>0</v>
      </c>
      <c r="BH58" s="642">
        <v>0</v>
      </c>
      <c r="BI58" s="641">
        <v>0</v>
      </c>
      <c r="BJ58" s="641">
        <v>0</v>
      </c>
      <c r="BK58" s="642">
        <v>0</v>
      </c>
      <c r="BL58" s="641">
        <v>0</v>
      </c>
      <c r="BM58" s="641">
        <v>0</v>
      </c>
      <c r="BN58" s="642">
        <v>0</v>
      </c>
      <c r="BO58" s="641">
        <v>0</v>
      </c>
      <c r="BP58" s="641">
        <v>0</v>
      </c>
      <c r="BQ58" s="642">
        <v>0</v>
      </c>
      <c r="BR58" s="641">
        <v>0</v>
      </c>
      <c r="BS58" s="608">
        <f>BT58+BU58+BX58+CA58+CD58+CG58+CJ58+CM58+CP58</f>
        <v>475.9</v>
      </c>
      <c r="BT58" s="641">
        <f t="shared" si="16"/>
        <v>0</v>
      </c>
      <c r="BU58" s="641">
        <f t="shared" si="16"/>
        <v>0</v>
      </c>
      <c r="BV58" s="641">
        <f t="shared" si="16"/>
        <v>0</v>
      </c>
      <c r="BW58" s="642">
        <f t="shared" si="16"/>
        <v>0</v>
      </c>
      <c r="BX58" s="641">
        <f>BV58+BW58</f>
        <v>0</v>
      </c>
      <c r="BY58" s="641">
        <f>J58+AH58+BA58</f>
        <v>0</v>
      </c>
      <c r="BZ58" s="642">
        <f>K58+AI58+BB58</f>
        <v>0</v>
      </c>
      <c r="CA58" s="641">
        <f>BY58+BZ58</f>
        <v>0</v>
      </c>
      <c r="CB58" s="641">
        <f>M58+AK58</f>
        <v>97.5</v>
      </c>
      <c r="CC58" s="642">
        <f>N58+AL58</f>
        <v>0</v>
      </c>
      <c r="CD58" s="641">
        <f>CB58+CC58</f>
        <v>97.5</v>
      </c>
      <c r="CE58" s="11">
        <f>P58+AN58+BG58</f>
        <v>90.4</v>
      </c>
      <c r="CF58" s="642">
        <f>Q58+AO58+BH58</f>
        <v>0</v>
      </c>
      <c r="CG58" s="641">
        <f>CE58+CF58</f>
        <v>90.4</v>
      </c>
      <c r="CH58" s="11">
        <f>S58+AQ58+BJ58</f>
        <v>96</v>
      </c>
      <c r="CI58" s="642">
        <f>T58+AR58+BK58</f>
        <v>0</v>
      </c>
      <c r="CJ58" s="641">
        <f>CH58+CI58</f>
        <v>96</v>
      </c>
      <c r="CK58" s="11">
        <f>V58+AT58+BM58</f>
        <v>96</v>
      </c>
      <c r="CL58" s="642">
        <f>W58+AU58+BN58</f>
        <v>0</v>
      </c>
      <c r="CM58" s="641">
        <f>CK58+CL58</f>
        <v>96</v>
      </c>
      <c r="CN58" s="11">
        <f>Y58+AW58+BP58</f>
        <v>96</v>
      </c>
      <c r="CO58" s="642">
        <f>Z58+AX58+BQ58</f>
        <v>0</v>
      </c>
      <c r="CP58" s="787">
        <f>CN58+CO58</f>
        <v>96</v>
      </c>
      <c r="CQ58" s="326"/>
    </row>
    <row r="59" s="27" customFormat="1" ht="81.75" customHeight="1" spans="1:95">
      <c r="A59" s="643"/>
      <c r="B59" s="644" t="s">
        <v>159</v>
      </c>
      <c r="C59" s="672"/>
      <c r="D59" s="673">
        <f>E59+F59+I59+L59+O59+R59+U59+X59+AA59</f>
        <v>61168.25203</v>
      </c>
      <c r="E59" s="646">
        <f>E57+E58</f>
        <v>4728.52027</v>
      </c>
      <c r="F59" s="646">
        <f t="shared" ref="F59:AA59" si="17">F57+F58</f>
        <v>5368.03887</v>
      </c>
      <c r="G59" s="646">
        <f t="shared" si="17"/>
        <v>6595.98174</v>
      </c>
      <c r="H59" s="646">
        <f t="shared" si="17"/>
        <v>0</v>
      </c>
      <c r="I59" s="646">
        <f t="shared" si="17"/>
        <v>6595.98174</v>
      </c>
      <c r="J59" s="646">
        <f t="shared" si="17"/>
        <v>6398.76753</v>
      </c>
      <c r="K59" s="646">
        <f t="shared" si="17"/>
        <v>0</v>
      </c>
      <c r="L59" s="646">
        <f t="shared" si="17"/>
        <v>6398.76753</v>
      </c>
      <c r="M59" s="646">
        <f t="shared" si="17"/>
        <v>6123.96909</v>
      </c>
      <c r="N59" s="646">
        <f t="shared" si="17"/>
        <v>0</v>
      </c>
      <c r="O59" s="646">
        <f t="shared" si="17"/>
        <v>6123.96909</v>
      </c>
      <c r="P59" s="646">
        <f t="shared" si="17"/>
        <v>9080.61139</v>
      </c>
      <c r="Q59" s="646">
        <f t="shared" si="17"/>
        <v>0</v>
      </c>
      <c r="R59" s="646">
        <f t="shared" si="17"/>
        <v>9080.61139</v>
      </c>
      <c r="S59" s="646">
        <f t="shared" si="17"/>
        <v>7926.86685</v>
      </c>
      <c r="T59" s="646">
        <f t="shared" si="17"/>
        <v>0</v>
      </c>
      <c r="U59" s="646">
        <f t="shared" si="17"/>
        <v>7926.86685</v>
      </c>
      <c r="V59" s="646">
        <f t="shared" si="17"/>
        <v>7520.41406</v>
      </c>
      <c r="W59" s="646">
        <f t="shared" si="17"/>
        <v>0</v>
      </c>
      <c r="X59" s="646">
        <f t="shared" si="17"/>
        <v>7520.41406</v>
      </c>
      <c r="Y59" s="646">
        <f t="shared" si="17"/>
        <v>7425.08223</v>
      </c>
      <c r="Z59" s="646">
        <f t="shared" si="17"/>
        <v>0</v>
      </c>
      <c r="AA59" s="646">
        <f t="shared" si="17"/>
        <v>7425.08223</v>
      </c>
      <c r="AB59" s="673">
        <f>AC59+AD59+AG59+AJ59+AM59+AP59+AS59+AV59+AY59</f>
        <v>1571.34194</v>
      </c>
      <c r="AC59" s="646">
        <f t="shared" ref="AC59:BR59" si="18">AC57</f>
        <v>0</v>
      </c>
      <c r="AD59" s="646">
        <f t="shared" si="18"/>
        <v>0</v>
      </c>
      <c r="AE59" s="646">
        <f t="shared" si="18"/>
        <v>95.44194</v>
      </c>
      <c r="AF59" s="646">
        <f t="shared" si="18"/>
        <v>0</v>
      </c>
      <c r="AG59" s="646">
        <f t="shared" si="18"/>
        <v>95.44194</v>
      </c>
      <c r="AH59" s="646">
        <f t="shared" si="18"/>
        <v>0</v>
      </c>
      <c r="AI59" s="646">
        <f t="shared" si="18"/>
        <v>0</v>
      </c>
      <c r="AJ59" s="646">
        <f t="shared" si="18"/>
        <v>0</v>
      </c>
      <c r="AK59" s="646">
        <f t="shared" si="18"/>
        <v>97.5</v>
      </c>
      <c r="AL59" s="646">
        <f t="shared" si="18"/>
        <v>0</v>
      </c>
      <c r="AM59" s="646">
        <f t="shared" si="18"/>
        <v>97.5</v>
      </c>
      <c r="AN59" s="646">
        <f t="shared" si="18"/>
        <v>90.4</v>
      </c>
      <c r="AO59" s="646">
        <f t="shared" si="18"/>
        <v>0</v>
      </c>
      <c r="AP59" s="646">
        <f t="shared" si="18"/>
        <v>90.4</v>
      </c>
      <c r="AQ59" s="646">
        <f t="shared" si="18"/>
        <v>1096</v>
      </c>
      <c r="AR59" s="646">
        <f t="shared" si="18"/>
        <v>0</v>
      </c>
      <c r="AS59" s="646">
        <f t="shared" si="18"/>
        <v>1096</v>
      </c>
      <c r="AT59" s="646">
        <f t="shared" si="18"/>
        <v>96</v>
      </c>
      <c r="AU59" s="646">
        <f t="shared" si="18"/>
        <v>0</v>
      </c>
      <c r="AV59" s="646">
        <f t="shared" si="18"/>
        <v>96</v>
      </c>
      <c r="AW59" s="646">
        <f t="shared" si="18"/>
        <v>96</v>
      </c>
      <c r="AX59" s="646">
        <f t="shared" si="18"/>
        <v>0</v>
      </c>
      <c r="AY59" s="646">
        <f t="shared" si="18"/>
        <v>96</v>
      </c>
      <c r="AZ59" s="747">
        <f>BC59+BF59+BI59+BL59+BO59+BR59</f>
        <v>0</v>
      </c>
      <c r="BA59" s="646">
        <f t="shared" si="18"/>
        <v>0</v>
      </c>
      <c r="BB59" s="646">
        <f t="shared" si="18"/>
        <v>0</v>
      </c>
      <c r="BC59" s="646">
        <f t="shared" si="18"/>
        <v>0</v>
      </c>
      <c r="BD59" s="646">
        <f t="shared" si="18"/>
        <v>0</v>
      </c>
      <c r="BE59" s="646">
        <f t="shared" si="18"/>
        <v>0</v>
      </c>
      <c r="BF59" s="646">
        <f t="shared" si="18"/>
        <v>0</v>
      </c>
      <c r="BG59" s="646">
        <f t="shared" si="18"/>
        <v>0</v>
      </c>
      <c r="BH59" s="646">
        <f t="shared" si="18"/>
        <v>0</v>
      </c>
      <c r="BI59" s="646">
        <f t="shared" si="18"/>
        <v>0</v>
      </c>
      <c r="BJ59" s="646">
        <f t="shared" si="18"/>
        <v>0</v>
      </c>
      <c r="BK59" s="646">
        <f t="shared" si="18"/>
        <v>0</v>
      </c>
      <c r="BL59" s="646">
        <f t="shared" si="18"/>
        <v>0</v>
      </c>
      <c r="BM59" s="646">
        <f t="shared" si="18"/>
        <v>0</v>
      </c>
      <c r="BN59" s="646">
        <f t="shared" si="18"/>
        <v>0</v>
      </c>
      <c r="BO59" s="646">
        <f t="shared" si="18"/>
        <v>0</v>
      </c>
      <c r="BP59" s="646">
        <f t="shared" si="18"/>
        <v>0</v>
      </c>
      <c r="BQ59" s="646">
        <f t="shared" si="18"/>
        <v>0</v>
      </c>
      <c r="BR59" s="646">
        <f t="shared" si="18"/>
        <v>0</v>
      </c>
      <c r="BS59" s="608">
        <f>BT59+BU59+BX59+CA59+CD59+CG59+CJ59+CM59+CP59</f>
        <v>62739.59397</v>
      </c>
      <c r="BT59" s="646">
        <f t="shared" ref="BT59:CP59" si="19">BT57</f>
        <v>4728.52027</v>
      </c>
      <c r="BU59" s="646">
        <f t="shared" si="19"/>
        <v>5368.03887</v>
      </c>
      <c r="BV59" s="646">
        <f t="shared" si="19"/>
        <v>6691.42368</v>
      </c>
      <c r="BW59" s="646">
        <f t="shared" si="19"/>
        <v>0</v>
      </c>
      <c r="BX59" s="646">
        <f t="shared" si="19"/>
        <v>6691.42368</v>
      </c>
      <c r="BY59" s="646">
        <f t="shared" si="19"/>
        <v>6398.76753</v>
      </c>
      <c r="BZ59" s="646">
        <f t="shared" si="19"/>
        <v>0</v>
      </c>
      <c r="CA59" s="646">
        <f t="shared" si="19"/>
        <v>6398.76753</v>
      </c>
      <c r="CB59" s="646">
        <f t="shared" si="19"/>
        <v>6221.46909</v>
      </c>
      <c r="CC59" s="646">
        <f t="shared" si="19"/>
        <v>0</v>
      </c>
      <c r="CD59" s="646">
        <f t="shared" si="19"/>
        <v>6221.46909</v>
      </c>
      <c r="CE59" s="646">
        <f t="shared" si="19"/>
        <v>9171.01139</v>
      </c>
      <c r="CF59" s="646">
        <f t="shared" si="19"/>
        <v>0</v>
      </c>
      <c r="CG59" s="795">
        <f t="shared" si="19"/>
        <v>9171.01139</v>
      </c>
      <c r="CH59" s="795">
        <f t="shared" si="19"/>
        <v>9022.86685</v>
      </c>
      <c r="CI59" s="795">
        <f t="shared" si="19"/>
        <v>0</v>
      </c>
      <c r="CJ59" s="795">
        <f t="shared" si="19"/>
        <v>9022.86685</v>
      </c>
      <c r="CK59" s="795">
        <f t="shared" si="19"/>
        <v>7616.41406</v>
      </c>
      <c r="CL59" s="795">
        <f t="shared" si="19"/>
        <v>0</v>
      </c>
      <c r="CM59" s="795">
        <f t="shared" si="19"/>
        <v>7616.41406</v>
      </c>
      <c r="CN59" s="795">
        <f t="shared" si="19"/>
        <v>7521.08223</v>
      </c>
      <c r="CO59" s="795">
        <f t="shared" si="19"/>
        <v>0</v>
      </c>
      <c r="CP59" s="823">
        <f t="shared" si="19"/>
        <v>7521.08223</v>
      </c>
      <c r="CQ59" s="824"/>
    </row>
    <row r="60" s="27" customFormat="1" ht="21" customHeight="1" spans="1:95">
      <c r="A60" s="667" t="s">
        <v>304</v>
      </c>
      <c r="B60" s="668"/>
      <c r="C60" s="668"/>
      <c r="D60" s="668"/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68"/>
      <c r="Q60" s="668"/>
      <c r="R60" s="668"/>
      <c r="S60" s="668"/>
      <c r="T60" s="668"/>
      <c r="U60" s="668"/>
      <c r="V60" s="668"/>
      <c r="W60" s="668"/>
      <c r="X60" s="668"/>
      <c r="Y60" s="668"/>
      <c r="Z60" s="668"/>
      <c r="AA60" s="668"/>
      <c r="AB60" s="668"/>
      <c r="AC60" s="668"/>
      <c r="AD60" s="668"/>
      <c r="AE60" s="668"/>
      <c r="AF60" s="668"/>
      <c r="AG60" s="668"/>
      <c r="AH60" s="668"/>
      <c r="AI60" s="668"/>
      <c r="AJ60" s="668"/>
      <c r="AK60" s="668"/>
      <c r="AL60" s="668"/>
      <c r="AM60" s="668"/>
      <c r="AN60" s="668"/>
      <c r="AO60" s="668"/>
      <c r="AP60" s="668"/>
      <c r="AQ60" s="668"/>
      <c r="AR60" s="668"/>
      <c r="AS60" s="668"/>
      <c r="AT60" s="668"/>
      <c r="AU60" s="668"/>
      <c r="AV60" s="668"/>
      <c r="AW60" s="668"/>
      <c r="AX60" s="668"/>
      <c r="AY60" s="668"/>
      <c r="AZ60" s="668"/>
      <c r="BA60" s="668"/>
      <c r="BB60" s="668"/>
      <c r="BC60" s="668"/>
      <c r="BD60" s="668"/>
      <c r="BE60" s="668"/>
      <c r="BF60" s="668"/>
      <c r="BG60" s="668"/>
      <c r="BH60" s="668"/>
      <c r="BI60" s="668"/>
      <c r="BJ60" s="668"/>
      <c r="BK60" s="668"/>
      <c r="BL60" s="668"/>
      <c r="BM60" s="668"/>
      <c r="BN60" s="668"/>
      <c r="BO60" s="668"/>
      <c r="BP60" s="668"/>
      <c r="BQ60" s="668"/>
      <c r="BR60" s="668"/>
      <c r="BS60" s="668"/>
      <c r="BT60" s="668"/>
      <c r="BU60" s="668"/>
      <c r="BV60" s="668"/>
      <c r="BW60" s="668"/>
      <c r="BX60" s="668"/>
      <c r="BY60" s="668"/>
      <c r="BZ60" s="668"/>
      <c r="CA60" s="668"/>
      <c r="CB60" s="668"/>
      <c r="CC60" s="668"/>
      <c r="CD60" s="668"/>
      <c r="CE60" s="668"/>
      <c r="CF60" s="668"/>
      <c r="CG60" s="668"/>
      <c r="CH60" s="668"/>
      <c r="CI60" s="668"/>
      <c r="CJ60" s="668"/>
      <c r="CK60" s="668"/>
      <c r="CL60" s="668"/>
      <c r="CM60" s="668"/>
      <c r="CN60" s="668"/>
      <c r="CO60" s="668"/>
      <c r="CP60" s="822"/>
      <c r="CQ60" s="814"/>
    </row>
    <row r="61" s="27" customFormat="1" ht="22.5" customHeight="1" spans="1:95">
      <c r="A61" s="604" t="s">
        <v>305</v>
      </c>
      <c r="B61" s="605"/>
      <c r="C61" s="605"/>
      <c r="D61" s="605"/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5"/>
      <c r="R61" s="605"/>
      <c r="S61" s="605"/>
      <c r="T61" s="605"/>
      <c r="U61" s="605"/>
      <c r="V61" s="605"/>
      <c r="W61" s="605"/>
      <c r="X61" s="605"/>
      <c r="Y61" s="605"/>
      <c r="Z61" s="605"/>
      <c r="AA61" s="605"/>
      <c r="AB61" s="605"/>
      <c r="AC61" s="605"/>
      <c r="AD61" s="605"/>
      <c r="AE61" s="605"/>
      <c r="AF61" s="605"/>
      <c r="AG61" s="605"/>
      <c r="AH61" s="605"/>
      <c r="AI61" s="605"/>
      <c r="AJ61" s="605"/>
      <c r="AK61" s="605"/>
      <c r="AL61" s="605"/>
      <c r="AM61" s="605"/>
      <c r="AN61" s="605"/>
      <c r="AO61" s="605"/>
      <c r="AP61" s="605"/>
      <c r="AQ61" s="605"/>
      <c r="AR61" s="605"/>
      <c r="AS61" s="605"/>
      <c r="AT61" s="605"/>
      <c r="AU61" s="605"/>
      <c r="AV61" s="605"/>
      <c r="AW61" s="605"/>
      <c r="AX61" s="605"/>
      <c r="AY61" s="605"/>
      <c r="AZ61" s="605"/>
      <c r="BA61" s="605"/>
      <c r="BB61" s="605"/>
      <c r="BC61" s="605"/>
      <c r="BD61" s="605"/>
      <c r="BE61" s="605"/>
      <c r="BF61" s="605"/>
      <c r="BG61" s="605"/>
      <c r="BH61" s="605"/>
      <c r="BI61" s="605"/>
      <c r="BJ61" s="605"/>
      <c r="BK61" s="605"/>
      <c r="BL61" s="605"/>
      <c r="BM61" s="605"/>
      <c r="BN61" s="605"/>
      <c r="BO61" s="605"/>
      <c r="BP61" s="605"/>
      <c r="BQ61" s="605"/>
      <c r="BR61" s="605"/>
      <c r="BS61" s="605"/>
      <c r="BT61" s="605"/>
      <c r="BU61" s="605"/>
      <c r="BV61" s="605"/>
      <c r="BW61" s="605"/>
      <c r="BX61" s="605"/>
      <c r="BY61" s="605"/>
      <c r="BZ61" s="605"/>
      <c r="CA61" s="605"/>
      <c r="CB61" s="605"/>
      <c r="CC61" s="605"/>
      <c r="CD61" s="605"/>
      <c r="CE61" s="605"/>
      <c r="CF61" s="605"/>
      <c r="CG61" s="605"/>
      <c r="CH61" s="605"/>
      <c r="CI61" s="605"/>
      <c r="CJ61" s="605"/>
      <c r="CK61" s="605"/>
      <c r="CL61" s="605"/>
      <c r="CM61" s="605"/>
      <c r="CN61" s="605"/>
      <c r="CO61" s="605"/>
      <c r="CP61" s="801"/>
      <c r="CQ61" s="814"/>
    </row>
    <row r="62" ht="68.25" customHeight="1" spans="1:95">
      <c r="A62" s="15" t="s">
        <v>122</v>
      </c>
      <c r="B62" s="606" t="s">
        <v>160</v>
      </c>
      <c r="C62" s="607" t="s">
        <v>13</v>
      </c>
      <c r="D62" s="674">
        <f>E62+F62+I62+L62+O62+R62+U62+X62+AA62</f>
        <v>1488.35017</v>
      </c>
      <c r="E62" s="11">
        <v>0</v>
      </c>
      <c r="F62" s="11">
        <v>0</v>
      </c>
      <c r="G62" s="11">
        <f>'26'!I50</f>
        <v>1488.35017</v>
      </c>
      <c r="H62" s="609">
        <f>H63+H64+H65</f>
        <v>0</v>
      </c>
      <c r="I62" s="11">
        <f>G62+H62</f>
        <v>1488.35017</v>
      </c>
      <c r="J62" s="686">
        <f>'34'!L58</f>
        <v>0</v>
      </c>
      <c r="K62" s="700"/>
      <c r="L62" s="686">
        <v>0</v>
      </c>
      <c r="M62" s="686">
        <v>0</v>
      </c>
      <c r="N62" s="700">
        <v>0</v>
      </c>
      <c r="O62" s="686">
        <v>0</v>
      </c>
      <c r="P62" s="699">
        <f>'49'!R62</f>
        <v>0</v>
      </c>
      <c r="Q62" s="687">
        <f>Q63+Q64+Q65</f>
        <v>0</v>
      </c>
      <c r="R62" s="717">
        <f>P62+Q62</f>
        <v>0</v>
      </c>
      <c r="S62" s="699">
        <f>'50'!U62</f>
        <v>0</v>
      </c>
      <c r="T62" s="687">
        <f>T63</f>
        <v>0</v>
      </c>
      <c r="U62" s="717">
        <f>S62+T62</f>
        <v>0</v>
      </c>
      <c r="V62" s="699">
        <f>'50'!X62</f>
        <v>0</v>
      </c>
      <c r="W62" s="687">
        <f>W63</f>
        <v>0</v>
      </c>
      <c r="X62" s="717">
        <f>V62+W62</f>
        <v>0</v>
      </c>
      <c r="Y62" s="699">
        <f>'50'!AA62</f>
        <v>0</v>
      </c>
      <c r="Z62" s="687">
        <f>Z63</f>
        <v>0</v>
      </c>
      <c r="AA62" s="717">
        <f>Y62+Z62</f>
        <v>0</v>
      </c>
      <c r="AB62" s="674">
        <f>AC62+AD62+AG62+AJ62+AM62+AP62+AS62+AV62+AY62</f>
        <v>0</v>
      </c>
      <c r="AC62" s="653">
        <v>0</v>
      </c>
      <c r="AD62" s="653">
        <v>0</v>
      </c>
      <c r="AE62" s="653">
        <v>0</v>
      </c>
      <c r="AF62" s="654"/>
      <c r="AG62" s="404">
        <v>0</v>
      </c>
      <c r="AH62" s="653">
        <f>'35'!AA58</f>
        <v>0</v>
      </c>
      <c r="AI62" s="737"/>
      <c r="AJ62" s="653">
        <v>0</v>
      </c>
      <c r="AK62" s="653">
        <f>'43'!AD60</f>
        <v>0</v>
      </c>
      <c r="AL62" s="737"/>
      <c r="AM62" s="653">
        <v>0</v>
      </c>
      <c r="AN62" s="653">
        <f>'49'!AG62</f>
        <v>0</v>
      </c>
      <c r="AO62" s="737"/>
      <c r="AP62" s="653">
        <v>0</v>
      </c>
      <c r="AQ62" s="653">
        <f>'50'!AJ62</f>
        <v>0</v>
      </c>
      <c r="AR62" s="737"/>
      <c r="AS62" s="653">
        <v>0</v>
      </c>
      <c r="AT62" s="653">
        <f>'50'!AM62</f>
        <v>0</v>
      </c>
      <c r="AU62" s="737"/>
      <c r="AV62" s="653">
        <v>0</v>
      </c>
      <c r="AW62" s="653">
        <f>'50'!AP62</f>
        <v>0</v>
      </c>
      <c r="AX62" s="737"/>
      <c r="AY62" s="653">
        <v>0</v>
      </c>
      <c r="AZ62" s="747">
        <f>BC62+BF62+BI62+BL62+BO62+BR62</f>
        <v>0</v>
      </c>
      <c r="BA62" s="653">
        <v>0</v>
      </c>
      <c r="BB62" s="654"/>
      <c r="BC62" s="653">
        <f>BA62+BB62</f>
        <v>0</v>
      </c>
      <c r="BD62" s="653">
        <v>0</v>
      </c>
      <c r="BE62" s="654"/>
      <c r="BF62" s="653">
        <f>BD62+BE62</f>
        <v>0</v>
      </c>
      <c r="BG62" s="653">
        <v>0</v>
      </c>
      <c r="BH62" s="654"/>
      <c r="BI62" s="653">
        <f>BG62+BH62</f>
        <v>0</v>
      </c>
      <c r="BJ62" s="653">
        <v>0</v>
      </c>
      <c r="BK62" s="654"/>
      <c r="BL62" s="653">
        <f>BJ62+BK62</f>
        <v>0</v>
      </c>
      <c r="BM62" s="653">
        <v>0</v>
      </c>
      <c r="BN62" s="654"/>
      <c r="BO62" s="653">
        <f>BM62+BN62</f>
        <v>0</v>
      </c>
      <c r="BP62" s="653">
        <v>0</v>
      </c>
      <c r="BQ62" s="654"/>
      <c r="BR62" s="653">
        <f>BP62+BQ62</f>
        <v>0</v>
      </c>
      <c r="BS62" s="608">
        <f>BT62+BU62+BX62+CA62+CD62+CG62+CJ62+CM62+CP62</f>
        <v>1488.35017</v>
      </c>
      <c r="BT62" s="11">
        <f>E62+AC62</f>
        <v>0</v>
      </c>
      <c r="BU62" s="11">
        <f>F62+AD62</f>
        <v>0</v>
      </c>
      <c r="BV62" s="11">
        <f>G62+AE62</f>
        <v>1488.35017</v>
      </c>
      <c r="BW62" s="609">
        <f>H62+AF62</f>
        <v>0</v>
      </c>
      <c r="BX62" s="11">
        <f>BV62+BW62</f>
        <v>1488.35017</v>
      </c>
      <c r="BY62" s="11">
        <f>J62+AH62+BA62</f>
        <v>0</v>
      </c>
      <c r="BZ62" s="642">
        <f>K62+AI62+BB62</f>
        <v>0</v>
      </c>
      <c r="CA62" s="11">
        <f>BY62+BZ62</f>
        <v>0</v>
      </c>
      <c r="CB62" s="11">
        <f>M62+AK62</f>
        <v>0</v>
      </c>
      <c r="CC62" s="642">
        <f>N62+AL62</f>
        <v>0</v>
      </c>
      <c r="CD62" s="11">
        <f>CB62+CC62</f>
        <v>0</v>
      </c>
      <c r="CE62" s="11">
        <f>P62+AN62+BG62</f>
        <v>0</v>
      </c>
      <c r="CF62" s="609">
        <f>Q62+AO62+BH62</f>
        <v>0</v>
      </c>
      <c r="CG62" s="11">
        <f>CE62+CF62</f>
        <v>0</v>
      </c>
      <c r="CH62" s="11">
        <f>S62+AQ62+BJ62</f>
        <v>0</v>
      </c>
      <c r="CI62" s="609">
        <f>T62+AR62+BK62</f>
        <v>0</v>
      </c>
      <c r="CJ62" s="11">
        <f>CH62+CI62</f>
        <v>0</v>
      </c>
      <c r="CK62" s="11">
        <f>V62+AT62+BM62</f>
        <v>0</v>
      </c>
      <c r="CL62" s="609">
        <f>W62+AU62+BN62</f>
        <v>0</v>
      </c>
      <c r="CM62" s="11">
        <f>CK62+CL62</f>
        <v>0</v>
      </c>
      <c r="CN62" s="11">
        <f>Y62+AW62+BP62</f>
        <v>0</v>
      </c>
      <c r="CO62" s="609">
        <f>Z62+AX62+BQ62</f>
        <v>0</v>
      </c>
      <c r="CP62" s="787">
        <f>CN62+CO62</f>
        <v>0</v>
      </c>
      <c r="CQ62" s="824"/>
    </row>
    <row r="63" spans="1:95">
      <c r="A63" s="15"/>
      <c r="B63" s="606"/>
      <c r="C63" s="607" t="s">
        <v>91</v>
      </c>
      <c r="D63" s="675"/>
      <c r="E63" s="10"/>
      <c r="F63" s="10"/>
      <c r="G63" s="10"/>
      <c r="H63" s="676"/>
      <c r="I63" s="10"/>
      <c r="J63" s="704"/>
      <c r="K63" s="705"/>
      <c r="L63" s="706"/>
      <c r="M63" s="704"/>
      <c r="N63" s="705"/>
      <c r="O63" s="707"/>
      <c r="P63" s="708"/>
      <c r="Q63" s="725"/>
      <c r="R63" s="704"/>
      <c r="S63" s="708"/>
      <c r="T63" s="726"/>
      <c r="U63" s="704"/>
      <c r="V63" s="708"/>
      <c r="W63" s="726"/>
      <c r="X63" s="704"/>
      <c r="Y63" s="708"/>
      <c r="Z63" s="726"/>
      <c r="AA63" s="704"/>
      <c r="AB63" s="675"/>
      <c r="AC63" s="10"/>
      <c r="AD63" s="10"/>
      <c r="AE63" s="10"/>
      <c r="AF63" s="676"/>
      <c r="AG63" s="361"/>
      <c r="AH63" s="738"/>
      <c r="AI63" s="739"/>
      <c r="AJ63" s="657"/>
      <c r="AK63" s="738"/>
      <c r="AL63" s="739"/>
      <c r="AM63" s="657"/>
      <c r="AN63" s="738"/>
      <c r="AO63" s="739"/>
      <c r="AP63" s="657"/>
      <c r="AQ63" s="738"/>
      <c r="AR63" s="739"/>
      <c r="AS63" s="657"/>
      <c r="AT63" s="738"/>
      <c r="AU63" s="739"/>
      <c r="AV63" s="657"/>
      <c r="AW63" s="738"/>
      <c r="AX63" s="739"/>
      <c r="AY63" s="765"/>
      <c r="AZ63" s="640"/>
      <c r="BA63" s="760"/>
      <c r="BB63" s="642"/>
      <c r="BC63" s="765"/>
      <c r="BD63" s="760"/>
      <c r="BE63" s="642"/>
      <c r="BF63" s="760"/>
      <c r="BG63" s="760"/>
      <c r="BH63" s="642"/>
      <c r="BI63" s="760"/>
      <c r="BJ63" s="760"/>
      <c r="BK63" s="642"/>
      <c r="BL63" s="760"/>
      <c r="BM63" s="760"/>
      <c r="BN63" s="642"/>
      <c r="BO63" s="760"/>
      <c r="BP63" s="760"/>
      <c r="BQ63" s="642"/>
      <c r="BR63" s="783"/>
      <c r="BS63" s="657"/>
      <c r="BT63" s="10"/>
      <c r="BU63" s="10"/>
      <c r="BV63" s="10"/>
      <c r="BW63" s="676"/>
      <c r="BX63" s="10"/>
      <c r="BY63" s="738"/>
      <c r="BZ63" s="739"/>
      <c r="CA63" s="657"/>
      <c r="CB63" s="738"/>
      <c r="CC63" s="739"/>
      <c r="CD63" s="657"/>
      <c r="CE63" s="10"/>
      <c r="CF63" s="642"/>
      <c r="CG63" s="10"/>
      <c r="CH63" s="10"/>
      <c r="CI63" s="642"/>
      <c r="CJ63" s="10"/>
      <c r="CK63" s="10"/>
      <c r="CL63" s="642"/>
      <c r="CM63" s="10"/>
      <c r="CN63" s="10"/>
      <c r="CO63" s="642"/>
      <c r="CP63" s="765"/>
      <c r="CQ63" s="824"/>
    </row>
    <row r="64" ht="22.5" spans="1:95">
      <c r="A64" s="15"/>
      <c r="B64" s="606"/>
      <c r="C64" s="607" t="s">
        <v>404</v>
      </c>
      <c r="D64" s="608"/>
      <c r="E64" s="10"/>
      <c r="F64" s="10"/>
      <c r="G64" s="10"/>
      <c r="H64" s="676"/>
      <c r="I64" s="10"/>
      <c r="J64" s="704"/>
      <c r="K64" s="709"/>
      <c r="L64" s="706"/>
      <c r="M64" s="704"/>
      <c r="N64" s="709"/>
      <c r="O64" s="707"/>
      <c r="P64" s="710"/>
      <c r="Q64" s="725"/>
      <c r="R64" s="704"/>
      <c r="S64" s="710"/>
      <c r="T64" s="727"/>
      <c r="U64" s="704"/>
      <c r="V64" s="710"/>
      <c r="W64" s="727"/>
      <c r="X64" s="704"/>
      <c r="Y64" s="710"/>
      <c r="Z64" s="727"/>
      <c r="AA64" s="704"/>
      <c r="AB64" s="608"/>
      <c r="AC64" s="10"/>
      <c r="AD64" s="10"/>
      <c r="AE64" s="10"/>
      <c r="AF64" s="676"/>
      <c r="AG64" s="361"/>
      <c r="AH64" s="738"/>
      <c r="AI64" s="740"/>
      <c r="AJ64" s="657"/>
      <c r="AK64" s="738"/>
      <c r="AL64" s="740"/>
      <c r="AM64" s="657"/>
      <c r="AN64" s="738"/>
      <c r="AO64" s="740"/>
      <c r="AP64" s="657"/>
      <c r="AQ64" s="738"/>
      <c r="AR64" s="740"/>
      <c r="AS64" s="657"/>
      <c r="AT64" s="738"/>
      <c r="AU64" s="740"/>
      <c r="AV64" s="657"/>
      <c r="AW64" s="738"/>
      <c r="AX64" s="740"/>
      <c r="AY64" s="765"/>
      <c r="AZ64" s="766"/>
      <c r="BA64" s="767"/>
      <c r="BB64" s="768"/>
      <c r="BC64" s="765"/>
      <c r="BD64" s="767"/>
      <c r="BE64" s="768"/>
      <c r="BF64" s="767"/>
      <c r="BG64" s="767"/>
      <c r="BH64" s="768"/>
      <c r="BI64" s="767"/>
      <c r="BJ64" s="767"/>
      <c r="BK64" s="768"/>
      <c r="BL64" s="767"/>
      <c r="BM64" s="767"/>
      <c r="BN64" s="768"/>
      <c r="BO64" s="767"/>
      <c r="BP64" s="767"/>
      <c r="BQ64" s="768"/>
      <c r="BR64" s="789"/>
      <c r="BS64" s="657"/>
      <c r="BT64" s="10"/>
      <c r="BU64" s="10"/>
      <c r="BV64" s="10"/>
      <c r="BW64" s="676"/>
      <c r="BX64" s="10"/>
      <c r="BY64" s="738"/>
      <c r="BZ64" s="740"/>
      <c r="CA64" s="657"/>
      <c r="CB64" s="738"/>
      <c r="CC64" s="740"/>
      <c r="CD64" s="657"/>
      <c r="CE64" s="10"/>
      <c r="CF64" s="768"/>
      <c r="CG64" s="10"/>
      <c r="CH64" s="10"/>
      <c r="CI64" s="768"/>
      <c r="CJ64" s="10"/>
      <c r="CK64" s="10"/>
      <c r="CL64" s="768"/>
      <c r="CM64" s="10"/>
      <c r="CN64" s="10"/>
      <c r="CO64" s="768"/>
      <c r="CP64" s="765"/>
      <c r="CQ64" s="824"/>
    </row>
    <row r="65" ht="27.75" customHeight="1" spans="1:95">
      <c r="A65" s="825"/>
      <c r="B65" s="638"/>
      <c r="C65" s="639" t="s">
        <v>39</v>
      </c>
      <c r="D65" s="640"/>
      <c r="E65" s="760"/>
      <c r="F65" s="760"/>
      <c r="G65" s="760"/>
      <c r="H65" s="739"/>
      <c r="I65" s="760"/>
      <c r="J65" s="849"/>
      <c r="K65" s="709"/>
      <c r="L65" s="850"/>
      <c r="M65" s="849"/>
      <c r="N65" s="709"/>
      <c r="O65" s="851"/>
      <c r="P65" s="710"/>
      <c r="Q65" s="687"/>
      <c r="R65" s="849"/>
      <c r="S65" s="710"/>
      <c r="T65" s="727"/>
      <c r="U65" s="849"/>
      <c r="V65" s="710"/>
      <c r="W65" s="727"/>
      <c r="X65" s="849"/>
      <c r="Y65" s="710"/>
      <c r="Z65" s="727"/>
      <c r="AA65" s="849"/>
      <c r="AB65" s="640"/>
      <c r="AC65" s="760"/>
      <c r="AD65" s="760"/>
      <c r="AE65" s="760"/>
      <c r="AF65" s="739"/>
      <c r="AG65" s="435"/>
      <c r="AH65" s="866"/>
      <c r="AI65" s="740"/>
      <c r="AJ65" s="660"/>
      <c r="AK65" s="866"/>
      <c r="AL65" s="740"/>
      <c r="AM65" s="660"/>
      <c r="AN65" s="866"/>
      <c r="AO65" s="740"/>
      <c r="AP65" s="660"/>
      <c r="AQ65" s="866"/>
      <c r="AR65" s="740"/>
      <c r="AS65" s="660"/>
      <c r="AT65" s="866"/>
      <c r="AU65" s="740"/>
      <c r="AV65" s="660"/>
      <c r="AW65" s="866"/>
      <c r="AX65" s="740"/>
      <c r="AY65" s="869"/>
      <c r="AZ65" s="766"/>
      <c r="BA65" s="767"/>
      <c r="BB65" s="768"/>
      <c r="BC65" s="869"/>
      <c r="BD65" s="767"/>
      <c r="BE65" s="768"/>
      <c r="BF65" s="767"/>
      <c r="BG65" s="767"/>
      <c r="BH65" s="768"/>
      <c r="BI65" s="767"/>
      <c r="BJ65" s="767"/>
      <c r="BK65" s="768"/>
      <c r="BL65" s="767"/>
      <c r="BM65" s="767"/>
      <c r="BN65" s="768"/>
      <c r="BO65" s="767"/>
      <c r="BP65" s="767"/>
      <c r="BQ65" s="768"/>
      <c r="BR65" s="789"/>
      <c r="BS65" s="660"/>
      <c r="BT65" s="760"/>
      <c r="BU65" s="760"/>
      <c r="BV65" s="760"/>
      <c r="BW65" s="739"/>
      <c r="BX65" s="760"/>
      <c r="BY65" s="866"/>
      <c r="BZ65" s="740"/>
      <c r="CA65" s="660"/>
      <c r="CB65" s="866"/>
      <c r="CC65" s="740"/>
      <c r="CD65" s="660"/>
      <c r="CE65" s="760"/>
      <c r="CF65" s="768"/>
      <c r="CG65" s="760"/>
      <c r="CH65" s="760"/>
      <c r="CI65" s="768"/>
      <c r="CJ65" s="760"/>
      <c r="CK65" s="760"/>
      <c r="CL65" s="768"/>
      <c r="CM65" s="760"/>
      <c r="CN65" s="760"/>
      <c r="CO65" s="768"/>
      <c r="CP65" s="869"/>
      <c r="CQ65" s="824"/>
    </row>
    <row r="66" s="30" customFormat="1" ht="69.6" customHeight="1" spans="1:95">
      <c r="A66" s="643"/>
      <c r="B66" s="644" t="s">
        <v>159</v>
      </c>
      <c r="C66" s="672"/>
      <c r="D66" s="424">
        <f>E66+F66+I66+L66+O66+R66+U66+X66+AA66</f>
        <v>1488.35017</v>
      </c>
      <c r="E66" s="397">
        <f>E62</f>
        <v>0</v>
      </c>
      <c r="F66" s="397">
        <f t="shared" ref="F66:BR66" si="20">F62</f>
        <v>0</v>
      </c>
      <c r="G66" s="397">
        <f t="shared" si="20"/>
        <v>1488.35017</v>
      </c>
      <c r="H66" s="517">
        <f t="shared" si="20"/>
        <v>0</v>
      </c>
      <c r="I66" s="397">
        <f t="shared" si="20"/>
        <v>1488.35017</v>
      </c>
      <c r="J66" s="397">
        <f t="shared" si="20"/>
        <v>0</v>
      </c>
      <c r="K66" s="397">
        <f t="shared" si="20"/>
        <v>0</v>
      </c>
      <c r="L66" s="397">
        <f t="shared" si="20"/>
        <v>0</v>
      </c>
      <c r="M66" s="397">
        <f t="shared" si="20"/>
        <v>0</v>
      </c>
      <c r="N66" s="397">
        <f t="shared" si="20"/>
        <v>0</v>
      </c>
      <c r="O66" s="397">
        <f t="shared" si="20"/>
        <v>0</v>
      </c>
      <c r="P66" s="397">
        <f t="shared" si="20"/>
        <v>0</v>
      </c>
      <c r="Q66" s="416">
        <f t="shared" si="20"/>
        <v>0</v>
      </c>
      <c r="R66" s="515">
        <f t="shared" si="20"/>
        <v>0</v>
      </c>
      <c r="S66" s="515">
        <f t="shared" si="20"/>
        <v>0</v>
      </c>
      <c r="T66" s="515">
        <f t="shared" si="20"/>
        <v>0</v>
      </c>
      <c r="U66" s="515">
        <f t="shared" si="20"/>
        <v>0</v>
      </c>
      <c r="V66" s="515">
        <f t="shared" si="20"/>
        <v>0</v>
      </c>
      <c r="W66" s="515">
        <f t="shared" si="20"/>
        <v>0</v>
      </c>
      <c r="X66" s="515">
        <f t="shared" si="20"/>
        <v>0</v>
      </c>
      <c r="Y66" s="515">
        <f t="shared" si="20"/>
        <v>0</v>
      </c>
      <c r="Z66" s="515">
        <f t="shared" si="20"/>
        <v>0</v>
      </c>
      <c r="AA66" s="515">
        <f t="shared" si="20"/>
        <v>0</v>
      </c>
      <c r="AB66" s="673">
        <f>AC66+AD66+AG66+AJ66+AM66+AP66+AS66+AV66+AY66</f>
        <v>0</v>
      </c>
      <c r="AC66" s="646">
        <f t="shared" si="20"/>
        <v>0</v>
      </c>
      <c r="AD66" s="646">
        <f t="shared" si="20"/>
        <v>0</v>
      </c>
      <c r="AE66" s="646">
        <f t="shared" si="20"/>
        <v>0</v>
      </c>
      <c r="AF66" s="848">
        <f t="shared" si="20"/>
        <v>0</v>
      </c>
      <c r="AG66" s="397">
        <f t="shared" si="20"/>
        <v>0</v>
      </c>
      <c r="AH66" s="646">
        <f t="shared" si="20"/>
        <v>0</v>
      </c>
      <c r="AI66" s="646">
        <f t="shared" si="20"/>
        <v>0</v>
      </c>
      <c r="AJ66" s="646">
        <f t="shared" si="20"/>
        <v>0</v>
      </c>
      <c r="AK66" s="646">
        <f t="shared" si="20"/>
        <v>0</v>
      </c>
      <c r="AL66" s="646">
        <f t="shared" si="20"/>
        <v>0</v>
      </c>
      <c r="AM66" s="646">
        <f t="shared" si="20"/>
        <v>0</v>
      </c>
      <c r="AN66" s="646">
        <f t="shared" si="20"/>
        <v>0</v>
      </c>
      <c r="AO66" s="646">
        <f t="shared" si="20"/>
        <v>0</v>
      </c>
      <c r="AP66" s="646">
        <f t="shared" si="20"/>
        <v>0</v>
      </c>
      <c r="AQ66" s="646">
        <f t="shared" si="20"/>
        <v>0</v>
      </c>
      <c r="AR66" s="646">
        <f t="shared" si="20"/>
        <v>0</v>
      </c>
      <c r="AS66" s="646">
        <f t="shared" si="20"/>
        <v>0</v>
      </c>
      <c r="AT66" s="646">
        <f t="shared" si="20"/>
        <v>0</v>
      </c>
      <c r="AU66" s="646">
        <f t="shared" si="20"/>
        <v>0</v>
      </c>
      <c r="AV66" s="646">
        <f t="shared" si="20"/>
        <v>0</v>
      </c>
      <c r="AW66" s="646">
        <f t="shared" si="20"/>
        <v>0</v>
      </c>
      <c r="AX66" s="646">
        <f t="shared" si="20"/>
        <v>0</v>
      </c>
      <c r="AY66" s="646">
        <f t="shared" si="20"/>
        <v>0</v>
      </c>
      <c r="AZ66" s="870">
        <f>BC66+BF66+BI66+BL66+BO66+BR66</f>
        <v>0</v>
      </c>
      <c r="BA66" s="870">
        <f t="shared" si="20"/>
        <v>0</v>
      </c>
      <c r="BB66" s="823">
        <f t="shared" si="20"/>
        <v>0</v>
      </c>
      <c r="BC66" s="795">
        <f t="shared" si="20"/>
        <v>0</v>
      </c>
      <c r="BD66" s="795">
        <f t="shared" si="20"/>
        <v>0</v>
      </c>
      <c r="BE66" s="795">
        <f t="shared" si="20"/>
        <v>0</v>
      </c>
      <c r="BF66" s="795">
        <f t="shared" si="20"/>
        <v>0</v>
      </c>
      <c r="BG66" s="795">
        <f t="shared" si="20"/>
        <v>0</v>
      </c>
      <c r="BH66" s="795">
        <f t="shared" si="20"/>
        <v>0</v>
      </c>
      <c r="BI66" s="795">
        <f t="shared" si="20"/>
        <v>0</v>
      </c>
      <c r="BJ66" s="795">
        <f t="shared" si="20"/>
        <v>0</v>
      </c>
      <c r="BK66" s="795">
        <f t="shared" si="20"/>
        <v>0</v>
      </c>
      <c r="BL66" s="795">
        <f t="shared" si="20"/>
        <v>0</v>
      </c>
      <c r="BM66" s="795">
        <f t="shared" si="20"/>
        <v>0</v>
      </c>
      <c r="BN66" s="795">
        <f t="shared" si="20"/>
        <v>0</v>
      </c>
      <c r="BO66" s="795">
        <f t="shared" si="20"/>
        <v>0</v>
      </c>
      <c r="BP66" s="795">
        <f t="shared" si="20"/>
        <v>0</v>
      </c>
      <c r="BQ66" s="795">
        <f t="shared" si="20"/>
        <v>0</v>
      </c>
      <c r="BR66" s="795">
        <f t="shared" si="20"/>
        <v>0</v>
      </c>
      <c r="BS66" s="673">
        <f>BT66+BU66+BX66+CA66+CD66+CG66+CJ66+CM66+CP66</f>
        <v>1488.35017</v>
      </c>
      <c r="BT66" s="646">
        <f>BT62</f>
        <v>0</v>
      </c>
      <c r="BU66" s="646">
        <f t="shared" ref="BU66:CP66" si="21">BU62</f>
        <v>0</v>
      </c>
      <c r="BV66" s="646">
        <f t="shared" si="21"/>
        <v>1488.35017</v>
      </c>
      <c r="BW66" s="646">
        <f t="shared" si="21"/>
        <v>0</v>
      </c>
      <c r="BX66" s="646">
        <f t="shared" si="21"/>
        <v>1488.35017</v>
      </c>
      <c r="BY66" s="646">
        <f t="shared" si="21"/>
        <v>0</v>
      </c>
      <c r="BZ66" s="646">
        <f t="shared" si="21"/>
        <v>0</v>
      </c>
      <c r="CA66" s="646">
        <f t="shared" si="21"/>
        <v>0</v>
      </c>
      <c r="CB66" s="646">
        <f t="shared" si="21"/>
        <v>0</v>
      </c>
      <c r="CC66" s="646">
        <f t="shared" si="21"/>
        <v>0</v>
      </c>
      <c r="CD66" s="646">
        <f t="shared" si="21"/>
        <v>0</v>
      </c>
      <c r="CE66" s="646">
        <f t="shared" si="21"/>
        <v>0</v>
      </c>
      <c r="CF66" s="646">
        <f t="shared" si="21"/>
        <v>0</v>
      </c>
      <c r="CG66" s="646">
        <f t="shared" si="21"/>
        <v>0</v>
      </c>
      <c r="CH66" s="646">
        <f t="shared" si="21"/>
        <v>0</v>
      </c>
      <c r="CI66" s="646">
        <f t="shared" si="21"/>
        <v>0</v>
      </c>
      <c r="CJ66" s="646">
        <f t="shared" si="21"/>
        <v>0</v>
      </c>
      <c r="CK66" s="646">
        <f t="shared" si="21"/>
        <v>0</v>
      </c>
      <c r="CL66" s="646">
        <f t="shared" si="21"/>
        <v>0</v>
      </c>
      <c r="CM66" s="646">
        <f t="shared" si="21"/>
        <v>0</v>
      </c>
      <c r="CN66" s="646">
        <f t="shared" si="21"/>
        <v>0</v>
      </c>
      <c r="CO66" s="646">
        <f t="shared" si="21"/>
        <v>0</v>
      </c>
      <c r="CP66" s="823">
        <f t="shared" si="21"/>
        <v>0</v>
      </c>
      <c r="CQ66" s="824"/>
    </row>
    <row r="67" customHeight="1" spans="1:95">
      <c r="A67" s="667" t="s">
        <v>306</v>
      </c>
      <c r="B67" s="668"/>
      <c r="C67" s="668"/>
      <c r="D67" s="668"/>
      <c r="E67" s="668"/>
      <c r="F67" s="668"/>
      <c r="G67" s="668"/>
      <c r="H67" s="668"/>
      <c r="I67" s="668"/>
      <c r="J67" s="668"/>
      <c r="K67" s="668"/>
      <c r="L67" s="668"/>
      <c r="M67" s="668"/>
      <c r="N67" s="668"/>
      <c r="O67" s="668"/>
      <c r="P67" s="668"/>
      <c r="Q67" s="668"/>
      <c r="R67" s="668"/>
      <c r="S67" s="668"/>
      <c r="T67" s="668"/>
      <c r="U67" s="668"/>
      <c r="V67" s="668"/>
      <c r="W67" s="668"/>
      <c r="X67" s="668"/>
      <c r="Y67" s="668"/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8"/>
      <c r="BM67" s="668"/>
      <c r="BN67" s="668"/>
      <c r="BO67" s="668"/>
      <c r="BP67" s="668"/>
      <c r="BQ67" s="668"/>
      <c r="BR67" s="668"/>
      <c r="BS67" s="668"/>
      <c r="BT67" s="668"/>
      <c r="BU67" s="668"/>
      <c r="BV67" s="668"/>
      <c r="BW67" s="668"/>
      <c r="BX67" s="668"/>
      <c r="BY67" s="668"/>
      <c r="BZ67" s="668"/>
      <c r="CA67" s="668"/>
      <c r="CB67" s="668"/>
      <c r="CC67" s="668"/>
      <c r="CD67" s="668"/>
      <c r="CE67" s="668"/>
      <c r="CF67" s="668"/>
      <c r="CG67" s="668"/>
      <c r="CH67" s="668"/>
      <c r="CI67" s="668"/>
      <c r="CJ67" s="668"/>
      <c r="CK67" s="668"/>
      <c r="CL67" s="668"/>
      <c r="CM67" s="668"/>
      <c r="CN67" s="668"/>
      <c r="CO67" s="668"/>
      <c r="CP67" s="822"/>
      <c r="CQ67" s="803"/>
    </row>
    <row r="68" ht="19.5" customHeight="1" spans="1:95">
      <c r="A68" s="604" t="s">
        <v>307</v>
      </c>
      <c r="B68" s="605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605"/>
      <c r="AT68" s="605"/>
      <c r="AU68" s="605"/>
      <c r="AV68" s="60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605"/>
      <c r="BH68" s="605"/>
      <c r="BI68" s="605"/>
      <c r="BJ68" s="60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605"/>
      <c r="BV68" s="605"/>
      <c r="BW68" s="605"/>
      <c r="BX68" s="605"/>
      <c r="BY68" s="605"/>
      <c r="BZ68" s="605"/>
      <c r="CA68" s="605"/>
      <c r="CB68" s="605"/>
      <c r="CC68" s="605"/>
      <c r="CD68" s="605"/>
      <c r="CE68" s="605"/>
      <c r="CF68" s="605"/>
      <c r="CG68" s="605"/>
      <c r="CH68" s="605"/>
      <c r="CI68" s="605"/>
      <c r="CJ68" s="605"/>
      <c r="CK68" s="605"/>
      <c r="CL68" s="605"/>
      <c r="CM68" s="605"/>
      <c r="CN68" s="605"/>
      <c r="CO68" s="605"/>
      <c r="CP68" s="801"/>
      <c r="CQ68" s="803"/>
    </row>
    <row r="69" ht="151.5" customHeight="1" spans="1:95">
      <c r="A69" s="826" t="s">
        <v>295</v>
      </c>
      <c r="B69" s="827" t="s">
        <v>412</v>
      </c>
      <c r="C69" s="828" t="s">
        <v>13</v>
      </c>
      <c r="D69" s="521">
        <f>E69+F69+I69+L69+O69+R69+U69+X69+AA69</f>
        <v>52.63158</v>
      </c>
      <c r="E69" s="772">
        <v>0</v>
      </c>
      <c r="F69" s="772">
        <v>0</v>
      </c>
      <c r="G69" s="772">
        <v>0</v>
      </c>
      <c r="H69" s="737"/>
      <c r="I69" s="772">
        <v>0</v>
      </c>
      <c r="J69" s="852">
        <v>0</v>
      </c>
      <c r="K69" s="853"/>
      <c r="L69" s="852">
        <v>0</v>
      </c>
      <c r="M69" s="852">
        <f>'43'!O67</f>
        <v>0</v>
      </c>
      <c r="N69" s="853">
        <v>0</v>
      </c>
      <c r="O69" s="852">
        <f>M69+N69</f>
        <v>0</v>
      </c>
      <c r="P69" s="852">
        <f>'49'!R69</f>
        <v>52.63158</v>
      </c>
      <c r="Q69" s="853">
        <f>SUM(Q70:Q73)</f>
        <v>0</v>
      </c>
      <c r="R69" s="857">
        <f>P69+Q69</f>
        <v>52.63158</v>
      </c>
      <c r="S69" s="852">
        <f>'50'!U69</f>
        <v>0</v>
      </c>
      <c r="T69" s="853">
        <v>0</v>
      </c>
      <c r="U69" s="857">
        <f>S69+T69</f>
        <v>0</v>
      </c>
      <c r="V69" s="852">
        <f>'50'!X69</f>
        <v>0</v>
      </c>
      <c r="W69" s="853">
        <v>0</v>
      </c>
      <c r="X69" s="857">
        <f>V69+W69</f>
        <v>0</v>
      </c>
      <c r="Y69" s="852">
        <f>'50'!AA69</f>
        <v>0</v>
      </c>
      <c r="Z69" s="853">
        <v>0</v>
      </c>
      <c r="AA69" s="857">
        <f>Y69+Z69</f>
        <v>0</v>
      </c>
      <c r="AB69" s="863">
        <f>AC69+AD69+AG69+AJ69+AM69+AP69+AS69+AV69+AY69</f>
        <v>1000</v>
      </c>
      <c r="AC69" s="772">
        <v>0</v>
      </c>
      <c r="AD69" s="772">
        <v>0</v>
      </c>
      <c r="AE69" s="772">
        <v>0</v>
      </c>
      <c r="AF69" s="737"/>
      <c r="AG69" s="484">
        <v>0</v>
      </c>
      <c r="AH69" s="772">
        <v>0</v>
      </c>
      <c r="AI69" s="853">
        <f>AI74+AI75+AI76+AI77</f>
        <v>0</v>
      </c>
      <c r="AJ69" s="772">
        <v>0</v>
      </c>
      <c r="AK69" s="772">
        <f>'43'!AD67</f>
        <v>0</v>
      </c>
      <c r="AL69" s="737">
        <f>AL74+AL75+AL76+AL77</f>
        <v>0</v>
      </c>
      <c r="AM69" s="772">
        <f>AK69+AL69</f>
        <v>0</v>
      </c>
      <c r="AN69" s="772">
        <f>'49'!AP69</f>
        <v>1000</v>
      </c>
      <c r="AO69" s="853">
        <f>SUM(AO70:AO73)</f>
        <v>0</v>
      </c>
      <c r="AP69" s="772">
        <f>AN69+AO69</f>
        <v>1000</v>
      </c>
      <c r="AQ69" s="772">
        <f>'50'!AS69</f>
        <v>0</v>
      </c>
      <c r="AR69" s="853">
        <v>0</v>
      </c>
      <c r="AS69" s="772">
        <f>AQ69+AR69</f>
        <v>0</v>
      </c>
      <c r="AT69" s="772">
        <f>'50'!AV69</f>
        <v>0</v>
      </c>
      <c r="AU69" s="853">
        <v>0</v>
      </c>
      <c r="AV69" s="772">
        <f>AT69+AU69</f>
        <v>0</v>
      </c>
      <c r="AW69" s="772">
        <f>'50'!AY69</f>
        <v>0</v>
      </c>
      <c r="AX69" s="853">
        <v>0</v>
      </c>
      <c r="AY69" s="772">
        <f>AW69+AX69</f>
        <v>0</v>
      </c>
      <c r="AZ69" s="871">
        <f>BC69+BF69+BI69+BL69+BO69+BR69</f>
        <v>0</v>
      </c>
      <c r="BA69" s="872">
        <v>0</v>
      </c>
      <c r="BB69" s="853">
        <f>BB74+BB75+BB76+BB77</f>
        <v>0</v>
      </c>
      <c r="BC69" s="772">
        <f>BA69+BB69</f>
        <v>0</v>
      </c>
      <c r="BD69" s="772">
        <v>0</v>
      </c>
      <c r="BE69" s="853">
        <f>BE74+BE75+BE76+BE77</f>
        <v>0</v>
      </c>
      <c r="BF69" s="772">
        <f>BD69+BE69</f>
        <v>0</v>
      </c>
      <c r="BG69" s="772">
        <f>'49'!BI69</f>
        <v>0</v>
      </c>
      <c r="BH69" s="853">
        <v>0</v>
      </c>
      <c r="BI69" s="772">
        <f>BG69+BH69</f>
        <v>0</v>
      </c>
      <c r="BJ69" s="772">
        <f>'50'!BL69</f>
        <v>0</v>
      </c>
      <c r="BK69" s="853">
        <v>0</v>
      </c>
      <c r="BL69" s="772">
        <f>BJ69+BK69</f>
        <v>0</v>
      </c>
      <c r="BM69" s="772">
        <f>'50'!BO69</f>
        <v>0</v>
      </c>
      <c r="BN69" s="853">
        <v>0</v>
      </c>
      <c r="BO69" s="772">
        <f>BM69+BN69</f>
        <v>0</v>
      </c>
      <c r="BP69" s="772">
        <f>'50'!BR69</f>
        <v>0</v>
      </c>
      <c r="BQ69" s="853">
        <v>0</v>
      </c>
      <c r="BR69" s="772">
        <f>BP69+BQ69</f>
        <v>0</v>
      </c>
      <c r="BS69" s="863">
        <f>BT69+BU69+BX69+CA69+CD69+CG69+CJ69+CM69+CP69</f>
        <v>1052.63158</v>
      </c>
      <c r="BT69" s="772">
        <f>E69+AC69</f>
        <v>0</v>
      </c>
      <c r="BU69" s="772">
        <f>F69+AD69</f>
        <v>0</v>
      </c>
      <c r="BV69" s="772">
        <f>G69+AE69</f>
        <v>0</v>
      </c>
      <c r="BW69" s="737">
        <f>H69+AF69</f>
        <v>0</v>
      </c>
      <c r="BX69" s="772">
        <f>BV69+BW69</f>
        <v>0</v>
      </c>
      <c r="BY69" s="772">
        <f>J69+AH69+BA69</f>
        <v>0</v>
      </c>
      <c r="BZ69" s="737">
        <f>K69+AI69+BB69</f>
        <v>0</v>
      </c>
      <c r="CA69" s="772">
        <f>BY69+BZ69</f>
        <v>0</v>
      </c>
      <c r="CB69" s="772">
        <f>M69+AK69</f>
        <v>0</v>
      </c>
      <c r="CC69" s="737">
        <f>N69+AL69</f>
        <v>0</v>
      </c>
      <c r="CD69" s="772">
        <f>CB69+CC69</f>
        <v>0</v>
      </c>
      <c r="CE69" s="772">
        <f>P69+AN69+BG69</f>
        <v>1052.63158</v>
      </c>
      <c r="CF69" s="737">
        <f>Q69+AO69+BH69</f>
        <v>0</v>
      </c>
      <c r="CG69" s="772">
        <f>CE69+CF69</f>
        <v>1052.63158</v>
      </c>
      <c r="CH69" s="772">
        <f>S69+AQ69+BJ69</f>
        <v>0</v>
      </c>
      <c r="CI69" s="737">
        <f>T69+AR69+BK69</f>
        <v>0</v>
      </c>
      <c r="CJ69" s="772">
        <f>CH69+CI69</f>
        <v>0</v>
      </c>
      <c r="CK69" s="772">
        <f>V69+AT69+BM69</f>
        <v>0</v>
      </c>
      <c r="CL69" s="737">
        <f>W69+AU69+BN69</f>
        <v>0</v>
      </c>
      <c r="CM69" s="772">
        <f>CK69+CL69</f>
        <v>0</v>
      </c>
      <c r="CN69" s="772">
        <f>Y69+AW69+BP69</f>
        <v>0</v>
      </c>
      <c r="CO69" s="737">
        <f>Z69+AX69+BQ69</f>
        <v>0</v>
      </c>
      <c r="CP69" s="772">
        <f>CN69+CO69</f>
        <v>0</v>
      </c>
      <c r="CQ69" s="217"/>
    </row>
    <row r="70" ht="17.25" customHeight="1" spans="1:95">
      <c r="A70" s="655"/>
      <c r="B70" s="611"/>
      <c r="C70" s="656" t="s">
        <v>330</v>
      </c>
      <c r="D70" s="408"/>
      <c r="E70" s="11"/>
      <c r="F70" s="11"/>
      <c r="G70" s="11"/>
      <c r="H70" s="609"/>
      <c r="I70" s="11"/>
      <c r="J70" s="686"/>
      <c r="K70" s="687"/>
      <c r="L70" s="686"/>
      <c r="M70" s="686"/>
      <c r="N70" s="687"/>
      <c r="O70" s="686"/>
      <c r="P70" s="686"/>
      <c r="Q70" s="687"/>
      <c r="R70" s="686"/>
      <c r="S70" s="686"/>
      <c r="T70" s="687"/>
      <c r="U70" s="686"/>
      <c r="V70" s="686"/>
      <c r="W70" s="687"/>
      <c r="X70" s="686"/>
      <c r="Y70" s="686"/>
      <c r="Z70" s="687"/>
      <c r="AA70" s="686"/>
      <c r="AB70" s="10"/>
      <c r="AC70" s="11"/>
      <c r="AD70" s="11"/>
      <c r="AE70" s="11"/>
      <c r="AF70" s="609"/>
      <c r="AG70" s="358"/>
      <c r="AH70" s="11"/>
      <c r="AI70" s="687"/>
      <c r="AJ70" s="11"/>
      <c r="AK70" s="11"/>
      <c r="AL70" s="609"/>
      <c r="AM70" s="11"/>
      <c r="AN70" s="11"/>
      <c r="AO70" s="687"/>
      <c r="AP70" s="11"/>
      <c r="AQ70" s="11"/>
      <c r="AR70" s="687"/>
      <c r="AS70" s="11"/>
      <c r="AT70" s="11"/>
      <c r="AU70" s="687"/>
      <c r="AV70" s="11"/>
      <c r="AW70" s="11"/>
      <c r="AX70" s="687"/>
      <c r="AY70" s="11"/>
      <c r="AZ70" s="10"/>
      <c r="BA70" s="11"/>
      <c r="BB70" s="687"/>
      <c r="BC70" s="11"/>
      <c r="BD70" s="11"/>
      <c r="BE70" s="687"/>
      <c r="BF70" s="11"/>
      <c r="BG70" s="11"/>
      <c r="BH70" s="687"/>
      <c r="BI70" s="11"/>
      <c r="BJ70" s="11"/>
      <c r="BK70" s="687"/>
      <c r="BL70" s="11"/>
      <c r="BM70" s="11"/>
      <c r="BN70" s="687"/>
      <c r="BO70" s="11"/>
      <c r="BP70" s="11"/>
      <c r="BQ70" s="687"/>
      <c r="BR70" s="11"/>
      <c r="BS70" s="10"/>
      <c r="BT70" s="11"/>
      <c r="BU70" s="11"/>
      <c r="BV70" s="11"/>
      <c r="BW70" s="609"/>
      <c r="BX70" s="11"/>
      <c r="BY70" s="11"/>
      <c r="BZ70" s="609"/>
      <c r="CA70" s="11"/>
      <c r="CB70" s="11"/>
      <c r="CC70" s="609"/>
      <c r="CD70" s="11"/>
      <c r="CE70" s="11"/>
      <c r="CF70" s="609"/>
      <c r="CG70" s="11"/>
      <c r="CH70" s="11"/>
      <c r="CI70" s="609"/>
      <c r="CJ70" s="11"/>
      <c r="CK70" s="11"/>
      <c r="CL70" s="609"/>
      <c r="CM70" s="11"/>
      <c r="CN70" s="11"/>
      <c r="CO70" s="609"/>
      <c r="CP70" s="11"/>
      <c r="CQ70" s="219"/>
    </row>
    <row r="71" ht="20.25" customHeight="1" spans="1:95">
      <c r="A71" s="655"/>
      <c r="B71" s="611"/>
      <c r="C71" s="656" t="s">
        <v>91</v>
      </c>
      <c r="D71" s="408"/>
      <c r="E71" s="11"/>
      <c r="F71" s="11"/>
      <c r="G71" s="11"/>
      <c r="H71" s="609"/>
      <c r="I71" s="11"/>
      <c r="J71" s="686"/>
      <c r="K71" s="687"/>
      <c r="L71" s="686"/>
      <c r="M71" s="686"/>
      <c r="N71" s="687"/>
      <c r="O71" s="686"/>
      <c r="P71" s="686"/>
      <c r="Q71" s="687"/>
      <c r="R71" s="686"/>
      <c r="S71" s="686"/>
      <c r="T71" s="687"/>
      <c r="U71" s="686"/>
      <c r="V71" s="686"/>
      <c r="W71" s="687"/>
      <c r="X71" s="686"/>
      <c r="Y71" s="686"/>
      <c r="Z71" s="687"/>
      <c r="AA71" s="686"/>
      <c r="AB71" s="10"/>
      <c r="AC71" s="11"/>
      <c r="AD71" s="11"/>
      <c r="AE71" s="11"/>
      <c r="AF71" s="609"/>
      <c r="AG71" s="358"/>
      <c r="AH71" s="11"/>
      <c r="AI71" s="687"/>
      <c r="AJ71" s="11"/>
      <c r="AK71" s="11"/>
      <c r="AL71" s="609"/>
      <c r="AM71" s="11"/>
      <c r="AN71" s="11"/>
      <c r="AO71" s="687"/>
      <c r="AP71" s="11"/>
      <c r="AQ71" s="11"/>
      <c r="AR71" s="687"/>
      <c r="AS71" s="11"/>
      <c r="AT71" s="11"/>
      <c r="AU71" s="687"/>
      <c r="AV71" s="11"/>
      <c r="AW71" s="11"/>
      <c r="AX71" s="687"/>
      <c r="AY71" s="11"/>
      <c r="AZ71" s="10"/>
      <c r="BA71" s="11"/>
      <c r="BB71" s="687"/>
      <c r="BC71" s="11"/>
      <c r="BD71" s="11"/>
      <c r="BE71" s="687"/>
      <c r="BF71" s="11"/>
      <c r="BG71" s="11"/>
      <c r="BH71" s="687"/>
      <c r="BI71" s="11"/>
      <c r="BJ71" s="11"/>
      <c r="BK71" s="687"/>
      <c r="BL71" s="11"/>
      <c r="BM71" s="11"/>
      <c r="BN71" s="687"/>
      <c r="BO71" s="11"/>
      <c r="BP71" s="11"/>
      <c r="BQ71" s="687"/>
      <c r="BR71" s="11"/>
      <c r="BS71" s="10"/>
      <c r="BT71" s="11"/>
      <c r="BU71" s="11"/>
      <c r="BV71" s="11"/>
      <c r="BW71" s="609"/>
      <c r="BX71" s="11"/>
      <c r="BY71" s="11"/>
      <c r="BZ71" s="609"/>
      <c r="CA71" s="11"/>
      <c r="CB71" s="11"/>
      <c r="CC71" s="609"/>
      <c r="CD71" s="11"/>
      <c r="CE71" s="11"/>
      <c r="CF71" s="609"/>
      <c r="CG71" s="11"/>
      <c r="CH71" s="11"/>
      <c r="CI71" s="609"/>
      <c r="CJ71" s="11"/>
      <c r="CK71" s="11"/>
      <c r="CL71" s="609"/>
      <c r="CM71" s="11"/>
      <c r="CN71" s="11"/>
      <c r="CO71" s="609"/>
      <c r="CP71" s="11"/>
      <c r="CQ71" s="219"/>
    </row>
    <row r="72" ht="31.5" customHeight="1" spans="1:95">
      <c r="A72" s="655"/>
      <c r="B72" s="611"/>
      <c r="C72" s="656" t="s">
        <v>404</v>
      </c>
      <c r="D72" s="408"/>
      <c r="E72" s="11"/>
      <c r="F72" s="11"/>
      <c r="G72" s="11"/>
      <c r="H72" s="609"/>
      <c r="I72" s="11"/>
      <c r="J72" s="686"/>
      <c r="K72" s="687"/>
      <c r="L72" s="686"/>
      <c r="M72" s="686"/>
      <c r="N72" s="687"/>
      <c r="O72" s="686"/>
      <c r="P72" s="686"/>
      <c r="Q72" s="687"/>
      <c r="R72" s="686"/>
      <c r="S72" s="686"/>
      <c r="T72" s="687"/>
      <c r="U72" s="686"/>
      <c r="V72" s="686"/>
      <c r="W72" s="687"/>
      <c r="X72" s="686"/>
      <c r="Y72" s="686"/>
      <c r="Z72" s="687"/>
      <c r="AA72" s="686"/>
      <c r="AB72" s="10"/>
      <c r="AC72" s="11"/>
      <c r="AD72" s="11"/>
      <c r="AE72" s="11"/>
      <c r="AF72" s="609"/>
      <c r="AG72" s="358"/>
      <c r="AH72" s="11"/>
      <c r="AI72" s="687"/>
      <c r="AJ72" s="11"/>
      <c r="AK72" s="11"/>
      <c r="AL72" s="609"/>
      <c r="AM72" s="11"/>
      <c r="AN72" s="11"/>
      <c r="AO72" s="687"/>
      <c r="AP72" s="11"/>
      <c r="AQ72" s="11"/>
      <c r="AR72" s="687"/>
      <c r="AS72" s="11"/>
      <c r="AT72" s="11"/>
      <c r="AU72" s="687"/>
      <c r="AV72" s="11"/>
      <c r="AW72" s="11"/>
      <c r="AX72" s="687"/>
      <c r="AY72" s="11"/>
      <c r="AZ72" s="10"/>
      <c r="BA72" s="11"/>
      <c r="BB72" s="687"/>
      <c r="BC72" s="11"/>
      <c r="BD72" s="11"/>
      <c r="BE72" s="687"/>
      <c r="BF72" s="11"/>
      <c r="BG72" s="11"/>
      <c r="BH72" s="687"/>
      <c r="BI72" s="11"/>
      <c r="BJ72" s="11"/>
      <c r="BK72" s="687"/>
      <c r="BL72" s="11"/>
      <c r="BM72" s="11"/>
      <c r="BN72" s="687"/>
      <c r="BO72" s="11"/>
      <c r="BP72" s="11"/>
      <c r="BQ72" s="687"/>
      <c r="BR72" s="11"/>
      <c r="BS72" s="10"/>
      <c r="BT72" s="11"/>
      <c r="BU72" s="11"/>
      <c r="BV72" s="11"/>
      <c r="BW72" s="609"/>
      <c r="BX72" s="11"/>
      <c r="BY72" s="11"/>
      <c r="BZ72" s="609"/>
      <c r="CA72" s="11"/>
      <c r="CB72" s="11"/>
      <c r="CC72" s="609"/>
      <c r="CD72" s="11"/>
      <c r="CE72" s="11"/>
      <c r="CF72" s="609"/>
      <c r="CG72" s="11"/>
      <c r="CH72" s="11"/>
      <c r="CI72" s="609"/>
      <c r="CJ72" s="11"/>
      <c r="CK72" s="11"/>
      <c r="CL72" s="609"/>
      <c r="CM72" s="11"/>
      <c r="CN72" s="11"/>
      <c r="CO72" s="609"/>
      <c r="CP72" s="11"/>
      <c r="CQ72" s="219"/>
    </row>
    <row r="73" ht="30.75" customHeight="1" spans="1:95">
      <c r="A73" s="655"/>
      <c r="B73" s="611"/>
      <c r="C73" s="656" t="s">
        <v>161</v>
      </c>
      <c r="D73" s="408"/>
      <c r="E73" s="11"/>
      <c r="F73" s="11"/>
      <c r="G73" s="11"/>
      <c r="H73" s="609"/>
      <c r="I73" s="11"/>
      <c r="J73" s="686"/>
      <c r="K73" s="687"/>
      <c r="L73" s="686"/>
      <c r="M73" s="686"/>
      <c r="N73" s="687"/>
      <c r="O73" s="686"/>
      <c r="P73" s="686"/>
      <c r="Q73" s="687"/>
      <c r="R73" s="686"/>
      <c r="S73" s="686"/>
      <c r="T73" s="687"/>
      <c r="U73" s="686"/>
      <c r="V73" s="686"/>
      <c r="W73" s="687"/>
      <c r="X73" s="686"/>
      <c r="Y73" s="686"/>
      <c r="Z73" s="687"/>
      <c r="AA73" s="686"/>
      <c r="AB73" s="10"/>
      <c r="AC73" s="11"/>
      <c r="AD73" s="11"/>
      <c r="AE73" s="11"/>
      <c r="AF73" s="609"/>
      <c r="AG73" s="358"/>
      <c r="AH73" s="11"/>
      <c r="AI73" s="687"/>
      <c r="AJ73" s="11"/>
      <c r="AK73" s="11"/>
      <c r="AL73" s="609"/>
      <c r="AM73" s="11"/>
      <c r="AN73" s="11"/>
      <c r="AO73" s="687"/>
      <c r="AP73" s="11"/>
      <c r="AQ73" s="11"/>
      <c r="AR73" s="687"/>
      <c r="AS73" s="11"/>
      <c r="AT73" s="11"/>
      <c r="AU73" s="687"/>
      <c r="AV73" s="11"/>
      <c r="AW73" s="11"/>
      <c r="AX73" s="687"/>
      <c r="AY73" s="11"/>
      <c r="AZ73" s="10"/>
      <c r="BA73" s="11"/>
      <c r="BB73" s="687"/>
      <c r="BC73" s="11"/>
      <c r="BD73" s="11"/>
      <c r="BE73" s="687"/>
      <c r="BF73" s="11"/>
      <c r="BG73" s="11"/>
      <c r="BH73" s="687"/>
      <c r="BI73" s="11"/>
      <c r="BJ73" s="11"/>
      <c r="BK73" s="687"/>
      <c r="BL73" s="11"/>
      <c r="BM73" s="11"/>
      <c r="BN73" s="687"/>
      <c r="BO73" s="11"/>
      <c r="BP73" s="11"/>
      <c r="BQ73" s="687"/>
      <c r="BR73" s="11"/>
      <c r="BS73" s="10"/>
      <c r="BT73" s="11"/>
      <c r="BU73" s="11"/>
      <c r="BV73" s="11"/>
      <c r="BW73" s="609"/>
      <c r="BX73" s="11"/>
      <c r="BY73" s="11"/>
      <c r="BZ73" s="609"/>
      <c r="CA73" s="11"/>
      <c r="CB73" s="11"/>
      <c r="CC73" s="609"/>
      <c r="CD73" s="11"/>
      <c r="CE73" s="11"/>
      <c r="CF73" s="609"/>
      <c r="CG73" s="11"/>
      <c r="CH73" s="11"/>
      <c r="CI73" s="609"/>
      <c r="CJ73" s="11"/>
      <c r="CK73" s="11"/>
      <c r="CL73" s="609"/>
      <c r="CM73" s="11"/>
      <c r="CN73" s="11"/>
      <c r="CO73" s="609"/>
      <c r="CP73" s="11"/>
      <c r="CQ73" s="221"/>
    </row>
    <row r="74" ht="75.6" customHeight="1" spans="1:95">
      <c r="A74" s="829" t="s">
        <v>331</v>
      </c>
      <c r="B74" s="837" t="s">
        <v>123</v>
      </c>
      <c r="C74" s="831" t="s">
        <v>13</v>
      </c>
      <c r="D74" s="525">
        <f>E74+F74+I74+L74+O74+R74+U74+X74+AA74</f>
        <v>1374.76184</v>
      </c>
      <c r="E74" s="622">
        <v>0</v>
      </c>
      <c r="F74" s="622">
        <v>0</v>
      </c>
      <c r="G74" s="622">
        <v>0</v>
      </c>
      <c r="H74" s="743"/>
      <c r="I74" s="622">
        <v>0</v>
      </c>
      <c r="J74" s="691">
        <v>0</v>
      </c>
      <c r="K74" s="692"/>
      <c r="L74" s="691">
        <v>0</v>
      </c>
      <c r="M74" s="691">
        <f>'43'!O68</f>
        <v>180.025</v>
      </c>
      <c r="N74" s="692">
        <f>N75+N76+N77+N79</f>
        <v>0</v>
      </c>
      <c r="O74" s="691">
        <f>M74+N74</f>
        <v>180.025</v>
      </c>
      <c r="P74" s="691">
        <f>'49'!R74</f>
        <v>1194.73684</v>
      </c>
      <c r="Q74" s="692">
        <f>Q75+Q76+Q77+Q79</f>
        <v>0</v>
      </c>
      <c r="R74" s="858">
        <f>P74+Q74</f>
        <v>1194.73684</v>
      </c>
      <c r="S74" s="691">
        <v>0</v>
      </c>
      <c r="T74" s="692">
        <f>T75+T76+T77+T78+T79</f>
        <v>0</v>
      </c>
      <c r="U74" s="858">
        <f>S74+T74</f>
        <v>0</v>
      </c>
      <c r="V74" s="691">
        <f>'50'!X74</f>
        <v>0</v>
      </c>
      <c r="W74" s="692">
        <f>W75+W76+W77+W79</f>
        <v>0</v>
      </c>
      <c r="X74" s="858">
        <f>V74+W74</f>
        <v>0</v>
      </c>
      <c r="Y74" s="691">
        <f>'50'!AA74</f>
        <v>0</v>
      </c>
      <c r="Z74" s="692">
        <f>Z75+Z76+Z77+Z79</f>
        <v>0</v>
      </c>
      <c r="AA74" s="858">
        <f>Y74+Z74</f>
        <v>0</v>
      </c>
      <c r="AB74" s="675">
        <f>AC74+AD74+AG74+AJ74+AM74+AP74+AS74+AV74+AY74</f>
        <v>17000</v>
      </c>
      <c r="AC74" s="622">
        <v>0</v>
      </c>
      <c r="AD74" s="622">
        <v>0</v>
      </c>
      <c r="AE74" s="622">
        <v>0</v>
      </c>
      <c r="AF74" s="743"/>
      <c r="AG74" s="373">
        <v>0</v>
      </c>
      <c r="AH74" s="622">
        <v>0</v>
      </c>
      <c r="AI74" s="692">
        <f>AI75+AI76+AI77+AI79</f>
        <v>0</v>
      </c>
      <c r="AJ74" s="622">
        <v>0</v>
      </c>
      <c r="AK74" s="622">
        <f>'43'!AD68</f>
        <v>0</v>
      </c>
      <c r="AL74" s="743">
        <f>AL75+AL76+AL77+AL79</f>
        <v>0</v>
      </c>
      <c r="AM74" s="622">
        <f>AK74+AL74</f>
        <v>0</v>
      </c>
      <c r="AN74" s="773">
        <f>'49'!AP74</f>
        <v>17000</v>
      </c>
      <c r="AO74" s="692">
        <f>AO75+AO76+AO77+AO79</f>
        <v>0</v>
      </c>
      <c r="AP74" s="622">
        <f>AN74+AO74</f>
        <v>17000</v>
      </c>
      <c r="AQ74" s="773">
        <f>'50'!AS74</f>
        <v>0</v>
      </c>
      <c r="AR74" s="692">
        <f>AR75+AR76+AR77+AR79</f>
        <v>0</v>
      </c>
      <c r="AS74" s="622">
        <f>AQ74+AR74</f>
        <v>0</v>
      </c>
      <c r="AT74" s="773">
        <f>'50'!AV74</f>
        <v>0</v>
      </c>
      <c r="AU74" s="692">
        <f>AU75+AU76+AU77+AU79</f>
        <v>0</v>
      </c>
      <c r="AV74" s="622">
        <f>AT74+AU74</f>
        <v>0</v>
      </c>
      <c r="AW74" s="773">
        <f>'50'!AY74</f>
        <v>0</v>
      </c>
      <c r="AX74" s="692">
        <f>AX75+AX76+AX77+AX79</f>
        <v>0</v>
      </c>
      <c r="AY74" s="622">
        <f>AW74+AX74</f>
        <v>0</v>
      </c>
      <c r="AZ74" s="873">
        <f>BC74+BF74+BI74+BL74+BO74+BR74</f>
        <v>0</v>
      </c>
      <c r="BA74" s="874">
        <v>0</v>
      </c>
      <c r="BB74" s="692">
        <f>BB75+BB76+BB77+BB79</f>
        <v>0</v>
      </c>
      <c r="BC74" s="622">
        <f>BA74+BB74</f>
        <v>0</v>
      </c>
      <c r="BD74" s="622">
        <v>0</v>
      </c>
      <c r="BE74" s="692">
        <f>BE75+BE76+BE77+BE79</f>
        <v>0</v>
      </c>
      <c r="BF74" s="622">
        <f>BD74+BE74</f>
        <v>0</v>
      </c>
      <c r="BG74" s="622">
        <v>0</v>
      </c>
      <c r="BH74" s="692">
        <f>BH75+BH76+BH77+BH79</f>
        <v>0</v>
      </c>
      <c r="BI74" s="622">
        <f>BG74+BH74</f>
        <v>0</v>
      </c>
      <c r="BJ74" s="622">
        <v>0</v>
      </c>
      <c r="BK74" s="692">
        <f>BK75+BK76+BK77+BK79</f>
        <v>0</v>
      </c>
      <c r="BL74" s="622">
        <f>BJ74+BK74</f>
        <v>0</v>
      </c>
      <c r="BM74" s="622">
        <v>0</v>
      </c>
      <c r="BN74" s="692">
        <f>BN75+BN76+BN77+BN79</f>
        <v>0</v>
      </c>
      <c r="BO74" s="622">
        <f>BM74+BN74</f>
        <v>0</v>
      </c>
      <c r="BP74" s="622">
        <v>0</v>
      </c>
      <c r="BQ74" s="692">
        <f>BQ75+BQ76+BQ77+BQ79</f>
        <v>0</v>
      </c>
      <c r="BR74" s="622">
        <f>BP74+BQ74</f>
        <v>0</v>
      </c>
      <c r="BS74" s="675">
        <f>BT74+BU74+BX74+CA74+CD74+CG74+CJ74+CM74+CP74</f>
        <v>18374.76184</v>
      </c>
      <c r="BT74" s="622">
        <f>E74+AC74</f>
        <v>0</v>
      </c>
      <c r="BU74" s="622">
        <f>F74+AD74</f>
        <v>0</v>
      </c>
      <c r="BV74" s="622">
        <f>G74+AE74</f>
        <v>0</v>
      </c>
      <c r="BW74" s="743">
        <f>H74+AF74</f>
        <v>0</v>
      </c>
      <c r="BX74" s="622">
        <f>BV74+BW74</f>
        <v>0</v>
      </c>
      <c r="BY74" s="622">
        <f>J74+AH74+BA74</f>
        <v>0</v>
      </c>
      <c r="BZ74" s="743">
        <f>K74+AI74+BB74</f>
        <v>0</v>
      </c>
      <c r="CA74" s="622">
        <f>BY74+BZ74</f>
        <v>0</v>
      </c>
      <c r="CB74" s="622">
        <f>M74+AK74</f>
        <v>180.025</v>
      </c>
      <c r="CC74" s="743">
        <f>N74+AL74</f>
        <v>0</v>
      </c>
      <c r="CD74" s="622">
        <f>CB74+CC74</f>
        <v>180.025</v>
      </c>
      <c r="CE74" s="622">
        <f>P74+AN74+BG74</f>
        <v>18194.73684</v>
      </c>
      <c r="CF74" s="743">
        <f>Q74+AO74+BH74</f>
        <v>0</v>
      </c>
      <c r="CG74" s="622">
        <f>CE74+CF74</f>
        <v>18194.73684</v>
      </c>
      <c r="CH74" s="622">
        <f>S74+AQ74+BJ74</f>
        <v>0</v>
      </c>
      <c r="CI74" s="743">
        <f>T74+AR74+BK74</f>
        <v>0</v>
      </c>
      <c r="CJ74" s="622">
        <f>CH74+CI74</f>
        <v>0</v>
      </c>
      <c r="CK74" s="622">
        <f>V74+AT74+BM74</f>
        <v>0</v>
      </c>
      <c r="CL74" s="743">
        <f>W74+AU74+BN74</f>
        <v>0</v>
      </c>
      <c r="CM74" s="622">
        <f>CK74+CL74</f>
        <v>0</v>
      </c>
      <c r="CN74" s="622">
        <f>Y74+AW74+BP74</f>
        <v>0</v>
      </c>
      <c r="CO74" s="743">
        <f>Z74+AX74+BQ74</f>
        <v>0</v>
      </c>
      <c r="CP74" s="622">
        <f>CN74+CO74</f>
        <v>0</v>
      </c>
      <c r="CQ74" s="819"/>
    </row>
    <row r="75" ht="21.75" customHeight="1" spans="1:95">
      <c r="A75" s="655"/>
      <c r="B75" s="832"/>
      <c r="C75" s="656" t="s">
        <v>330</v>
      </c>
      <c r="D75" s="833"/>
      <c r="E75" s="617"/>
      <c r="F75" s="617"/>
      <c r="G75" s="617"/>
      <c r="H75" s="617"/>
      <c r="I75" s="617"/>
      <c r="J75" s="617"/>
      <c r="K75" s="687"/>
      <c r="L75" s="718"/>
      <c r="M75" s="718"/>
      <c r="N75" s="687"/>
      <c r="O75" s="718"/>
      <c r="P75" s="718"/>
      <c r="Q75" s="687"/>
      <c r="R75" s="859"/>
      <c r="S75" s="718"/>
      <c r="T75" s="687"/>
      <c r="U75" s="859"/>
      <c r="V75" s="718"/>
      <c r="W75" s="687"/>
      <c r="X75" s="859"/>
      <c r="Y75" s="718"/>
      <c r="Z75" s="687"/>
      <c r="AA75" s="859"/>
      <c r="AB75" s="864"/>
      <c r="AC75" s="617"/>
      <c r="AD75" s="617"/>
      <c r="AE75" s="617"/>
      <c r="AF75" s="609"/>
      <c r="AG75" s="369"/>
      <c r="AH75" s="617"/>
      <c r="AI75" s="609"/>
      <c r="AJ75" s="617"/>
      <c r="AK75" s="617"/>
      <c r="AL75" s="609"/>
      <c r="AM75" s="617"/>
      <c r="AN75" s="617"/>
      <c r="AO75" s="609"/>
      <c r="AP75" s="617"/>
      <c r="AQ75" s="617"/>
      <c r="AR75" s="609"/>
      <c r="AS75" s="617"/>
      <c r="AT75" s="617"/>
      <c r="AU75" s="609"/>
      <c r="AV75" s="617"/>
      <c r="AW75" s="617"/>
      <c r="AX75" s="609"/>
      <c r="AY75" s="617"/>
      <c r="AZ75" s="875"/>
      <c r="BA75" s="876"/>
      <c r="BB75" s="609"/>
      <c r="BC75" s="11"/>
      <c r="BD75" s="617"/>
      <c r="BE75" s="609"/>
      <c r="BF75" s="617"/>
      <c r="BG75" s="617"/>
      <c r="BH75" s="609"/>
      <c r="BI75" s="617"/>
      <c r="BJ75" s="617"/>
      <c r="BK75" s="609"/>
      <c r="BL75" s="617"/>
      <c r="BM75" s="617"/>
      <c r="BN75" s="609"/>
      <c r="BO75" s="617"/>
      <c r="BP75" s="617"/>
      <c r="BQ75" s="609"/>
      <c r="BR75" s="889"/>
      <c r="BS75" s="864"/>
      <c r="BT75" s="617"/>
      <c r="BU75" s="617"/>
      <c r="BV75" s="617"/>
      <c r="BW75" s="609"/>
      <c r="BX75" s="617"/>
      <c r="BY75" s="617"/>
      <c r="BZ75" s="609"/>
      <c r="CA75" s="617"/>
      <c r="CB75" s="617"/>
      <c r="CC75" s="609"/>
      <c r="CD75" s="617"/>
      <c r="CE75" s="617"/>
      <c r="CF75" s="609"/>
      <c r="CG75" s="617"/>
      <c r="CH75" s="617"/>
      <c r="CI75" s="609"/>
      <c r="CJ75" s="617"/>
      <c r="CK75" s="617"/>
      <c r="CL75" s="609"/>
      <c r="CM75" s="617"/>
      <c r="CN75" s="617"/>
      <c r="CO75" s="609"/>
      <c r="CP75" s="889"/>
      <c r="CQ75" s="820"/>
    </row>
    <row r="76" ht="34.5" customHeight="1" spans="1:95">
      <c r="A76" s="655"/>
      <c r="B76" s="832"/>
      <c r="C76" s="656" t="s">
        <v>404</v>
      </c>
      <c r="D76" s="834"/>
      <c r="E76" s="617"/>
      <c r="F76" s="617"/>
      <c r="G76" s="617"/>
      <c r="H76" s="617"/>
      <c r="I76" s="617"/>
      <c r="J76" s="617"/>
      <c r="K76" s="687"/>
      <c r="L76" s="718"/>
      <c r="M76" s="718"/>
      <c r="N76" s="687"/>
      <c r="O76" s="718"/>
      <c r="P76" s="718"/>
      <c r="Q76" s="687"/>
      <c r="R76" s="859"/>
      <c r="S76" s="718"/>
      <c r="T76" s="687"/>
      <c r="U76" s="859"/>
      <c r="V76" s="718"/>
      <c r="W76" s="687"/>
      <c r="X76" s="859"/>
      <c r="Y76" s="718"/>
      <c r="Z76" s="687"/>
      <c r="AA76" s="859"/>
      <c r="AB76" s="865"/>
      <c r="AC76" s="617"/>
      <c r="AD76" s="617"/>
      <c r="AE76" s="617"/>
      <c r="AF76" s="609"/>
      <c r="AG76" s="369"/>
      <c r="AH76" s="617"/>
      <c r="AI76" s="609"/>
      <c r="AJ76" s="617"/>
      <c r="AK76" s="617"/>
      <c r="AL76" s="609"/>
      <c r="AM76" s="617"/>
      <c r="AN76" s="617"/>
      <c r="AO76" s="609"/>
      <c r="AP76" s="617"/>
      <c r="AQ76" s="617"/>
      <c r="AR76" s="609"/>
      <c r="AS76" s="617"/>
      <c r="AT76" s="617"/>
      <c r="AU76" s="609"/>
      <c r="AV76" s="617"/>
      <c r="AW76" s="617"/>
      <c r="AX76" s="609"/>
      <c r="AY76" s="617"/>
      <c r="AZ76" s="877"/>
      <c r="BA76" s="876"/>
      <c r="BB76" s="609"/>
      <c r="BC76" s="11"/>
      <c r="BD76" s="617"/>
      <c r="BE76" s="609"/>
      <c r="BF76" s="617"/>
      <c r="BG76" s="617"/>
      <c r="BH76" s="609"/>
      <c r="BI76" s="617"/>
      <c r="BJ76" s="617"/>
      <c r="BK76" s="609"/>
      <c r="BL76" s="617"/>
      <c r="BM76" s="617"/>
      <c r="BN76" s="609"/>
      <c r="BO76" s="617"/>
      <c r="BP76" s="617"/>
      <c r="BQ76" s="609"/>
      <c r="BR76" s="889"/>
      <c r="BS76" s="865"/>
      <c r="BT76" s="617"/>
      <c r="BU76" s="617"/>
      <c r="BV76" s="617"/>
      <c r="BW76" s="609"/>
      <c r="BX76" s="617"/>
      <c r="BY76" s="617"/>
      <c r="BZ76" s="609"/>
      <c r="CA76" s="617"/>
      <c r="CB76" s="617"/>
      <c r="CC76" s="609"/>
      <c r="CD76" s="617"/>
      <c r="CE76" s="617"/>
      <c r="CF76" s="609"/>
      <c r="CG76" s="617"/>
      <c r="CH76" s="617"/>
      <c r="CI76" s="609"/>
      <c r="CJ76" s="617"/>
      <c r="CK76" s="617"/>
      <c r="CL76" s="609"/>
      <c r="CM76" s="617"/>
      <c r="CN76" s="617"/>
      <c r="CO76" s="609"/>
      <c r="CP76" s="891"/>
      <c r="CQ76" s="820"/>
    </row>
    <row r="77" ht="59.25" customHeight="1" spans="1:95">
      <c r="A77" s="655"/>
      <c r="B77" s="832"/>
      <c r="C77" s="656" t="s">
        <v>137</v>
      </c>
      <c r="D77" s="834"/>
      <c r="E77" s="617"/>
      <c r="F77" s="617"/>
      <c r="G77" s="617"/>
      <c r="H77" s="617"/>
      <c r="I77" s="617"/>
      <c r="J77" s="617"/>
      <c r="K77" s="687"/>
      <c r="L77" s="718"/>
      <c r="M77" s="718"/>
      <c r="N77" s="687"/>
      <c r="O77" s="718"/>
      <c r="P77" s="718"/>
      <c r="Q77" s="687"/>
      <c r="R77" s="859"/>
      <c r="S77" s="718"/>
      <c r="T77" s="687"/>
      <c r="U77" s="859"/>
      <c r="V77" s="718"/>
      <c r="W77" s="687"/>
      <c r="X77" s="859"/>
      <c r="Y77" s="718"/>
      <c r="Z77" s="687"/>
      <c r="AA77" s="859"/>
      <c r="AB77" s="865"/>
      <c r="AC77" s="617"/>
      <c r="AD77" s="617"/>
      <c r="AE77" s="617"/>
      <c r="AF77" s="609"/>
      <c r="AG77" s="369"/>
      <c r="AH77" s="617"/>
      <c r="AI77" s="609"/>
      <c r="AJ77" s="617"/>
      <c r="AK77" s="617"/>
      <c r="AL77" s="609"/>
      <c r="AM77" s="617"/>
      <c r="AN77" s="617"/>
      <c r="AO77" s="609"/>
      <c r="AP77" s="617"/>
      <c r="AQ77" s="617"/>
      <c r="AR77" s="609"/>
      <c r="AS77" s="617"/>
      <c r="AT77" s="617"/>
      <c r="AU77" s="609"/>
      <c r="AV77" s="617"/>
      <c r="AW77" s="617"/>
      <c r="AX77" s="609"/>
      <c r="AY77" s="617"/>
      <c r="AZ77" s="877"/>
      <c r="BA77" s="876"/>
      <c r="BB77" s="609"/>
      <c r="BC77" s="11"/>
      <c r="BD77" s="617"/>
      <c r="BE77" s="609"/>
      <c r="BF77" s="617"/>
      <c r="BG77" s="617"/>
      <c r="BH77" s="609"/>
      <c r="BI77" s="617"/>
      <c r="BJ77" s="617"/>
      <c r="BK77" s="609"/>
      <c r="BL77" s="617"/>
      <c r="BM77" s="617"/>
      <c r="BN77" s="609"/>
      <c r="BO77" s="617"/>
      <c r="BP77" s="617"/>
      <c r="BQ77" s="609"/>
      <c r="BR77" s="889"/>
      <c r="BS77" s="865"/>
      <c r="BT77" s="617"/>
      <c r="BU77" s="617"/>
      <c r="BV77" s="617"/>
      <c r="BW77" s="609"/>
      <c r="BX77" s="617"/>
      <c r="BY77" s="617"/>
      <c r="BZ77" s="609"/>
      <c r="CA77" s="617"/>
      <c r="CB77" s="617"/>
      <c r="CC77" s="609"/>
      <c r="CD77" s="617"/>
      <c r="CE77" s="617"/>
      <c r="CF77" s="609"/>
      <c r="CG77" s="617"/>
      <c r="CH77" s="617"/>
      <c r="CI77" s="609"/>
      <c r="CJ77" s="617"/>
      <c r="CK77" s="617"/>
      <c r="CL77" s="609"/>
      <c r="CM77" s="617"/>
      <c r="CN77" s="617"/>
      <c r="CO77" s="609"/>
      <c r="CP77" s="889"/>
      <c r="CQ77" s="820"/>
    </row>
    <row r="78" ht="54" customHeight="1" spans="1:95">
      <c r="A78" s="655"/>
      <c r="B78" s="832"/>
      <c r="C78" s="656" t="s">
        <v>402</v>
      </c>
      <c r="D78" s="834"/>
      <c r="E78" s="617"/>
      <c r="F78" s="617"/>
      <c r="G78" s="617"/>
      <c r="H78" s="617"/>
      <c r="I78" s="617"/>
      <c r="J78" s="617"/>
      <c r="K78" s="687"/>
      <c r="L78" s="718"/>
      <c r="M78" s="718"/>
      <c r="N78" s="687"/>
      <c r="O78" s="718"/>
      <c r="P78" s="718"/>
      <c r="Q78" s="687"/>
      <c r="R78" s="859"/>
      <c r="S78" s="718"/>
      <c r="T78" s="687"/>
      <c r="U78" s="859"/>
      <c r="V78" s="718"/>
      <c r="W78" s="687"/>
      <c r="X78" s="859"/>
      <c r="Y78" s="718"/>
      <c r="Z78" s="687"/>
      <c r="AA78" s="859"/>
      <c r="AB78" s="865"/>
      <c r="AC78" s="617"/>
      <c r="AD78" s="617"/>
      <c r="AE78" s="617"/>
      <c r="AF78" s="609"/>
      <c r="AG78" s="369"/>
      <c r="AH78" s="617"/>
      <c r="AI78" s="609"/>
      <c r="AJ78" s="617"/>
      <c r="AK78" s="617"/>
      <c r="AL78" s="609"/>
      <c r="AM78" s="617"/>
      <c r="AN78" s="617"/>
      <c r="AO78" s="609"/>
      <c r="AP78" s="617"/>
      <c r="AQ78" s="617"/>
      <c r="AR78" s="609"/>
      <c r="AS78" s="617"/>
      <c r="AT78" s="617"/>
      <c r="AU78" s="609"/>
      <c r="AV78" s="617"/>
      <c r="AW78" s="617"/>
      <c r="AX78" s="609"/>
      <c r="AY78" s="617"/>
      <c r="AZ78" s="877"/>
      <c r="BA78" s="876"/>
      <c r="BB78" s="609"/>
      <c r="BC78" s="11"/>
      <c r="BD78" s="617"/>
      <c r="BE78" s="609"/>
      <c r="BF78" s="617"/>
      <c r="BG78" s="617"/>
      <c r="BH78" s="609"/>
      <c r="BI78" s="617"/>
      <c r="BJ78" s="617"/>
      <c r="BK78" s="609"/>
      <c r="BL78" s="617"/>
      <c r="BM78" s="617"/>
      <c r="BN78" s="609"/>
      <c r="BO78" s="617"/>
      <c r="BP78" s="617"/>
      <c r="BQ78" s="609"/>
      <c r="BR78" s="889"/>
      <c r="BS78" s="865"/>
      <c r="BT78" s="617"/>
      <c r="BU78" s="617"/>
      <c r="BV78" s="617"/>
      <c r="BW78" s="609"/>
      <c r="BX78" s="617"/>
      <c r="BY78" s="617"/>
      <c r="BZ78" s="609"/>
      <c r="CA78" s="617"/>
      <c r="CB78" s="617"/>
      <c r="CC78" s="609"/>
      <c r="CD78" s="617"/>
      <c r="CE78" s="617"/>
      <c r="CF78" s="609"/>
      <c r="CG78" s="617"/>
      <c r="CH78" s="617"/>
      <c r="CI78" s="609"/>
      <c r="CJ78" s="617"/>
      <c r="CK78" s="617"/>
      <c r="CL78" s="609"/>
      <c r="CM78" s="617"/>
      <c r="CN78" s="617"/>
      <c r="CO78" s="609"/>
      <c r="CP78" s="617"/>
      <c r="CQ78" s="820"/>
    </row>
    <row r="79" ht="60.75" customHeight="1" spans="1:95">
      <c r="A79" s="669"/>
      <c r="B79" s="835"/>
      <c r="C79" s="671" t="s">
        <v>39</v>
      </c>
      <c r="D79" s="834"/>
      <c r="E79" s="617"/>
      <c r="F79" s="617"/>
      <c r="G79" s="617"/>
      <c r="H79" s="617"/>
      <c r="I79" s="617"/>
      <c r="J79" s="617"/>
      <c r="K79" s="687"/>
      <c r="L79" s="718"/>
      <c r="M79" s="718"/>
      <c r="N79" s="687"/>
      <c r="O79" s="718"/>
      <c r="P79" s="718"/>
      <c r="Q79" s="687"/>
      <c r="R79" s="859"/>
      <c r="S79" s="718"/>
      <c r="T79" s="687"/>
      <c r="U79" s="859"/>
      <c r="V79" s="718"/>
      <c r="W79" s="687"/>
      <c r="X79" s="859"/>
      <c r="Y79" s="718"/>
      <c r="Z79" s="687"/>
      <c r="AA79" s="859"/>
      <c r="AB79" s="865"/>
      <c r="AC79" s="617"/>
      <c r="AD79" s="617"/>
      <c r="AE79" s="617"/>
      <c r="AF79" s="609"/>
      <c r="AG79" s="369"/>
      <c r="AH79" s="617"/>
      <c r="AI79" s="609"/>
      <c r="AJ79" s="617"/>
      <c r="AK79" s="617"/>
      <c r="AL79" s="687"/>
      <c r="AM79" s="617"/>
      <c r="AN79" s="617"/>
      <c r="AO79" s="609"/>
      <c r="AP79" s="617"/>
      <c r="AQ79" s="617"/>
      <c r="AR79" s="609"/>
      <c r="AS79" s="617"/>
      <c r="AT79" s="617"/>
      <c r="AU79" s="609"/>
      <c r="AV79" s="617"/>
      <c r="AW79" s="617"/>
      <c r="AX79" s="609"/>
      <c r="AY79" s="617"/>
      <c r="AZ79" s="877"/>
      <c r="BA79" s="876"/>
      <c r="BB79" s="609"/>
      <c r="BC79" s="11"/>
      <c r="BD79" s="11"/>
      <c r="BE79" s="609"/>
      <c r="BF79" s="11"/>
      <c r="BG79" s="11"/>
      <c r="BH79" s="609"/>
      <c r="BI79" s="11"/>
      <c r="BJ79" s="11"/>
      <c r="BK79" s="609"/>
      <c r="BL79" s="11"/>
      <c r="BM79" s="11"/>
      <c r="BN79" s="609"/>
      <c r="BO79" s="11"/>
      <c r="BP79" s="11"/>
      <c r="BQ79" s="609"/>
      <c r="BR79" s="745"/>
      <c r="BS79" s="865"/>
      <c r="BT79" s="617"/>
      <c r="BU79" s="617"/>
      <c r="BV79" s="617"/>
      <c r="BW79" s="609"/>
      <c r="BX79" s="617"/>
      <c r="BY79" s="617"/>
      <c r="BZ79" s="609"/>
      <c r="CA79" s="617"/>
      <c r="CB79" s="617"/>
      <c r="CC79" s="609"/>
      <c r="CD79" s="617"/>
      <c r="CE79" s="617"/>
      <c r="CF79" s="609"/>
      <c r="CG79" s="617"/>
      <c r="CH79" s="617"/>
      <c r="CI79" s="609"/>
      <c r="CJ79" s="617"/>
      <c r="CK79" s="617"/>
      <c r="CL79" s="609"/>
      <c r="CM79" s="617"/>
      <c r="CN79" s="617"/>
      <c r="CO79" s="609"/>
      <c r="CP79" s="617"/>
      <c r="CQ79" s="821"/>
    </row>
    <row r="80" ht="45" hidden="1" customHeight="1" outlineLevel="1" spans="1:95">
      <c r="A80" s="836" t="s">
        <v>125</v>
      </c>
      <c r="B80" s="837" t="s">
        <v>126</v>
      </c>
      <c r="C80" s="838" t="s">
        <v>13</v>
      </c>
      <c r="D80" s="608">
        <f>E80+F80+I80+L80+O80+R80</f>
        <v>0</v>
      </c>
      <c r="E80" s="11">
        <v>0</v>
      </c>
      <c r="F80" s="11">
        <v>0</v>
      </c>
      <c r="G80" s="11">
        <v>0</v>
      </c>
      <c r="H80" s="609"/>
      <c r="I80" s="11">
        <v>0</v>
      </c>
      <c r="J80" s="686">
        <v>0</v>
      </c>
      <c r="K80" s="687"/>
      <c r="L80" s="686">
        <v>0</v>
      </c>
      <c r="M80" s="686">
        <v>0</v>
      </c>
      <c r="N80" s="687"/>
      <c r="O80" s="686">
        <v>0</v>
      </c>
      <c r="P80" s="686">
        <v>0</v>
      </c>
      <c r="Q80" s="687"/>
      <c r="R80" s="860">
        <f>P80+Q80</f>
        <v>0</v>
      </c>
      <c r="S80" s="686"/>
      <c r="T80" s="687"/>
      <c r="U80" s="860"/>
      <c r="V80" s="686"/>
      <c r="W80" s="687"/>
      <c r="X80" s="860"/>
      <c r="Y80" s="686"/>
      <c r="Z80" s="687"/>
      <c r="AA80" s="860"/>
      <c r="AB80" s="608">
        <f>AC80+AD80+AG80+AJ80+AM80+AP80</f>
        <v>0</v>
      </c>
      <c r="AC80" s="11">
        <v>0</v>
      </c>
      <c r="AD80" s="11">
        <v>0</v>
      </c>
      <c r="AE80" s="11">
        <v>0</v>
      </c>
      <c r="AF80" s="609"/>
      <c r="AG80" s="358">
        <v>0</v>
      </c>
      <c r="AH80" s="11">
        <v>0</v>
      </c>
      <c r="AI80" s="609"/>
      <c r="AJ80" s="11">
        <v>0</v>
      </c>
      <c r="AK80" s="11">
        <v>0</v>
      </c>
      <c r="AL80" s="867"/>
      <c r="AM80" s="11">
        <v>0</v>
      </c>
      <c r="AN80" s="11">
        <v>0</v>
      </c>
      <c r="AO80" s="609"/>
      <c r="AP80" s="11">
        <v>0</v>
      </c>
      <c r="AQ80" s="11"/>
      <c r="AR80" s="609"/>
      <c r="AS80" s="11"/>
      <c r="AT80" s="11"/>
      <c r="AU80" s="609"/>
      <c r="AV80" s="11"/>
      <c r="AW80" s="11"/>
      <c r="AX80" s="609"/>
      <c r="AY80" s="11"/>
      <c r="AZ80" s="747"/>
      <c r="BA80" s="876"/>
      <c r="BB80" s="609"/>
      <c r="BC80" s="745"/>
      <c r="BD80" s="878"/>
      <c r="BE80" s="878"/>
      <c r="BF80" s="878"/>
      <c r="BG80" s="878"/>
      <c r="BH80" s="878"/>
      <c r="BI80" s="885"/>
      <c r="BJ80" s="878"/>
      <c r="BK80" s="878"/>
      <c r="BL80" s="885"/>
      <c r="BM80" s="878"/>
      <c r="BN80" s="878"/>
      <c r="BO80" s="885"/>
      <c r="BP80" s="878"/>
      <c r="BQ80" s="878"/>
      <c r="BR80" s="885"/>
      <c r="BS80" s="608">
        <f>BT80+BU80+BX80+CA80+CD80+CG80</f>
        <v>0</v>
      </c>
      <c r="BT80" s="11">
        <f>E80+AC80</f>
        <v>0</v>
      </c>
      <c r="BU80" s="11">
        <f>F80+AD80</f>
        <v>0</v>
      </c>
      <c r="BV80" s="11">
        <f>G80+AE80</f>
        <v>0</v>
      </c>
      <c r="BW80" s="609">
        <f>H80+AF80</f>
        <v>0</v>
      </c>
      <c r="BX80" s="11">
        <f>BV80+BW80</f>
        <v>0</v>
      </c>
      <c r="BY80" s="11">
        <f>J80+AH80</f>
        <v>0</v>
      </c>
      <c r="BZ80" s="609">
        <f>K80+AI80</f>
        <v>0</v>
      </c>
      <c r="CA80" s="11">
        <f>BY80+BZ80</f>
        <v>0</v>
      </c>
      <c r="CB80" s="11">
        <f>M80+AK80</f>
        <v>0</v>
      </c>
      <c r="CC80" s="609">
        <f>N80+AL80</f>
        <v>0</v>
      </c>
      <c r="CD80" s="11">
        <f>CB80+CC80</f>
        <v>0</v>
      </c>
      <c r="CE80" s="11">
        <f>P80+AN80</f>
        <v>0</v>
      </c>
      <c r="CF80" s="609">
        <f>Q80+AO80</f>
        <v>0</v>
      </c>
      <c r="CG80" s="745">
        <f>CE80+CF80</f>
        <v>0</v>
      </c>
      <c r="CH80" s="11"/>
      <c r="CI80" s="609"/>
      <c r="CJ80" s="745"/>
      <c r="CK80" s="11"/>
      <c r="CL80" s="609"/>
      <c r="CM80" s="745"/>
      <c r="CN80" s="11"/>
      <c r="CO80" s="609"/>
      <c r="CP80" s="745"/>
      <c r="CQ80" s="818"/>
    </row>
    <row r="81" hidden="1" customHeight="1" outlineLevel="1" spans="1:95">
      <c r="A81" s="825"/>
      <c r="B81" s="839"/>
      <c r="C81" s="607" t="s">
        <v>91</v>
      </c>
      <c r="D81" s="640"/>
      <c r="E81" s="641"/>
      <c r="F81" s="641"/>
      <c r="G81" s="641"/>
      <c r="H81" s="609"/>
      <c r="I81" s="641"/>
      <c r="J81" s="699"/>
      <c r="K81" s="687"/>
      <c r="L81" s="699"/>
      <c r="M81" s="699"/>
      <c r="N81" s="687"/>
      <c r="O81" s="699"/>
      <c r="P81" s="699"/>
      <c r="Q81" s="687"/>
      <c r="R81" s="861"/>
      <c r="S81" s="699"/>
      <c r="T81" s="687"/>
      <c r="U81" s="861"/>
      <c r="V81" s="699"/>
      <c r="W81" s="687"/>
      <c r="X81" s="861"/>
      <c r="Y81" s="699"/>
      <c r="Z81" s="687"/>
      <c r="AA81" s="861"/>
      <c r="AB81" s="640"/>
      <c r="AC81" s="641"/>
      <c r="AD81" s="641"/>
      <c r="AE81" s="641"/>
      <c r="AF81" s="609"/>
      <c r="AG81" s="392"/>
      <c r="AH81" s="641"/>
      <c r="AI81" s="609"/>
      <c r="AJ81" s="641"/>
      <c r="AK81" s="641"/>
      <c r="AL81" s="867"/>
      <c r="AM81" s="641"/>
      <c r="AN81" s="760"/>
      <c r="AO81" s="609"/>
      <c r="AP81" s="10"/>
      <c r="AQ81" s="760"/>
      <c r="AR81" s="609"/>
      <c r="AS81" s="10"/>
      <c r="AT81" s="760"/>
      <c r="AU81" s="609"/>
      <c r="AV81" s="10"/>
      <c r="AW81" s="760"/>
      <c r="AX81" s="609"/>
      <c r="AY81" s="10"/>
      <c r="AZ81" s="759"/>
      <c r="BA81" s="608"/>
      <c r="BB81" s="609"/>
      <c r="BC81" s="748"/>
      <c r="BD81" s="869"/>
      <c r="BE81" s="869"/>
      <c r="BF81" s="869"/>
      <c r="BG81" s="869"/>
      <c r="BH81" s="869"/>
      <c r="BI81" s="886"/>
      <c r="BJ81" s="869"/>
      <c r="BK81" s="869"/>
      <c r="BL81" s="886"/>
      <c r="BM81" s="869"/>
      <c r="BN81" s="869"/>
      <c r="BO81" s="886"/>
      <c r="BP81" s="869"/>
      <c r="BQ81" s="869"/>
      <c r="BR81" s="886"/>
      <c r="BS81" s="640"/>
      <c r="BT81" s="760"/>
      <c r="BU81" s="760"/>
      <c r="BV81" s="760"/>
      <c r="BW81" s="676"/>
      <c r="BX81" s="760"/>
      <c r="BY81" s="760"/>
      <c r="BZ81" s="676"/>
      <c r="CA81" s="760"/>
      <c r="CB81" s="760"/>
      <c r="CC81" s="676"/>
      <c r="CD81" s="760"/>
      <c r="CE81" s="760"/>
      <c r="CF81" s="676"/>
      <c r="CG81" s="783"/>
      <c r="CH81" s="760"/>
      <c r="CI81" s="676"/>
      <c r="CJ81" s="783"/>
      <c r="CK81" s="760"/>
      <c r="CL81" s="676"/>
      <c r="CM81" s="783"/>
      <c r="CN81" s="760"/>
      <c r="CO81" s="676"/>
      <c r="CP81" s="783"/>
      <c r="CQ81" s="803"/>
    </row>
    <row r="82" ht="33.75" hidden="1" customHeight="1" outlineLevel="1" spans="1:95">
      <c r="A82" s="840"/>
      <c r="B82" s="841"/>
      <c r="C82" s="607" t="s">
        <v>146</v>
      </c>
      <c r="D82" s="766"/>
      <c r="E82" s="842"/>
      <c r="F82" s="842"/>
      <c r="G82" s="842"/>
      <c r="H82" s="609"/>
      <c r="I82" s="842"/>
      <c r="J82" s="854"/>
      <c r="K82" s="687"/>
      <c r="L82" s="854"/>
      <c r="M82" s="854"/>
      <c r="N82" s="687"/>
      <c r="O82" s="854"/>
      <c r="P82" s="854"/>
      <c r="Q82" s="687"/>
      <c r="R82" s="862"/>
      <c r="S82" s="854"/>
      <c r="T82" s="687"/>
      <c r="U82" s="862"/>
      <c r="V82" s="854"/>
      <c r="W82" s="687"/>
      <c r="X82" s="862"/>
      <c r="Y82" s="854"/>
      <c r="Z82" s="687"/>
      <c r="AA82" s="862"/>
      <c r="AB82" s="766"/>
      <c r="AC82" s="842"/>
      <c r="AD82" s="842"/>
      <c r="AE82" s="842"/>
      <c r="AF82" s="609"/>
      <c r="AG82" s="536"/>
      <c r="AH82" s="842"/>
      <c r="AI82" s="609"/>
      <c r="AJ82" s="842"/>
      <c r="AK82" s="842"/>
      <c r="AL82" s="867"/>
      <c r="AM82" s="842"/>
      <c r="AN82" s="767"/>
      <c r="AO82" s="609"/>
      <c r="AP82" s="10"/>
      <c r="AQ82" s="767"/>
      <c r="AR82" s="609"/>
      <c r="AS82" s="10"/>
      <c r="AT82" s="767"/>
      <c r="AU82" s="609"/>
      <c r="AV82" s="10"/>
      <c r="AW82" s="767"/>
      <c r="AX82" s="609"/>
      <c r="AY82" s="10"/>
      <c r="AZ82" s="753"/>
      <c r="BA82" s="608"/>
      <c r="BB82" s="609"/>
      <c r="BC82" s="748"/>
      <c r="BD82" s="879"/>
      <c r="BE82" s="879"/>
      <c r="BF82" s="879"/>
      <c r="BG82" s="879"/>
      <c r="BH82" s="879"/>
      <c r="BI82" s="887"/>
      <c r="BJ82" s="879"/>
      <c r="BK82" s="879"/>
      <c r="BL82" s="887"/>
      <c r="BM82" s="879"/>
      <c r="BN82" s="879"/>
      <c r="BO82" s="887"/>
      <c r="BP82" s="879"/>
      <c r="BQ82" s="879"/>
      <c r="BR82" s="887"/>
      <c r="BS82" s="766"/>
      <c r="BT82" s="767"/>
      <c r="BU82" s="767"/>
      <c r="BV82" s="767"/>
      <c r="BW82" s="676"/>
      <c r="BX82" s="767"/>
      <c r="BY82" s="767"/>
      <c r="BZ82" s="676"/>
      <c r="CA82" s="767"/>
      <c r="CB82" s="767"/>
      <c r="CC82" s="676"/>
      <c r="CD82" s="767"/>
      <c r="CE82" s="767"/>
      <c r="CF82" s="676"/>
      <c r="CG82" s="789"/>
      <c r="CH82" s="767"/>
      <c r="CI82" s="676"/>
      <c r="CJ82" s="789"/>
      <c r="CK82" s="767"/>
      <c r="CL82" s="676"/>
      <c r="CM82" s="789"/>
      <c r="CN82" s="767"/>
      <c r="CO82" s="676"/>
      <c r="CP82" s="789"/>
      <c r="CQ82" s="803"/>
    </row>
    <row r="83" ht="22.5" hidden="1" customHeight="1" outlineLevel="1" spans="1:95">
      <c r="A83" s="840"/>
      <c r="B83" s="841"/>
      <c r="C83" s="607" t="s">
        <v>161</v>
      </c>
      <c r="D83" s="766"/>
      <c r="E83" s="842"/>
      <c r="F83" s="842"/>
      <c r="G83" s="842"/>
      <c r="H83" s="609"/>
      <c r="I83" s="842"/>
      <c r="J83" s="854"/>
      <c r="K83" s="687"/>
      <c r="L83" s="854"/>
      <c r="M83" s="854"/>
      <c r="N83" s="687"/>
      <c r="O83" s="854"/>
      <c r="P83" s="854"/>
      <c r="Q83" s="687"/>
      <c r="R83" s="862"/>
      <c r="S83" s="854"/>
      <c r="T83" s="687"/>
      <c r="U83" s="862"/>
      <c r="V83" s="854"/>
      <c r="W83" s="687"/>
      <c r="X83" s="862"/>
      <c r="Y83" s="854"/>
      <c r="Z83" s="687"/>
      <c r="AA83" s="862"/>
      <c r="AB83" s="766"/>
      <c r="AC83" s="842"/>
      <c r="AD83" s="842"/>
      <c r="AE83" s="842"/>
      <c r="AF83" s="609"/>
      <c r="AG83" s="536"/>
      <c r="AH83" s="842"/>
      <c r="AI83" s="609"/>
      <c r="AJ83" s="842"/>
      <c r="AK83" s="842"/>
      <c r="AL83" s="609"/>
      <c r="AM83" s="842"/>
      <c r="AN83" s="767"/>
      <c r="AO83" s="609"/>
      <c r="AP83" s="10"/>
      <c r="AQ83" s="767"/>
      <c r="AR83" s="609"/>
      <c r="AS83" s="10"/>
      <c r="AT83" s="767"/>
      <c r="AU83" s="609"/>
      <c r="AV83" s="10"/>
      <c r="AW83" s="767"/>
      <c r="AX83" s="609"/>
      <c r="AY83" s="10"/>
      <c r="AZ83" s="753"/>
      <c r="BA83" s="608"/>
      <c r="BB83" s="609"/>
      <c r="BC83" s="748"/>
      <c r="BD83" s="879"/>
      <c r="BE83" s="879"/>
      <c r="BF83" s="879"/>
      <c r="BG83" s="879"/>
      <c r="BH83" s="879"/>
      <c r="BI83" s="887"/>
      <c r="BJ83" s="879"/>
      <c r="BK83" s="879"/>
      <c r="BL83" s="887"/>
      <c r="BM83" s="879"/>
      <c r="BN83" s="879"/>
      <c r="BO83" s="887"/>
      <c r="BP83" s="879"/>
      <c r="BQ83" s="879"/>
      <c r="BR83" s="887"/>
      <c r="BS83" s="766"/>
      <c r="BT83" s="767"/>
      <c r="BU83" s="767"/>
      <c r="BV83" s="767"/>
      <c r="BW83" s="676"/>
      <c r="BX83" s="767"/>
      <c r="BY83" s="767"/>
      <c r="BZ83" s="676"/>
      <c r="CA83" s="767"/>
      <c r="CB83" s="767"/>
      <c r="CC83" s="676"/>
      <c r="CD83" s="767"/>
      <c r="CE83" s="767"/>
      <c r="CF83" s="676"/>
      <c r="CG83" s="789"/>
      <c r="CH83" s="767"/>
      <c r="CI83" s="676"/>
      <c r="CJ83" s="789"/>
      <c r="CK83" s="767"/>
      <c r="CL83" s="676"/>
      <c r="CM83" s="789"/>
      <c r="CN83" s="767"/>
      <c r="CO83" s="676"/>
      <c r="CP83" s="789"/>
      <c r="CQ83" s="803"/>
    </row>
    <row r="84" ht="22.5" hidden="1" customHeight="1" outlineLevel="1" spans="1:95">
      <c r="A84" s="836"/>
      <c r="B84" s="843"/>
      <c r="C84" s="607" t="s">
        <v>39</v>
      </c>
      <c r="D84" s="675"/>
      <c r="E84" s="622"/>
      <c r="F84" s="622"/>
      <c r="G84" s="622"/>
      <c r="H84" s="609"/>
      <c r="I84" s="622"/>
      <c r="J84" s="691"/>
      <c r="K84" s="687"/>
      <c r="L84" s="691"/>
      <c r="M84" s="691"/>
      <c r="N84" s="687"/>
      <c r="O84" s="691"/>
      <c r="P84" s="691"/>
      <c r="Q84" s="687"/>
      <c r="R84" s="858"/>
      <c r="S84" s="691"/>
      <c r="T84" s="687"/>
      <c r="U84" s="858"/>
      <c r="V84" s="691"/>
      <c r="W84" s="687"/>
      <c r="X84" s="858"/>
      <c r="Y84" s="691"/>
      <c r="Z84" s="687"/>
      <c r="AA84" s="858"/>
      <c r="AB84" s="675"/>
      <c r="AC84" s="622"/>
      <c r="AD84" s="622"/>
      <c r="AE84" s="622"/>
      <c r="AF84" s="609"/>
      <c r="AG84" s="373"/>
      <c r="AH84" s="622"/>
      <c r="AI84" s="609"/>
      <c r="AJ84" s="622"/>
      <c r="AK84" s="622"/>
      <c r="AL84" s="609"/>
      <c r="AM84" s="622"/>
      <c r="AN84" s="770"/>
      <c r="AO84" s="609"/>
      <c r="AP84" s="10"/>
      <c r="AQ84" s="770"/>
      <c r="AR84" s="609"/>
      <c r="AS84" s="10"/>
      <c r="AT84" s="770"/>
      <c r="AU84" s="609"/>
      <c r="AV84" s="10"/>
      <c r="AW84" s="770"/>
      <c r="AX84" s="609"/>
      <c r="AY84" s="10"/>
      <c r="AZ84" s="757"/>
      <c r="BA84" s="608"/>
      <c r="BB84" s="609"/>
      <c r="BC84" s="748"/>
      <c r="BD84" s="880"/>
      <c r="BE84" s="880"/>
      <c r="BF84" s="880"/>
      <c r="BG84" s="880"/>
      <c r="BH84" s="880"/>
      <c r="BI84" s="888"/>
      <c r="BJ84" s="880"/>
      <c r="BK84" s="880"/>
      <c r="BL84" s="888"/>
      <c r="BM84" s="880"/>
      <c r="BN84" s="880"/>
      <c r="BO84" s="888"/>
      <c r="BP84" s="880"/>
      <c r="BQ84" s="880"/>
      <c r="BR84" s="888"/>
      <c r="BS84" s="675"/>
      <c r="BT84" s="770"/>
      <c r="BU84" s="770"/>
      <c r="BV84" s="770"/>
      <c r="BW84" s="676"/>
      <c r="BX84" s="770"/>
      <c r="BY84" s="770"/>
      <c r="BZ84" s="676"/>
      <c r="CA84" s="770"/>
      <c r="CB84" s="770"/>
      <c r="CC84" s="676"/>
      <c r="CD84" s="770"/>
      <c r="CE84" s="770"/>
      <c r="CF84" s="676"/>
      <c r="CG84" s="782"/>
      <c r="CH84" s="770"/>
      <c r="CI84" s="676"/>
      <c r="CJ84" s="782"/>
      <c r="CK84" s="770"/>
      <c r="CL84" s="676"/>
      <c r="CM84" s="782"/>
      <c r="CN84" s="770"/>
      <c r="CO84" s="676"/>
      <c r="CP84" s="782"/>
      <c r="CQ84" s="803"/>
    </row>
    <row r="85" ht="74.25" hidden="1" customHeight="1" outlineLevel="1" spans="1:95">
      <c r="A85" s="836" t="s">
        <v>331</v>
      </c>
      <c r="B85" s="843" t="s">
        <v>332</v>
      </c>
      <c r="C85" s="607" t="s">
        <v>13</v>
      </c>
      <c r="D85" s="608">
        <f>E85+F85+I85+L85+O85+R85</f>
        <v>0</v>
      </c>
      <c r="E85" s="11">
        <v>0</v>
      </c>
      <c r="F85" s="11">
        <v>0</v>
      </c>
      <c r="G85" s="11">
        <v>0</v>
      </c>
      <c r="H85" s="609"/>
      <c r="I85" s="11">
        <f>G85+H85</f>
        <v>0</v>
      </c>
      <c r="J85" s="686">
        <v>0</v>
      </c>
      <c r="K85" s="609">
        <f>K86</f>
        <v>0</v>
      </c>
      <c r="L85" s="686">
        <f>J85+K85</f>
        <v>0</v>
      </c>
      <c r="M85" s="686">
        <f>'39'!O77</f>
        <v>0</v>
      </c>
      <c r="N85" s="609">
        <f>N86</f>
        <v>0</v>
      </c>
      <c r="O85" s="686">
        <f>M85+N85</f>
        <v>0</v>
      </c>
      <c r="P85" s="701">
        <f>'39'!R77</f>
        <v>0</v>
      </c>
      <c r="Q85" s="609">
        <f>Q86</f>
        <v>0</v>
      </c>
      <c r="R85" s="860">
        <f>P85+Q85</f>
        <v>0</v>
      </c>
      <c r="S85" s="701"/>
      <c r="T85" s="609"/>
      <c r="U85" s="860"/>
      <c r="V85" s="701"/>
      <c r="W85" s="609"/>
      <c r="X85" s="860"/>
      <c r="Y85" s="701"/>
      <c r="Z85" s="609"/>
      <c r="AA85" s="860"/>
      <c r="AB85" s="608">
        <f>AC85+AD85+AG85+AJ85+AM85+AP85</f>
        <v>0</v>
      </c>
      <c r="AC85" s="11">
        <v>0</v>
      </c>
      <c r="AD85" s="11">
        <v>0</v>
      </c>
      <c r="AE85" s="11">
        <v>0</v>
      </c>
      <c r="AF85" s="609"/>
      <c r="AG85" s="358">
        <f>AE85+AF85</f>
        <v>0</v>
      </c>
      <c r="AH85" s="11">
        <v>0</v>
      </c>
      <c r="AI85" s="609">
        <f>AI86</f>
        <v>0</v>
      </c>
      <c r="AJ85" s="11">
        <f>AH85+AI85</f>
        <v>0</v>
      </c>
      <c r="AK85" s="11">
        <f>'39'!AD77</f>
        <v>0</v>
      </c>
      <c r="AL85" s="609">
        <f>AL86</f>
        <v>0</v>
      </c>
      <c r="AM85" s="11">
        <f>AK85+AL85</f>
        <v>0</v>
      </c>
      <c r="AN85" s="653">
        <f>'39'!AG77</f>
        <v>0</v>
      </c>
      <c r="AO85" s="609">
        <f>AO86</f>
        <v>0</v>
      </c>
      <c r="AP85" s="11">
        <f>AN85+AO85</f>
        <v>0</v>
      </c>
      <c r="AQ85" s="653"/>
      <c r="AR85" s="609"/>
      <c r="AS85" s="11"/>
      <c r="AT85" s="653"/>
      <c r="AU85" s="609"/>
      <c r="AV85" s="11"/>
      <c r="AW85" s="653"/>
      <c r="AX85" s="609"/>
      <c r="AY85" s="11"/>
      <c r="AZ85" s="759">
        <f>BC85+BF85+BI85</f>
        <v>0</v>
      </c>
      <c r="BA85" s="876">
        <v>0</v>
      </c>
      <c r="BB85" s="609">
        <f>BB86</f>
        <v>0</v>
      </c>
      <c r="BC85" s="745">
        <f>BA85+BB85</f>
        <v>0</v>
      </c>
      <c r="BD85" s="876">
        <v>0</v>
      </c>
      <c r="BE85" s="609"/>
      <c r="BF85" s="745">
        <f>BD85+BE85</f>
        <v>0</v>
      </c>
      <c r="BG85" s="876">
        <f>'39'!AQ77</f>
        <v>0</v>
      </c>
      <c r="BH85" s="609"/>
      <c r="BI85" s="745">
        <f>BG85+BH85</f>
        <v>0</v>
      </c>
      <c r="BJ85" s="876"/>
      <c r="BK85" s="609"/>
      <c r="BL85" s="745"/>
      <c r="BM85" s="876"/>
      <c r="BN85" s="609"/>
      <c r="BO85" s="745"/>
      <c r="BP85" s="876"/>
      <c r="BQ85" s="609"/>
      <c r="BR85" s="745"/>
      <c r="BS85" s="608">
        <f>BT85+BU85+BX85+CA85+CD85+CG85</f>
        <v>0</v>
      </c>
      <c r="BT85" s="11">
        <f>E85+AC85</f>
        <v>0</v>
      </c>
      <c r="BU85" s="11">
        <f>F85+AD85</f>
        <v>0</v>
      </c>
      <c r="BV85" s="11">
        <f>G85+AE85</f>
        <v>0</v>
      </c>
      <c r="BW85" s="609">
        <f>H85+AF85</f>
        <v>0</v>
      </c>
      <c r="BX85" s="11">
        <f>BV85+BW85</f>
        <v>0</v>
      </c>
      <c r="BY85" s="11">
        <f>J85+AH85+BA85</f>
        <v>0</v>
      </c>
      <c r="BZ85" s="609">
        <f>K85+AI85+BB85</f>
        <v>0</v>
      </c>
      <c r="CA85" s="11">
        <f>BY85+BZ85</f>
        <v>0</v>
      </c>
      <c r="CB85" s="11">
        <f>M85+AK85</f>
        <v>0</v>
      </c>
      <c r="CC85" s="676">
        <f>N85+AL85</f>
        <v>0</v>
      </c>
      <c r="CD85" s="11">
        <f>CB85+CC85</f>
        <v>0</v>
      </c>
      <c r="CE85" s="11">
        <f>P85+AN85</f>
        <v>0</v>
      </c>
      <c r="CF85" s="676">
        <f>Q85+AO85</f>
        <v>0</v>
      </c>
      <c r="CG85" s="745">
        <f>CE85+CF85</f>
        <v>0</v>
      </c>
      <c r="CH85" s="11"/>
      <c r="CI85" s="676"/>
      <c r="CJ85" s="745"/>
      <c r="CK85" s="11"/>
      <c r="CL85" s="676"/>
      <c r="CM85" s="745"/>
      <c r="CN85" s="11"/>
      <c r="CO85" s="676"/>
      <c r="CP85" s="745"/>
      <c r="CQ85" s="892"/>
    </row>
    <row r="86" ht="38.25" hidden="1" customHeight="1" outlineLevel="1" spans="1:95">
      <c r="A86" s="840"/>
      <c r="B86" s="841"/>
      <c r="C86" s="639" t="s">
        <v>39</v>
      </c>
      <c r="D86" s="640"/>
      <c r="E86" s="641"/>
      <c r="F86" s="641"/>
      <c r="G86" s="641"/>
      <c r="H86" s="642"/>
      <c r="I86" s="641"/>
      <c r="J86" s="699"/>
      <c r="K86" s="642"/>
      <c r="L86" s="699"/>
      <c r="M86" s="699"/>
      <c r="N86" s="642"/>
      <c r="O86" s="699"/>
      <c r="P86" s="699"/>
      <c r="Q86" s="642"/>
      <c r="R86" s="861"/>
      <c r="S86" s="699"/>
      <c r="T86" s="642"/>
      <c r="U86" s="861"/>
      <c r="V86" s="699"/>
      <c r="W86" s="642"/>
      <c r="X86" s="861"/>
      <c r="Y86" s="699"/>
      <c r="Z86" s="642"/>
      <c r="AA86" s="861"/>
      <c r="AB86" s="640"/>
      <c r="AC86" s="641"/>
      <c r="AD86" s="641"/>
      <c r="AE86" s="641"/>
      <c r="AF86" s="642"/>
      <c r="AG86" s="392"/>
      <c r="AH86" s="641"/>
      <c r="AI86" s="642"/>
      <c r="AJ86" s="641"/>
      <c r="AK86" s="641"/>
      <c r="AL86" s="642"/>
      <c r="AM86" s="641"/>
      <c r="AN86" s="641"/>
      <c r="AO86" s="642"/>
      <c r="AP86" s="641"/>
      <c r="AQ86" s="641"/>
      <c r="AR86" s="642"/>
      <c r="AS86" s="641"/>
      <c r="AT86" s="641"/>
      <c r="AU86" s="642"/>
      <c r="AV86" s="641"/>
      <c r="AW86" s="641"/>
      <c r="AX86" s="642"/>
      <c r="AY86" s="641"/>
      <c r="AZ86" s="881"/>
      <c r="BA86" s="882"/>
      <c r="BB86" s="642"/>
      <c r="BC86" s="641"/>
      <c r="BD86" s="641"/>
      <c r="BE86" s="642"/>
      <c r="BF86" s="641"/>
      <c r="BG86" s="641"/>
      <c r="BH86" s="642"/>
      <c r="BI86" s="758"/>
      <c r="BJ86" s="641"/>
      <c r="BK86" s="642"/>
      <c r="BL86" s="758"/>
      <c r="BM86" s="641"/>
      <c r="BN86" s="642"/>
      <c r="BO86" s="758"/>
      <c r="BP86" s="641"/>
      <c r="BQ86" s="642"/>
      <c r="BR86" s="758"/>
      <c r="BS86" s="640"/>
      <c r="BT86" s="641"/>
      <c r="BU86" s="641"/>
      <c r="BV86" s="641"/>
      <c r="BW86" s="642"/>
      <c r="BX86" s="641"/>
      <c r="BY86" s="641"/>
      <c r="BZ86" s="739"/>
      <c r="CA86" s="641"/>
      <c r="CB86" s="641"/>
      <c r="CC86" s="739"/>
      <c r="CD86" s="641"/>
      <c r="CE86" s="641"/>
      <c r="CF86" s="739"/>
      <c r="CG86" s="758"/>
      <c r="CH86" s="641"/>
      <c r="CI86" s="739"/>
      <c r="CJ86" s="758"/>
      <c r="CK86" s="641"/>
      <c r="CL86" s="739"/>
      <c r="CM86" s="758"/>
      <c r="CN86" s="641"/>
      <c r="CO86" s="739"/>
      <c r="CP86" s="758"/>
      <c r="CQ86" s="893"/>
    </row>
    <row r="87" ht="67.5" hidden="1" customHeight="1" collapsed="1" spans="1:95">
      <c r="A87" s="16" t="s">
        <v>491</v>
      </c>
      <c r="B87" s="355" t="s">
        <v>492</v>
      </c>
      <c r="C87" s="607" t="s">
        <v>13</v>
      </c>
      <c r="D87" s="608">
        <f>E87+F87+I87+L87+O87+R87+U87+X87+AA87</f>
        <v>0</v>
      </c>
      <c r="E87" s="11">
        <v>0</v>
      </c>
      <c r="F87" s="11">
        <v>0</v>
      </c>
      <c r="G87" s="11">
        <f>'27'!I80</f>
        <v>0</v>
      </c>
      <c r="H87" s="609">
        <f>H88</f>
        <v>0</v>
      </c>
      <c r="I87" s="11">
        <f>G87+H87</f>
        <v>0</v>
      </c>
      <c r="J87" s="686">
        <f>'35'!L79</f>
        <v>75393.91334</v>
      </c>
      <c r="K87" s="687">
        <f>K88</f>
        <v>0</v>
      </c>
      <c r="L87" s="686">
        <v>0</v>
      </c>
      <c r="M87" s="686">
        <f>'43'!O80</f>
        <v>180.025</v>
      </c>
      <c r="N87" s="687">
        <f>N88</f>
        <v>0</v>
      </c>
      <c r="O87" s="686">
        <v>0</v>
      </c>
      <c r="P87" s="686">
        <f>'48'!R84</f>
        <v>0</v>
      </c>
      <c r="Q87" s="687">
        <f>Q88</f>
        <v>0</v>
      </c>
      <c r="R87" s="717">
        <f>P87+Q87</f>
        <v>0</v>
      </c>
      <c r="S87" s="686">
        <f>'48'!U84</f>
        <v>0</v>
      </c>
      <c r="T87" s="687">
        <f>T88</f>
        <v>0</v>
      </c>
      <c r="U87" s="717">
        <f>S87+T87</f>
        <v>0</v>
      </c>
      <c r="V87" s="686">
        <f>'48'!X84</f>
        <v>0</v>
      </c>
      <c r="W87" s="687">
        <f>W88</f>
        <v>0</v>
      </c>
      <c r="X87" s="717">
        <f>V87+W87</f>
        <v>0</v>
      </c>
      <c r="Y87" s="686">
        <f>'48'!AA84</f>
        <v>0</v>
      </c>
      <c r="Z87" s="687">
        <f>Z88</f>
        <v>0</v>
      </c>
      <c r="AA87" s="717">
        <f>Y87+Z87</f>
        <v>0</v>
      </c>
      <c r="AB87" s="608">
        <f>AC87+AD87+AG87+AJ87+AM87+AP87+AS87+AV87+AY87</f>
        <v>0</v>
      </c>
      <c r="AC87" s="11">
        <v>0</v>
      </c>
      <c r="AD87" s="11">
        <v>0</v>
      </c>
      <c r="AE87" s="11">
        <f>'25'!X76</f>
        <v>0</v>
      </c>
      <c r="AF87" s="609">
        <f>AF88</f>
        <v>0</v>
      </c>
      <c r="AG87" s="358">
        <f>AE87+AF87</f>
        <v>0</v>
      </c>
      <c r="AH87" s="11">
        <f>'35'!AA79</f>
        <v>8638.26951</v>
      </c>
      <c r="AI87" s="609">
        <f>AI88</f>
        <v>0</v>
      </c>
      <c r="AJ87" s="11">
        <v>0</v>
      </c>
      <c r="AK87" s="11">
        <f>'43'!AD80</f>
        <v>0</v>
      </c>
      <c r="AL87" s="609">
        <f>AL88</f>
        <v>0</v>
      </c>
      <c r="AM87" s="11">
        <f>AK87+AL87</f>
        <v>0</v>
      </c>
      <c r="AN87" s="11">
        <v>0</v>
      </c>
      <c r="AO87" s="609">
        <f>AO88</f>
        <v>0</v>
      </c>
      <c r="AP87" s="11">
        <f>AN87+AO87</f>
        <v>0</v>
      </c>
      <c r="AQ87" s="11">
        <v>0</v>
      </c>
      <c r="AR87" s="609">
        <f>AR88</f>
        <v>0</v>
      </c>
      <c r="AS87" s="11">
        <f>AQ87+AR87</f>
        <v>0</v>
      </c>
      <c r="AT87" s="11">
        <v>0</v>
      </c>
      <c r="AU87" s="609">
        <f>AU88</f>
        <v>0</v>
      </c>
      <c r="AV87" s="11">
        <f>AT87+AU87</f>
        <v>0</v>
      </c>
      <c r="AW87" s="11">
        <f>'47'!AY80</f>
        <v>0</v>
      </c>
      <c r="AX87" s="609">
        <f>AX88</f>
        <v>0</v>
      </c>
      <c r="AY87" s="11">
        <f>AW87+AX87</f>
        <v>0</v>
      </c>
      <c r="AZ87" s="747">
        <f>BC87+BF87+BI87+BL87+BO87+BR87</f>
        <v>0</v>
      </c>
      <c r="BA87" s="11">
        <v>0</v>
      </c>
      <c r="BB87" s="687">
        <f>BB88</f>
        <v>0</v>
      </c>
      <c r="BC87" s="11">
        <f>BA87+BB87</f>
        <v>0</v>
      </c>
      <c r="BD87" s="11">
        <v>0</v>
      </c>
      <c r="BE87" s="609">
        <f>BE88</f>
        <v>0</v>
      </c>
      <c r="BF87" s="11">
        <f>BD87+BE87</f>
        <v>0</v>
      </c>
      <c r="BG87" s="11">
        <v>0</v>
      </c>
      <c r="BH87" s="609">
        <f>BH88</f>
        <v>0</v>
      </c>
      <c r="BI87" s="686">
        <f>BG87+BH87</f>
        <v>0</v>
      </c>
      <c r="BJ87" s="11">
        <v>0</v>
      </c>
      <c r="BK87" s="609">
        <f>BK88</f>
        <v>0</v>
      </c>
      <c r="BL87" s="686">
        <f>BJ87+BK87</f>
        <v>0</v>
      </c>
      <c r="BM87" s="11">
        <v>0</v>
      </c>
      <c r="BN87" s="609">
        <f>BN88</f>
        <v>0</v>
      </c>
      <c r="BO87" s="686">
        <f>BM87+BN87</f>
        <v>0</v>
      </c>
      <c r="BP87" s="11">
        <v>0</v>
      </c>
      <c r="BQ87" s="609">
        <f>BQ88</f>
        <v>0</v>
      </c>
      <c r="BR87" s="686">
        <f>BP87+BQ87</f>
        <v>0</v>
      </c>
      <c r="BS87" s="608">
        <f>BT87+BU87+BX87+CA87+CD87+CG87+CJ87+CM87+CP87</f>
        <v>0</v>
      </c>
      <c r="BT87" s="11">
        <f>E87+AC87</f>
        <v>0</v>
      </c>
      <c r="BU87" s="11">
        <f>F87+AD87</f>
        <v>0</v>
      </c>
      <c r="BV87" s="11">
        <f>G87+AE87</f>
        <v>0</v>
      </c>
      <c r="BW87" s="609">
        <f>H87+AF87</f>
        <v>0</v>
      </c>
      <c r="BX87" s="11">
        <f>BV87+BW87</f>
        <v>0</v>
      </c>
      <c r="BY87" s="11">
        <f>J87+AH87+BA87</f>
        <v>84032.18285</v>
      </c>
      <c r="BZ87" s="609">
        <f>K87+AI87+BB87</f>
        <v>0</v>
      </c>
      <c r="CA87" s="11">
        <v>0</v>
      </c>
      <c r="CB87" s="11">
        <f>M87+AK87</f>
        <v>180.025</v>
      </c>
      <c r="CC87" s="609">
        <f>N87+AL87</f>
        <v>0</v>
      </c>
      <c r="CD87" s="11">
        <v>0</v>
      </c>
      <c r="CE87" s="11">
        <f>P87+AN87</f>
        <v>0</v>
      </c>
      <c r="CF87" s="609">
        <f>Q87+AO87</f>
        <v>0</v>
      </c>
      <c r="CG87" s="11">
        <f>CE87+CF87</f>
        <v>0</v>
      </c>
      <c r="CH87" s="11">
        <f>S87+AQ87+BJ87</f>
        <v>0</v>
      </c>
      <c r="CI87" s="609">
        <f>T87+AR87+BK87</f>
        <v>0</v>
      </c>
      <c r="CJ87" s="11">
        <f>CH87+CI87</f>
        <v>0</v>
      </c>
      <c r="CK87" s="11">
        <f>V87+AT87+BM87</f>
        <v>0</v>
      </c>
      <c r="CL87" s="609">
        <f>W87+AU87+BN87</f>
        <v>0</v>
      </c>
      <c r="CM87" s="11">
        <f>CK87+CL87</f>
        <v>0</v>
      </c>
      <c r="CN87" s="11">
        <f>Y87+AW87+BP87</f>
        <v>0</v>
      </c>
      <c r="CO87" s="609">
        <f>Z87+AX87+BQ87</f>
        <v>0</v>
      </c>
      <c r="CP87" s="11">
        <f>CN87+CO87</f>
        <v>0</v>
      </c>
      <c r="CQ87" s="332"/>
    </row>
    <row r="88" ht="30.75" hidden="1" customHeight="1" spans="1:95">
      <c r="A88" s="637"/>
      <c r="B88" s="638"/>
      <c r="C88" s="639" t="s">
        <v>494</v>
      </c>
      <c r="D88" s="640"/>
      <c r="E88" s="641"/>
      <c r="F88" s="641"/>
      <c r="G88" s="641"/>
      <c r="H88" s="642"/>
      <c r="I88" s="641"/>
      <c r="J88" s="699"/>
      <c r="K88" s="700"/>
      <c r="L88" s="699"/>
      <c r="M88" s="699"/>
      <c r="N88" s="700"/>
      <c r="O88" s="699"/>
      <c r="P88" s="699"/>
      <c r="Q88" s="700"/>
      <c r="R88" s="722"/>
      <c r="S88" s="699"/>
      <c r="T88" s="700"/>
      <c r="U88" s="722"/>
      <c r="V88" s="699"/>
      <c r="W88" s="700"/>
      <c r="X88" s="722"/>
      <c r="Y88" s="699"/>
      <c r="Z88" s="700"/>
      <c r="AA88" s="722"/>
      <c r="AB88" s="640"/>
      <c r="AC88" s="641"/>
      <c r="AD88" s="641"/>
      <c r="AE88" s="641"/>
      <c r="AF88" s="642"/>
      <c r="AG88" s="392"/>
      <c r="AH88" s="641"/>
      <c r="AI88" s="736"/>
      <c r="AJ88" s="641"/>
      <c r="AK88" s="641"/>
      <c r="AL88" s="642"/>
      <c r="AM88" s="641"/>
      <c r="AN88" s="641"/>
      <c r="AO88" s="642"/>
      <c r="AP88" s="641"/>
      <c r="AQ88" s="641"/>
      <c r="AR88" s="642"/>
      <c r="AS88" s="641"/>
      <c r="AT88" s="641"/>
      <c r="AU88" s="642"/>
      <c r="AV88" s="641"/>
      <c r="AW88" s="641"/>
      <c r="AX88" s="642"/>
      <c r="AY88" s="758"/>
      <c r="AZ88" s="759"/>
      <c r="BA88" s="760"/>
      <c r="BB88" s="642"/>
      <c r="BC88" s="760"/>
      <c r="BD88" s="760"/>
      <c r="BE88" s="642"/>
      <c r="BF88" s="760"/>
      <c r="BG88" s="760"/>
      <c r="BH88" s="642"/>
      <c r="BI88" s="760"/>
      <c r="BJ88" s="760"/>
      <c r="BK88" s="642"/>
      <c r="BL88" s="760"/>
      <c r="BM88" s="760"/>
      <c r="BN88" s="642"/>
      <c r="BO88" s="760"/>
      <c r="BP88" s="760"/>
      <c r="BQ88" s="642"/>
      <c r="BR88" s="783"/>
      <c r="BS88" s="784"/>
      <c r="BT88" s="785"/>
      <c r="BU88" s="785"/>
      <c r="BV88" s="785"/>
      <c r="BW88" s="790"/>
      <c r="BX88" s="785"/>
      <c r="BY88" s="785"/>
      <c r="BZ88" s="790"/>
      <c r="CA88" s="785"/>
      <c r="CB88" s="785"/>
      <c r="CC88" s="790"/>
      <c r="CD88" s="785"/>
      <c r="CE88" s="785"/>
      <c r="CF88" s="790"/>
      <c r="CG88" s="785"/>
      <c r="CH88" s="785"/>
      <c r="CI88" s="790"/>
      <c r="CJ88" s="785"/>
      <c r="CK88" s="785"/>
      <c r="CL88" s="790"/>
      <c r="CM88" s="785"/>
      <c r="CN88" s="785"/>
      <c r="CO88" s="790"/>
      <c r="CP88" s="815"/>
      <c r="CQ88" s="895"/>
    </row>
    <row r="89" ht="123.75" hidden="1" customHeight="1" collapsed="1" spans="1:95">
      <c r="A89" s="16" t="s">
        <v>495</v>
      </c>
      <c r="B89" s="355" t="s">
        <v>496</v>
      </c>
      <c r="C89" s="607" t="s">
        <v>13</v>
      </c>
      <c r="D89" s="608">
        <f>E89+F89+I89+L89+O89+R89+U89+X89+AA89</f>
        <v>0</v>
      </c>
      <c r="E89" s="11">
        <v>0</v>
      </c>
      <c r="F89" s="11">
        <v>0</v>
      </c>
      <c r="G89" s="11">
        <f>'27'!I82</f>
        <v>0</v>
      </c>
      <c r="H89" s="609">
        <f>H91</f>
        <v>0</v>
      </c>
      <c r="I89" s="11">
        <f>G89+H89</f>
        <v>0</v>
      </c>
      <c r="J89" s="686">
        <f>'35'!L81</f>
        <v>0</v>
      </c>
      <c r="K89" s="687">
        <f>K91</f>
        <v>0</v>
      </c>
      <c r="L89" s="686">
        <v>0</v>
      </c>
      <c r="M89" s="686">
        <f>'43'!O82</f>
        <v>0</v>
      </c>
      <c r="N89" s="687">
        <f>N91</f>
        <v>0</v>
      </c>
      <c r="O89" s="686">
        <v>0</v>
      </c>
      <c r="P89" s="686">
        <f>'48'!R86</f>
        <v>0</v>
      </c>
      <c r="Q89" s="687">
        <v>0</v>
      </c>
      <c r="R89" s="717">
        <f>P89+Q89</f>
        <v>0</v>
      </c>
      <c r="S89" s="686">
        <f>'48'!U86</f>
        <v>0</v>
      </c>
      <c r="T89" s="687">
        <v>0</v>
      </c>
      <c r="U89" s="717">
        <f>S89+T89</f>
        <v>0</v>
      </c>
      <c r="V89" s="686">
        <f>'48'!X86</f>
        <v>0</v>
      </c>
      <c r="W89" s="687">
        <v>0</v>
      </c>
      <c r="X89" s="717">
        <f>V89+W89</f>
        <v>0</v>
      </c>
      <c r="Y89" s="686">
        <f>'48'!AA86</f>
        <v>0</v>
      </c>
      <c r="Z89" s="687">
        <v>0</v>
      </c>
      <c r="AA89" s="717">
        <f>Y89+Z89</f>
        <v>0</v>
      </c>
      <c r="AB89" s="608">
        <f>AC89+AD89+AG89+AJ89+AM89+AP89+AS89+AV89+AY89</f>
        <v>0</v>
      </c>
      <c r="AC89" s="11">
        <v>0</v>
      </c>
      <c r="AD89" s="11">
        <v>0</v>
      </c>
      <c r="AE89" s="11">
        <f>'25'!X78</f>
        <v>0</v>
      </c>
      <c r="AF89" s="609">
        <f>AF91</f>
        <v>0</v>
      </c>
      <c r="AG89" s="358">
        <v>0</v>
      </c>
      <c r="AH89" s="11">
        <f>'35'!AA81</f>
        <v>0</v>
      </c>
      <c r="AI89" s="609">
        <f>AI91</f>
        <v>0</v>
      </c>
      <c r="AJ89" s="11">
        <v>0</v>
      </c>
      <c r="AK89" s="11" t="str">
        <f>'43'!AD82</f>
        <v>И.Ю. Волков</v>
      </c>
      <c r="AL89" s="609">
        <f>AL91</f>
        <v>0</v>
      </c>
      <c r="AM89" s="11">
        <v>0</v>
      </c>
      <c r="AN89" s="11">
        <f>'48'!AP86</f>
        <v>0</v>
      </c>
      <c r="AO89" s="609">
        <v>0</v>
      </c>
      <c r="AP89" s="11">
        <f>AN89+AO89</f>
        <v>0</v>
      </c>
      <c r="AQ89" s="11">
        <f>'48'!AS86</f>
        <v>0</v>
      </c>
      <c r="AR89" s="609">
        <v>0</v>
      </c>
      <c r="AS89" s="11">
        <f>AQ89+AR89</f>
        <v>0</v>
      </c>
      <c r="AT89" s="11">
        <f>'48'!AV86</f>
        <v>0</v>
      </c>
      <c r="AU89" s="609">
        <v>0</v>
      </c>
      <c r="AV89" s="11">
        <f>AT89+AU89</f>
        <v>0</v>
      </c>
      <c r="AW89" s="11">
        <f>'48'!AY86</f>
        <v>0</v>
      </c>
      <c r="AX89" s="609">
        <v>0</v>
      </c>
      <c r="AY89" s="11">
        <f>AW89+AX89</f>
        <v>0</v>
      </c>
      <c r="AZ89" s="747">
        <f>BC89+BF89+BI89+BL89+BO89+BR89</f>
        <v>0</v>
      </c>
      <c r="BA89" s="11">
        <v>0</v>
      </c>
      <c r="BB89" s="687">
        <f>BB91</f>
        <v>0</v>
      </c>
      <c r="BC89" s="11">
        <v>0</v>
      </c>
      <c r="BD89" s="11">
        <v>0</v>
      </c>
      <c r="BE89" s="609">
        <f>BE91</f>
        <v>0</v>
      </c>
      <c r="BF89" s="11">
        <v>0</v>
      </c>
      <c r="BG89" s="11">
        <v>0</v>
      </c>
      <c r="BH89" s="609">
        <v>0</v>
      </c>
      <c r="BI89" s="686">
        <f>BG89+BH89</f>
        <v>0</v>
      </c>
      <c r="BJ89" s="11">
        <v>0</v>
      </c>
      <c r="BK89" s="609">
        <v>0</v>
      </c>
      <c r="BL89" s="686">
        <f>BJ89+BK89</f>
        <v>0</v>
      </c>
      <c r="BM89" s="11">
        <v>0</v>
      </c>
      <c r="BN89" s="609">
        <v>0</v>
      </c>
      <c r="BO89" s="686">
        <f>BM89+BN89</f>
        <v>0</v>
      </c>
      <c r="BP89" s="11">
        <v>0</v>
      </c>
      <c r="BQ89" s="609">
        <v>0</v>
      </c>
      <c r="BR89" s="686">
        <f>BP89+BQ89</f>
        <v>0</v>
      </c>
      <c r="BS89" s="608">
        <f>BT89+BU89+BX89+CA89+CD89+CG89+CJ89+CM89+CP89</f>
        <v>0</v>
      </c>
      <c r="BT89" s="11">
        <f t="shared" ref="BT89:BW90" si="22">E89+AC89</f>
        <v>0</v>
      </c>
      <c r="BU89" s="11">
        <f t="shared" si="22"/>
        <v>0</v>
      </c>
      <c r="BV89" s="11">
        <f t="shared" si="22"/>
        <v>0</v>
      </c>
      <c r="BW89" s="609">
        <f t="shared" si="22"/>
        <v>0</v>
      </c>
      <c r="BX89" s="11">
        <f>BV89+BW89</f>
        <v>0</v>
      </c>
      <c r="BY89" s="11">
        <f>J89+AH89+BA89</f>
        <v>0</v>
      </c>
      <c r="BZ89" s="609">
        <f>K89+AI89+BB89</f>
        <v>0</v>
      </c>
      <c r="CA89" s="11">
        <v>0</v>
      </c>
      <c r="CB89" s="11" t="e">
        <f>M89+AK89</f>
        <v>#VALUE!</v>
      </c>
      <c r="CC89" s="609">
        <f>N89+AL89</f>
        <v>0</v>
      </c>
      <c r="CD89" s="11">
        <v>0</v>
      </c>
      <c r="CE89" s="11">
        <f>P89+AN89</f>
        <v>0</v>
      </c>
      <c r="CF89" s="609">
        <f>Q89+AO89</f>
        <v>0</v>
      </c>
      <c r="CG89" s="11">
        <f>CE89+CF89</f>
        <v>0</v>
      </c>
      <c r="CH89" s="11">
        <f>S89+AQ89+BJ89</f>
        <v>0</v>
      </c>
      <c r="CI89" s="609">
        <f>T89+AR89+BK89</f>
        <v>0</v>
      </c>
      <c r="CJ89" s="11">
        <f>CH89+CI89</f>
        <v>0</v>
      </c>
      <c r="CK89" s="11">
        <f>V89+AT89+BM89</f>
        <v>0</v>
      </c>
      <c r="CL89" s="609">
        <f>W89+AU89+BN89</f>
        <v>0</v>
      </c>
      <c r="CM89" s="11">
        <f>CK89+CL89</f>
        <v>0</v>
      </c>
      <c r="CN89" s="11">
        <f>Y89+AW89+BP89</f>
        <v>0</v>
      </c>
      <c r="CO89" s="609">
        <f>Z89+AX89+BQ89</f>
        <v>0</v>
      </c>
      <c r="CP89" s="11">
        <f>CN89+CO89</f>
        <v>0</v>
      </c>
      <c r="CQ89" s="226"/>
    </row>
    <row r="90" ht="102" hidden="1" customHeight="1" spans="1:95">
      <c r="A90" s="844" t="s">
        <v>503</v>
      </c>
      <c r="B90" s="539" t="s">
        <v>504</v>
      </c>
      <c r="C90" s="845" t="s">
        <v>13</v>
      </c>
      <c r="D90" s="608">
        <f>E90+F90+I90+L90+O90+R90+U90+X90+AA90</f>
        <v>0</v>
      </c>
      <c r="E90" s="11">
        <v>0</v>
      </c>
      <c r="F90" s="11">
        <v>0</v>
      </c>
      <c r="G90" s="11">
        <f>'27'!I83</f>
        <v>0</v>
      </c>
      <c r="H90" s="609">
        <f>H92</f>
        <v>0</v>
      </c>
      <c r="I90" s="11">
        <f>G90+H90</f>
        <v>0</v>
      </c>
      <c r="J90" s="686">
        <f>'35'!L82</f>
        <v>0</v>
      </c>
      <c r="K90" s="687">
        <f>K92</f>
        <v>0</v>
      </c>
      <c r="L90" s="686">
        <v>0</v>
      </c>
      <c r="M90" s="686">
        <f>'43'!O83</f>
        <v>0</v>
      </c>
      <c r="N90" s="687">
        <f>N92</f>
        <v>0</v>
      </c>
      <c r="O90" s="686">
        <v>0</v>
      </c>
      <c r="P90" s="686">
        <f>'48'!R87</f>
        <v>0</v>
      </c>
      <c r="Q90" s="687">
        <v>0</v>
      </c>
      <c r="R90" s="717">
        <f>P90+Q90</f>
        <v>0</v>
      </c>
      <c r="S90" s="686">
        <f>'48'!U87</f>
        <v>0</v>
      </c>
      <c r="T90" s="687">
        <v>0</v>
      </c>
      <c r="U90" s="717">
        <f>S90+T90</f>
        <v>0</v>
      </c>
      <c r="V90" s="686">
        <f>'48'!X87</f>
        <v>0</v>
      </c>
      <c r="W90" s="687">
        <v>0</v>
      </c>
      <c r="X90" s="717">
        <f>V90+W90</f>
        <v>0</v>
      </c>
      <c r="Y90" s="686">
        <f>'48'!AA87</f>
        <v>0</v>
      </c>
      <c r="Z90" s="687">
        <v>0</v>
      </c>
      <c r="AA90" s="717">
        <f>Y90+Z90</f>
        <v>0</v>
      </c>
      <c r="AB90" s="608">
        <f>AC90+AD90+AG90+AJ90+AM90+AP90+AS90+AV90+AY90</f>
        <v>0</v>
      </c>
      <c r="AC90" s="11">
        <v>0</v>
      </c>
      <c r="AD90" s="11">
        <v>0</v>
      </c>
      <c r="AE90" s="11">
        <f>'25'!X79</f>
        <v>0</v>
      </c>
      <c r="AF90" s="609">
        <f>AF92</f>
        <v>0</v>
      </c>
      <c r="AG90" s="358">
        <v>0</v>
      </c>
      <c r="AH90" s="11">
        <f>'35'!AA82</f>
        <v>0</v>
      </c>
      <c r="AI90" s="609">
        <f>AI92</f>
        <v>0</v>
      </c>
      <c r="AJ90" s="11">
        <v>0</v>
      </c>
      <c r="AK90" s="11">
        <f>'43'!AD83</f>
        <v>0</v>
      </c>
      <c r="AL90" s="609">
        <f>AL92</f>
        <v>0</v>
      </c>
      <c r="AM90" s="11">
        <v>0</v>
      </c>
      <c r="AN90" s="11">
        <f>'48'!AP87</f>
        <v>0</v>
      </c>
      <c r="AO90" s="609">
        <v>0</v>
      </c>
      <c r="AP90" s="11">
        <f>AN90+AO90</f>
        <v>0</v>
      </c>
      <c r="AQ90" s="11">
        <f>'48'!AS87</f>
        <v>0</v>
      </c>
      <c r="AR90" s="609">
        <v>0</v>
      </c>
      <c r="AS90" s="11">
        <f>AQ90+AR90</f>
        <v>0</v>
      </c>
      <c r="AT90" s="11">
        <f>'48'!AV87</f>
        <v>0</v>
      </c>
      <c r="AU90" s="609">
        <v>0</v>
      </c>
      <c r="AV90" s="11">
        <f>AT90+AU90</f>
        <v>0</v>
      </c>
      <c r="AW90" s="11">
        <f>'48'!AY87</f>
        <v>0</v>
      </c>
      <c r="AX90" s="609">
        <v>0</v>
      </c>
      <c r="AY90" s="11">
        <f>AW90+AX90</f>
        <v>0</v>
      </c>
      <c r="AZ90" s="747">
        <f>BC90+BF90+BI90+BL90+BO90+BR90</f>
        <v>0</v>
      </c>
      <c r="BA90" s="11">
        <v>0</v>
      </c>
      <c r="BB90" s="687">
        <f>BB92</f>
        <v>0</v>
      </c>
      <c r="BC90" s="11">
        <v>0</v>
      </c>
      <c r="BD90" s="11">
        <v>0</v>
      </c>
      <c r="BE90" s="609">
        <f>BE92</f>
        <v>0</v>
      </c>
      <c r="BF90" s="11">
        <v>0</v>
      </c>
      <c r="BG90" s="11">
        <v>0</v>
      </c>
      <c r="BH90" s="609">
        <v>0</v>
      </c>
      <c r="BI90" s="686">
        <f>BG90+BH90</f>
        <v>0</v>
      </c>
      <c r="BJ90" s="11">
        <v>0</v>
      </c>
      <c r="BK90" s="609">
        <v>0</v>
      </c>
      <c r="BL90" s="686">
        <f>BJ90+BK90</f>
        <v>0</v>
      </c>
      <c r="BM90" s="11">
        <v>0</v>
      </c>
      <c r="BN90" s="609">
        <v>0</v>
      </c>
      <c r="BO90" s="686">
        <f>BM90+BN90</f>
        <v>0</v>
      </c>
      <c r="BP90" s="11">
        <v>0</v>
      </c>
      <c r="BQ90" s="609">
        <v>0</v>
      </c>
      <c r="BR90" s="686">
        <f>BP90+BQ90</f>
        <v>0</v>
      </c>
      <c r="BS90" s="608">
        <f>BT90+BU90+BX90+CA90+CD90+CG90+CJ90+CM90+CP90</f>
        <v>0</v>
      </c>
      <c r="BT90" s="11">
        <f t="shared" si="22"/>
        <v>0</v>
      </c>
      <c r="BU90" s="11">
        <f t="shared" si="22"/>
        <v>0</v>
      </c>
      <c r="BV90" s="11">
        <f t="shared" si="22"/>
        <v>0</v>
      </c>
      <c r="BW90" s="609">
        <f t="shared" si="22"/>
        <v>0</v>
      </c>
      <c r="BX90" s="11">
        <f>BV90+BW90</f>
        <v>0</v>
      </c>
      <c r="BY90" s="11">
        <f>J90+AH90+BA90</f>
        <v>0</v>
      </c>
      <c r="BZ90" s="609">
        <f>K90+AI90+BB90</f>
        <v>0</v>
      </c>
      <c r="CA90" s="11">
        <v>0</v>
      </c>
      <c r="CB90" s="11">
        <f>M90+AK90</f>
        <v>0</v>
      </c>
      <c r="CC90" s="609">
        <f>N90+AL90</f>
        <v>0</v>
      </c>
      <c r="CD90" s="11">
        <v>0</v>
      </c>
      <c r="CE90" s="11">
        <f>P90+AN90</f>
        <v>0</v>
      </c>
      <c r="CF90" s="609">
        <f>Q90+AO90</f>
        <v>0</v>
      </c>
      <c r="CG90" s="11">
        <f>CE90+CF90</f>
        <v>0</v>
      </c>
      <c r="CH90" s="11">
        <f>S90+AQ90+BJ90</f>
        <v>0</v>
      </c>
      <c r="CI90" s="609">
        <f>T90+AR90+BK90</f>
        <v>0</v>
      </c>
      <c r="CJ90" s="11">
        <f>CH90+CI90</f>
        <v>0</v>
      </c>
      <c r="CK90" s="11">
        <f>V90+AT90+BM90</f>
        <v>0</v>
      </c>
      <c r="CL90" s="609">
        <f>W90+AU90+BN90</f>
        <v>0</v>
      </c>
      <c r="CM90" s="11">
        <f>CK90+CL90</f>
        <v>0</v>
      </c>
      <c r="CN90" s="11">
        <f>Y90+AW90+BP90</f>
        <v>0</v>
      </c>
      <c r="CO90" s="609">
        <f>Z90+AX90+BQ90</f>
        <v>0</v>
      </c>
      <c r="CP90" s="11">
        <f>CN90+CO90</f>
        <v>0</v>
      </c>
      <c r="CQ90" s="226"/>
    </row>
    <row r="91" s="27" customFormat="1" ht="67.5" customHeight="1" spans="1:95">
      <c r="A91" s="643"/>
      <c r="B91" s="644" t="s">
        <v>159</v>
      </c>
      <c r="C91" s="846"/>
      <c r="D91" s="425">
        <f>E91+F91+I91+L91+O91+R91+U91+X91+AA91</f>
        <v>1427.39342</v>
      </c>
      <c r="E91" s="646">
        <f>E69+E80+E74+E85+E87+E89+E90</f>
        <v>0</v>
      </c>
      <c r="F91" s="646">
        <f>F69+F80+F74+F85+F87+F89+F90</f>
        <v>0</v>
      </c>
      <c r="G91" s="646">
        <f>G69+G80+G74+G85+G87</f>
        <v>0</v>
      </c>
      <c r="H91" s="646">
        <f>H69+H80+H74+H85+H87</f>
        <v>0</v>
      </c>
      <c r="I91" s="646">
        <f>I69+I80+I74+I85+I87+I89+I90</f>
        <v>0</v>
      </c>
      <c r="J91" s="646">
        <f>J69+J80+J74+J85+J87</f>
        <v>75393.91334</v>
      </c>
      <c r="K91" s="646">
        <f>K69+K80+K74+K85+K87</f>
        <v>0</v>
      </c>
      <c r="L91" s="646">
        <f>L69+L80+L74+L85+L87+L89+L90</f>
        <v>0</v>
      </c>
      <c r="M91" s="646">
        <f>M69+M80+M74+M85+M87</f>
        <v>360.05</v>
      </c>
      <c r="N91" s="646">
        <f>N69+N80+N74+N85+N87</f>
        <v>0</v>
      </c>
      <c r="O91" s="646">
        <f t="shared" ref="O91:Z91" si="23">O69+O80+O74+O85+O87+O89+O90</f>
        <v>180.025</v>
      </c>
      <c r="P91" s="646">
        <f t="shared" si="23"/>
        <v>1247.36842</v>
      </c>
      <c r="Q91" s="855">
        <f t="shared" si="23"/>
        <v>0</v>
      </c>
      <c r="R91" s="795">
        <f t="shared" si="23"/>
        <v>1247.36842</v>
      </c>
      <c r="S91" s="795">
        <f t="shared" si="23"/>
        <v>0</v>
      </c>
      <c r="T91" s="855">
        <f t="shared" si="23"/>
        <v>0</v>
      </c>
      <c r="U91" s="795">
        <f t="shared" si="23"/>
        <v>0</v>
      </c>
      <c r="V91" s="795">
        <f t="shared" si="23"/>
        <v>0</v>
      </c>
      <c r="W91" s="855">
        <f t="shared" si="23"/>
        <v>0</v>
      </c>
      <c r="X91" s="795">
        <f t="shared" si="23"/>
        <v>0</v>
      </c>
      <c r="Y91" s="795">
        <f t="shared" si="23"/>
        <v>0</v>
      </c>
      <c r="Z91" s="855">
        <f t="shared" si="23"/>
        <v>0</v>
      </c>
      <c r="AA91" s="795">
        <f>AA69+AA80+AA74+AA85+AA87+AA89</f>
        <v>0</v>
      </c>
      <c r="AB91" s="674">
        <f>AC91+AD91+AG91+AJ91+AM91+AP91+AS91+AV91+AY91</f>
        <v>18000</v>
      </c>
      <c r="AC91" s="795">
        <f>AC69+AC80+AC74+AC85+AC87+AC89+AC90</f>
        <v>0</v>
      </c>
      <c r="AD91" s="795">
        <f>AD69+AD80+AD74+AD85+AD87+AD89+AD90</f>
        <v>0</v>
      </c>
      <c r="AE91" s="646">
        <f>AE69+AE80+AE74+AE85</f>
        <v>0</v>
      </c>
      <c r="AF91" s="646">
        <f>AF69+AF80+AF74+AF85</f>
        <v>0</v>
      </c>
      <c r="AG91" s="795">
        <f>AG69+AG80+AG74+AG85+AG87+AG89+AG90</f>
        <v>0</v>
      </c>
      <c r="AH91" s="646">
        <f>AH69+AH80+AH74+AH85</f>
        <v>0</v>
      </c>
      <c r="AI91" s="646">
        <f>AI69+AI80+AI74+AI85</f>
        <v>0</v>
      </c>
      <c r="AJ91" s="795">
        <f>AJ69+AJ80+AJ74+AJ85+AJ87+AJ89+AJ90</f>
        <v>0</v>
      </c>
      <c r="AK91" s="646">
        <f>AK69+AK80+AK74+AK85</f>
        <v>0</v>
      </c>
      <c r="AL91" s="646">
        <f>AL69+AL80+AL74+AL85</f>
        <v>0</v>
      </c>
      <c r="AM91" s="795">
        <f t="shared" ref="AM91:AY91" si="24">AM69+AM80+AM74+AM85+AM87+AM89+AM90</f>
        <v>0</v>
      </c>
      <c r="AN91" s="795">
        <f t="shared" si="24"/>
        <v>18000</v>
      </c>
      <c r="AO91" s="855">
        <f t="shared" si="24"/>
        <v>0</v>
      </c>
      <c r="AP91" s="795">
        <f t="shared" si="24"/>
        <v>18000</v>
      </c>
      <c r="AQ91" s="795">
        <f t="shared" si="24"/>
        <v>0</v>
      </c>
      <c r="AR91" s="855">
        <f t="shared" si="24"/>
        <v>0</v>
      </c>
      <c r="AS91" s="795">
        <f t="shared" si="24"/>
        <v>0</v>
      </c>
      <c r="AT91" s="795">
        <f t="shared" si="24"/>
        <v>0</v>
      </c>
      <c r="AU91" s="855">
        <f t="shared" si="24"/>
        <v>0</v>
      </c>
      <c r="AV91" s="795">
        <f t="shared" si="24"/>
        <v>0</v>
      </c>
      <c r="AW91" s="795">
        <f t="shared" si="24"/>
        <v>0</v>
      </c>
      <c r="AX91" s="855">
        <f t="shared" si="24"/>
        <v>0</v>
      </c>
      <c r="AY91" s="795">
        <f t="shared" si="24"/>
        <v>0</v>
      </c>
      <c r="AZ91" s="747">
        <f>BC91+BF91+BI91+BL91+BO91+BR91</f>
        <v>0</v>
      </c>
      <c r="BA91" s="646">
        <f>BA80+BA74+BA85</f>
        <v>0</v>
      </c>
      <c r="BB91" s="848">
        <f>BB80+BB74+BB85</f>
        <v>0</v>
      </c>
      <c r="BC91" s="795">
        <f>BC69+BC80+BC74+BC85+BC87+BC89+BC90</f>
        <v>0</v>
      </c>
      <c r="BD91" s="646">
        <f>BD69+BD80+BD74+BD85+BD87</f>
        <v>0</v>
      </c>
      <c r="BE91" s="646">
        <f>BE69+BE80+BE74+BE85+BE87</f>
        <v>0</v>
      </c>
      <c r="BF91" s="795">
        <f t="shared" ref="BF91:BR91" si="25">BF69+BF80+BF74+BF85+BF87+BF89+BF90</f>
        <v>0</v>
      </c>
      <c r="BG91" s="795">
        <f t="shared" si="25"/>
        <v>0</v>
      </c>
      <c r="BH91" s="855">
        <f t="shared" si="25"/>
        <v>0</v>
      </c>
      <c r="BI91" s="795">
        <f t="shared" si="25"/>
        <v>0</v>
      </c>
      <c r="BJ91" s="795">
        <f t="shared" si="25"/>
        <v>0</v>
      </c>
      <c r="BK91" s="855">
        <f t="shared" si="25"/>
        <v>0</v>
      </c>
      <c r="BL91" s="795">
        <f t="shared" si="25"/>
        <v>0</v>
      </c>
      <c r="BM91" s="795">
        <f t="shared" si="25"/>
        <v>0</v>
      </c>
      <c r="BN91" s="855">
        <f t="shared" si="25"/>
        <v>0</v>
      </c>
      <c r="BO91" s="795">
        <f t="shared" si="25"/>
        <v>0</v>
      </c>
      <c r="BP91" s="795">
        <f t="shared" si="25"/>
        <v>0</v>
      </c>
      <c r="BQ91" s="855">
        <f t="shared" si="25"/>
        <v>0</v>
      </c>
      <c r="BR91" s="795">
        <f t="shared" si="25"/>
        <v>0</v>
      </c>
      <c r="BS91" s="674">
        <f>BT91+BU91+BX91+CA91+CD91+CG91+CJ91+CM91+CP91</f>
        <v>19427.39342</v>
      </c>
      <c r="BT91" s="795">
        <f>BT69+BT80+BT74+BT85+BT87+BT89+BT90</f>
        <v>0</v>
      </c>
      <c r="BU91" s="795">
        <f>BU69+BU80+BU74+BU85+BU87+BU89+BU90</f>
        <v>0</v>
      </c>
      <c r="BV91" s="646">
        <f>BV69+BV80+BV74+BV85+BV87</f>
        <v>0</v>
      </c>
      <c r="BW91" s="646">
        <f>BW69+BW80+BW74+BW85+BW87</f>
        <v>0</v>
      </c>
      <c r="BX91" s="795">
        <f>BX69+BX80+BX74+BX85+BX87+BX89+BX90</f>
        <v>0</v>
      </c>
      <c r="BY91" s="646">
        <f>BY69+BY80+BY74+BY85+BY87</f>
        <v>84032.18285</v>
      </c>
      <c r="BZ91" s="646">
        <f>BZ69+BZ80+BZ74+BZ85+BZ87</f>
        <v>0</v>
      </c>
      <c r="CA91" s="795">
        <f>CA69+CA80+CA74+CA85+CA87+CA89+CA90</f>
        <v>0</v>
      </c>
      <c r="CB91" s="646">
        <f>CB69+CB80+CB74+CB85+CB87</f>
        <v>360.05</v>
      </c>
      <c r="CC91" s="646">
        <f>CC69+CC80+CC74+CC85+CC87</f>
        <v>0</v>
      </c>
      <c r="CD91" s="795">
        <f t="shared" ref="CD91:CP91" si="26">CD69+CD80+CD74+CD85+CD87+CD89+CD90</f>
        <v>180.025</v>
      </c>
      <c r="CE91" s="795">
        <f t="shared" si="26"/>
        <v>19247.36842</v>
      </c>
      <c r="CF91" s="855">
        <f t="shared" si="26"/>
        <v>0</v>
      </c>
      <c r="CG91" s="795">
        <f t="shared" si="26"/>
        <v>19247.36842</v>
      </c>
      <c r="CH91" s="795">
        <f t="shared" si="26"/>
        <v>0</v>
      </c>
      <c r="CI91" s="855">
        <f t="shared" si="26"/>
        <v>0</v>
      </c>
      <c r="CJ91" s="795">
        <f t="shared" si="26"/>
        <v>0</v>
      </c>
      <c r="CK91" s="795">
        <f t="shared" si="26"/>
        <v>0</v>
      </c>
      <c r="CL91" s="855">
        <f t="shared" si="26"/>
        <v>0</v>
      </c>
      <c r="CM91" s="795">
        <f t="shared" si="26"/>
        <v>0</v>
      </c>
      <c r="CN91" s="795">
        <f t="shared" si="26"/>
        <v>0</v>
      </c>
      <c r="CO91" s="855">
        <f t="shared" si="26"/>
        <v>0</v>
      </c>
      <c r="CP91" s="795">
        <f t="shared" si="26"/>
        <v>0</v>
      </c>
      <c r="CQ91" s="334"/>
    </row>
    <row r="92" s="27" customFormat="1" ht="76.9" customHeight="1" spans="1:95">
      <c r="A92" s="643"/>
      <c r="B92" s="644" t="s">
        <v>162</v>
      </c>
      <c r="C92" s="847"/>
      <c r="D92" s="425">
        <f>E92+F92+I92+L92+O92+R92+U92+X92+AA92</f>
        <v>716797.9324</v>
      </c>
      <c r="E92" s="646">
        <f t="shared" ref="E92:AA92" si="27">E91+E66+E59+E45+E54</f>
        <v>73582.87327</v>
      </c>
      <c r="F92" s="646">
        <f t="shared" si="27"/>
        <v>68037.99891</v>
      </c>
      <c r="G92" s="646">
        <f t="shared" si="27"/>
        <v>81605.94426</v>
      </c>
      <c r="H92" s="848">
        <f t="shared" si="27"/>
        <v>0</v>
      </c>
      <c r="I92" s="646">
        <f t="shared" si="27"/>
        <v>79606.73556</v>
      </c>
      <c r="J92" s="646">
        <f t="shared" si="27"/>
        <v>150787.82668</v>
      </c>
      <c r="K92" s="855">
        <f t="shared" si="27"/>
        <v>0</v>
      </c>
      <c r="L92" s="646">
        <f t="shared" si="27"/>
        <v>75393.91334</v>
      </c>
      <c r="M92" s="646">
        <f t="shared" si="27"/>
        <v>74198.21812</v>
      </c>
      <c r="N92" s="855">
        <f t="shared" si="27"/>
        <v>0</v>
      </c>
      <c r="O92" s="646">
        <f t="shared" si="27"/>
        <v>74018.19312</v>
      </c>
      <c r="P92" s="646">
        <f t="shared" si="27"/>
        <v>110497.65482</v>
      </c>
      <c r="Q92" s="855">
        <f t="shared" si="27"/>
        <v>0</v>
      </c>
      <c r="R92" s="795">
        <f t="shared" si="27"/>
        <v>108044.37829</v>
      </c>
      <c r="S92" s="646">
        <f t="shared" si="27"/>
        <v>79476.79875</v>
      </c>
      <c r="T92" s="855">
        <f t="shared" si="27"/>
        <v>8.94116</v>
      </c>
      <c r="U92" s="795">
        <f t="shared" si="27"/>
        <v>79485.73991</v>
      </c>
      <c r="V92" s="646">
        <f t="shared" si="27"/>
        <v>79781.3</v>
      </c>
      <c r="W92" s="855">
        <f t="shared" si="27"/>
        <v>0</v>
      </c>
      <c r="X92" s="795">
        <f t="shared" si="27"/>
        <v>79781.3</v>
      </c>
      <c r="Y92" s="646">
        <f t="shared" si="27"/>
        <v>78846.8</v>
      </c>
      <c r="Z92" s="855">
        <f t="shared" si="27"/>
        <v>0</v>
      </c>
      <c r="AA92" s="795">
        <f t="shared" si="27"/>
        <v>78846.8</v>
      </c>
      <c r="AB92" s="674">
        <f>AC92+AD92+AG92+AJ92+AM92+AP92+AS92+AV92+AY92</f>
        <v>54595.25103</v>
      </c>
      <c r="AC92" s="646">
        <f t="shared" ref="AC92:AY92" si="28">AC91+AC66+AC59+AC45+AC54</f>
        <v>4170.09794</v>
      </c>
      <c r="AD92" s="646">
        <f t="shared" si="28"/>
        <v>0</v>
      </c>
      <c r="AE92" s="646">
        <f t="shared" si="28"/>
        <v>3793.45358</v>
      </c>
      <c r="AF92" s="848">
        <f t="shared" si="28"/>
        <v>0</v>
      </c>
      <c r="AG92" s="646">
        <f t="shared" si="28"/>
        <v>3793.45358</v>
      </c>
      <c r="AH92" s="646">
        <f t="shared" si="28"/>
        <v>13369.43893</v>
      </c>
      <c r="AI92" s="855">
        <f t="shared" si="28"/>
        <v>0</v>
      </c>
      <c r="AJ92" s="646">
        <f t="shared" si="28"/>
        <v>8638.26951</v>
      </c>
      <c r="AK92" s="646">
        <f t="shared" si="28"/>
        <v>3787.5</v>
      </c>
      <c r="AL92" s="855">
        <f t="shared" si="28"/>
        <v>0</v>
      </c>
      <c r="AM92" s="646">
        <f t="shared" si="28"/>
        <v>3787.5</v>
      </c>
      <c r="AN92" s="646">
        <f t="shared" si="28"/>
        <v>23280.8</v>
      </c>
      <c r="AO92" s="855">
        <f t="shared" si="28"/>
        <v>0</v>
      </c>
      <c r="AP92" s="646">
        <f t="shared" si="28"/>
        <v>23280.8</v>
      </c>
      <c r="AQ92" s="646">
        <f t="shared" si="28"/>
        <v>10373.13</v>
      </c>
      <c r="AR92" s="855">
        <f t="shared" si="28"/>
        <v>0</v>
      </c>
      <c r="AS92" s="646">
        <f t="shared" si="28"/>
        <v>10373.13</v>
      </c>
      <c r="AT92" s="646">
        <f t="shared" si="28"/>
        <v>276</v>
      </c>
      <c r="AU92" s="855">
        <f t="shared" si="28"/>
        <v>0</v>
      </c>
      <c r="AV92" s="646">
        <f t="shared" si="28"/>
        <v>276</v>
      </c>
      <c r="AW92" s="646">
        <f t="shared" si="28"/>
        <v>276</v>
      </c>
      <c r="AX92" s="855">
        <f t="shared" si="28"/>
        <v>0</v>
      </c>
      <c r="AY92" s="646">
        <f t="shared" si="28"/>
        <v>276</v>
      </c>
      <c r="AZ92" s="883">
        <f>BC92+BF92+BI92+BL92+BO92+BR92</f>
        <v>6573.1</v>
      </c>
      <c r="BA92" s="870">
        <f>BA91+BA66+BA59+BA45+BA54</f>
        <v>820</v>
      </c>
      <c r="BB92" s="855">
        <f>BB91+BB66+BB59+BB45+BB54</f>
        <v>0</v>
      </c>
      <c r="BC92" s="795">
        <f>BC91+BC66+BC59+BC45+BC54</f>
        <v>820</v>
      </c>
      <c r="BD92" s="870">
        <f>BD91+BD66+BD59+BD45+BD54</f>
        <v>410</v>
      </c>
      <c r="BE92" s="855">
        <f>BE91+BE66+BE59+BE45+BE54</f>
        <v>0</v>
      </c>
      <c r="BF92" s="795">
        <f>BD92+BE92</f>
        <v>410</v>
      </c>
      <c r="BG92" s="870">
        <f>BG91+BG66+BG59+BG45+BG54</f>
        <v>410</v>
      </c>
      <c r="BH92" s="855">
        <f>BH91+BH66+BH59+BH45+BH54</f>
        <v>0</v>
      </c>
      <c r="BI92" s="795">
        <f>BG92+BH92</f>
        <v>410</v>
      </c>
      <c r="BJ92" s="870">
        <f>BJ91+BJ66+BJ59+BJ45+BJ54</f>
        <v>3293.1</v>
      </c>
      <c r="BK92" s="855">
        <f>BK91+BK66+BK59+BK45+BK54</f>
        <v>0</v>
      </c>
      <c r="BL92" s="795">
        <f>BJ92+BK92</f>
        <v>3293.1</v>
      </c>
      <c r="BM92" s="870">
        <f>BM91+BM66+BM59+BM45+BM54</f>
        <v>820</v>
      </c>
      <c r="BN92" s="855">
        <f>BN91+BN66+BN59+BN45+BN54</f>
        <v>0</v>
      </c>
      <c r="BO92" s="890">
        <f>BM92+BN92</f>
        <v>820</v>
      </c>
      <c r="BP92" s="870">
        <f>BP91+BP66+BP59+BP45+BP54</f>
        <v>820</v>
      </c>
      <c r="BQ92" s="855">
        <f>BQ91+BQ66+BQ59+BQ45+BQ54</f>
        <v>0</v>
      </c>
      <c r="BR92" s="795">
        <f>BP92+BQ92</f>
        <v>820</v>
      </c>
      <c r="BS92" s="674">
        <f>BT92+BU92+BX92+CA92+CD92+CG92+CJ92+CM92+CP92</f>
        <v>777966.28343</v>
      </c>
      <c r="BT92" s="646">
        <f t="shared" ref="BT92:CP92" si="29">BT91+BT66+BT59+BT45+BT54</f>
        <v>77752.97121</v>
      </c>
      <c r="BU92" s="646">
        <f t="shared" si="29"/>
        <v>68037.99891</v>
      </c>
      <c r="BV92" s="646">
        <f t="shared" si="29"/>
        <v>85399.39784</v>
      </c>
      <c r="BW92" s="646">
        <f t="shared" si="29"/>
        <v>0</v>
      </c>
      <c r="BX92" s="646">
        <f t="shared" si="29"/>
        <v>83400.18914</v>
      </c>
      <c r="BY92" s="646">
        <f t="shared" si="29"/>
        <v>173615.53512</v>
      </c>
      <c r="BZ92" s="848">
        <f t="shared" si="29"/>
        <v>0</v>
      </c>
      <c r="CA92" s="646">
        <f t="shared" si="29"/>
        <v>84852.18285</v>
      </c>
      <c r="CB92" s="646">
        <f t="shared" si="29"/>
        <v>78395.71812</v>
      </c>
      <c r="CC92" s="848">
        <f t="shared" si="29"/>
        <v>0</v>
      </c>
      <c r="CD92" s="646">
        <f t="shared" si="29"/>
        <v>78215.69312</v>
      </c>
      <c r="CE92" s="646">
        <f t="shared" si="29"/>
        <v>131735.17829</v>
      </c>
      <c r="CF92" s="848">
        <f t="shared" si="29"/>
        <v>0</v>
      </c>
      <c r="CG92" s="646">
        <f t="shared" si="29"/>
        <v>131735.17829</v>
      </c>
      <c r="CH92" s="646">
        <f t="shared" si="29"/>
        <v>93143.02875</v>
      </c>
      <c r="CI92" s="848">
        <f t="shared" si="29"/>
        <v>8.94116</v>
      </c>
      <c r="CJ92" s="646">
        <f t="shared" si="29"/>
        <v>93151.96991</v>
      </c>
      <c r="CK92" s="646">
        <f t="shared" si="29"/>
        <v>80877.3</v>
      </c>
      <c r="CL92" s="848">
        <f t="shared" si="29"/>
        <v>0</v>
      </c>
      <c r="CM92" s="646">
        <f t="shared" si="29"/>
        <v>80877.3</v>
      </c>
      <c r="CN92" s="646">
        <f t="shared" si="29"/>
        <v>79942.8</v>
      </c>
      <c r="CO92" s="848">
        <f t="shared" si="29"/>
        <v>0</v>
      </c>
      <c r="CP92" s="646">
        <f t="shared" si="29"/>
        <v>79942.8</v>
      </c>
      <c r="CQ92" s="816"/>
    </row>
    <row r="93" ht="16.5" customHeight="1" spans="1:95">
      <c r="A93" s="543" t="s">
        <v>164</v>
      </c>
      <c r="B93" s="544"/>
      <c r="C93" s="544"/>
      <c r="D93" s="545"/>
      <c r="E93" s="298"/>
      <c r="F93" s="38"/>
      <c r="I93" s="545"/>
      <c r="K93" s="856"/>
      <c r="N93" s="39"/>
      <c r="Q93" s="41"/>
      <c r="R93" s="856"/>
      <c r="S93" s="856"/>
      <c r="T93" s="856"/>
      <c r="U93" s="856"/>
      <c r="V93" s="856"/>
      <c r="W93" s="856"/>
      <c r="X93" s="856"/>
      <c r="Y93" s="856"/>
      <c r="Z93" s="856"/>
      <c r="AA93" s="856"/>
      <c r="AB93" s="298"/>
      <c r="AC93" s="299"/>
      <c r="AD93" s="545"/>
      <c r="AE93" s="298"/>
      <c r="AF93" s="557"/>
      <c r="AG93" s="298"/>
      <c r="AH93" s="298"/>
      <c r="AI93" s="298"/>
      <c r="AJ93" s="298"/>
      <c r="AK93" s="543"/>
      <c r="AL93" s="38"/>
      <c r="AM93" s="543" t="s">
        <v>314</v>
      </c>
      <c r="AN93" s="868"/>
      <c r="AO93" s="543"/>
      <c r="AP93" s="868"/>
      <c r="AQ93" s="868"/>
      <c r="AR93" s="868"/>
      <c r="AS93" s="868"/>
      <c r="AT93" s="868"/>
      <c r="AU93" s="868"/>
      <c r="AV93" s="868"/>
      <c r="AW93" s="868"/>
      <c r="AX93" s="868"/>
      <c r="AY93" s="868"/>
      <c r="AZ93" s="884"/>
      <c r="BA93" s="868"/>
      <c r="BB93" s="868"/>
      <c r="BC93" s="868"/>
      <c r="BD93" s="868"/>
      <c r="BE93" s="868"/>
      <c r="BF93" s="868"/>
      <c r="BG93" s="868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  <c r="BU93" s="868"/>
      <c r="BV93" s="868"/>
      <c r="BX93" s="868"/>
      <c r="BY93" s="868"/>
      <c r="BZ93" s="868"/>
      <c r="CA93" s="868"/>
      <c r="CB93" s="868"/>
      <c r="CC93" s="868"/>
      <c r="CD93" s="868"/>
      <c r="CE93" s="868"/>
      <c r="CF93" s="868"/>
      <c r="CG93" s="868"/>
      <c r="CH93" s="868"/>
      <c r="CI93" s="868"/>
      <c r="CJ93" s="868"/>
      <c r="CK93" s="868"/>
      <c r="CL93" s="868"/>
      <c r="CM93" s="868"/>
      <c r="CN93" s="868"/>
      <c r="CO93" s="868"/>
      <c r="CP93" s="868"/>
      <c r="CQ93" s="894"/>
    </row>
    <row r="94" ht="24" customHeight="1"/>
    <row r="95" s="32" customFormat="1" ht="36" customHeight="1" spans="1:95">
      <c r="A95" s="33"/>
      <c r="B95" s="34"/>
      <c r="C95" s="34"/>
      <c r="D95" s="35"/>
      <c r="E95" s="36"/>
      <c r="F95" s="37"/>
      <c r="G95" s="38"/>
      <c r="H95" s="37"/>
      <c r="I95" s="38"/>
      <c r="J95" s="39"/>
      <c r="K95" s="40"/>
      <c r="L95" s="39"/>
      <c r="M95" s="41"/>
      <c r="N95" s="42"/>
      <c r="O95" s="41"/>
      <c r="P95" s="41"/>
      <c r="Q95" s="40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3"/>
      <c r="AC95" s="44"/>
      <c r="AD95" s="45"/>
      <c r="AE95" s="46"/>
      <c r="AF95" s="37"/>
      <c r="AG95" s="47"/>
      <c r="AH95" s="46"/>
      <c r="AI95" s="36"/>
      <c r="AJ95" s="46"/>
      <c r="AK95" s="48"/>
      <c r="AL95" s="37"/>
      <c r="AM95" s="48"/>
      <c r="AO95" s="49"/>
      <c r="AZ95" s="50"/>
      <c r="BS95" s="322"/>
      <c r="BT95" s="323"/>
      <c r="BU95" s="323"/>
      <c r="BV95" s="323"/>
      <c r="BW95" s="323"/>
      <c r="BX95" s="323"/>
      <c r="BZ95" s="52"/>
      <c r="CC95" s="52"/>
      <c r="CF95" s="52"/>
      <c r="CG95" s="53"/>
      <c r="CQ95" s="54"/>
    </row>
    <row r="96" spans="71:76">
      <c r="BS96" s="322"/>
      <c r="BT96" s="323"/>
      <c r="BU96" s="323"/>
      <c r="BV96" s="323"/>
      <c r="BW96" s="323"/>
      <c r="BX96" s="323"/>
    </row>
    <row r="97" spans="71:71">
      <c r="BS97" s="324"/>
    </row>
    <row r="98" spans="71:71">
      <c r="BS98" s="324"/>
    </row>
    <row r="99" spans="71:71">
      <c r="BS99" s="324"/>
    </row>
    <row r="100" s="32" customFormat="1" spans="1:95">
      <c r="A100" s="33"/>
      <c r="B100" s="34"/>
      <c r="C100" s="34"/>
      <c r="D100" s="35"/>
      <c r="E100" s="36"/>
      <c r="F100" s="37"/>
      <c r="G100" s="38"/>
      <c r="H100" s="37"/>
      <c r="I100" s="38"/>
      <c r="J100" s="39"/>
      <c r="K100" s="40"/>
      <c r="L100" s="39"/>
      <c r="M100" s="41"/>
      <c r="N100" s="42"/>
      <c r="O100" s="41"/>
      <c r="P100" s="41"/>
      <c r="Q100" s="40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3"/>
      <c r="AC100" s="44"/>
      <c r="AD100" s="45"/>
      <c r="AE100" s="46"/>
      <c r="AF100" s="37"/>
      <c r="AG100" s="47"/>
      <c r="AH100" s="46"/>
      <c r="AI100" s="36"/>
      <c r="AJ100" s="46"/>
      <c r="AK100" s="48"/>
      <c r="AL100" s="37"/>
      <c r="AM100" s="48"/>
      <c r="AO100" s="49"/>
      <c r="AZ100" s="50"/>
      <c r="BS100" s="324"/>
      <c r="BW100" s="52"/>
      <c r="BZ100" s="52"/>
      <c r="CC100" s="52"/>
      <c r="CF100" s="52"/>
      <c r="CG100" s="53"/>
      <c r="CQ100" s="54"/>
    </row>
  </sheetData>
  <mergeCells count="236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S9:U9"/>
    <mergeCell ref="V9:X9"/>
    <mergeCell ref="Y9:AA9"/>
    <mergeCell ref="AQ9:AS9"/>
    <mergeCell ref="AT9:AV9"/>
    <mergeCell ref="AW9:AY9"/>
    <mergeCell ref="BJ9:BL9"/>
    <mergeCell ref="BM9:BO9"/>
    <mergeCell ref="BP9:BR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5:CP55"/>
    <mergeCell ref="A56:CP56"/>
    <mergeCell ref="A60:CP60"/>
    <mergeCell ref="A61:CP61"/>
    <mergeCell ref="A67:CP67"/>
    <mergeCell ref="A68:CP68"/>
    <mergeCell ref="BS95:BX95"/>
    <mergeCell ref="BS96:BX96"/>
    <mergeCell ref="A8:A10"/>
    <mergeCell ref="A13:A18"/>
    <mergeCell ref="A19:A21"/>
    <mergeCell ref="A22:A24"/>
    <mergeCell ref="A26:A29"/>
    <mergeCell ref="A38:A41"/>
    <mergeCell ref="A62:A65"/>
    <mergeCell ref="A81:A84"/>
    <mergeCell ref="B8:B10"/>
    <mergeCell ref="B13:B18"/>
    <mergeCell ref="B19:B21"/>
    <mergeCell ref="B22:B24"/>
    <mergeCell ref="B26:B29"/>
    <mergeCell ref="B31:B35"/>
    <mergeCell ref="B36:B37"/>
    <mergeCell ref="B39:B41"/>
    <mergeCell ref="B62:B65"/>
    <mergeCell ref="B81:B84"/>
    <mergeCell ref="C8:C10"/>
    <mergeCell ref="D9:D10"/>
    <mergeCell ref="D63:D65"/>
    <mergeCell ref="D81:D84"/>
    <mergeCell ref="E9:E10"/>
    <mergeCell ref="E63:E65"/>
    <mergeCell ref="E81:E84"/>
    <mergeCell ref="F9:F10"/>
    <mergeCell ref="F63:F65"/>
    <mergeCell ref="F81:F84"/>
    <mergeCell ref="G81:G84"/>
    <mergeCell ref="I9:I10"/>
    <mergeCell ref="I63:I65"/>
    <mergeCell ref="I81:I84"/>
    <mergeCell ref="J9:J10"/>
    <mergeCell ref="J63:J65"/>
    <mergeCell ref="J81:J84"/>
    <mergeCell ref="K9:K10"/>
    <mergeCell ref="L9:L10"/>
    <mergeCell ref="L63:L65"/>
    <mergeCell ref="L81:L84"/>
    <mergeCell ref="M9:M10"/>
    <mergeCell ref="M63:M65"/>
    <mergeCell ref="M81:M84"/>
    <mergeCell ref="N9:N10"/>
    <mergeCell ref="O9:O10"/>
    <mergeCell ref="O63:O65"/>
    <mergeCell ref="O81:O84"/>
    <mergeCell ref="P81:P84"/>
    <mergeCell ref="R9:R10"/>
    <mergeCell ref="R63:R65"/>
    <mergeCell ref="R81:R84"/>
    <mergeCell ref="S81:S84"/>
    <mergeCell ref="T63:T65"/>
    <mergeCell ref="U63:U65"/>
    <mergeCell ref="U81:U84"/>
    <mergeCell ref="V81:V84"/>
    <mergeCell ref="W63:W65"/>
    <mergeCell ref="X63:X65"/>
    <mergeCell ref="X81:X84"/>
    <mergeCell ref="Y81:Y84"/>
    <mergeCell ref="Z63:Z65"/>
    <mergeCell ref="AA63:AA65"/>
    <mergeCell ref="AA81:AA84"/>
    <mergeCell ref="AB9:AB10"/>
    <mergeCell ref="AB63:AB65"/>
    <mergeCell ref="AB81:AB84"/>
    <mergeCell ref="AC9:AC10"/>
    <mergeCell ref="AC63:AC65"/>
    <mergeCell ref="AC81:AC84"/>
    <mergeCell ref="AD9:AD10"/>
    <mergeCell ref="AD63:AD65"/>
    <mergeCell ref="AD81:AD84"/>
    <mergeCell ref="AE9:AE10"/>
    <mergeCell ref="AE63:AE65"/>
    <mergeCell ref="AE81:AE84"/>
    <mergeCell ref="AF9:AF10"/>
    <mergeCell ref="AG9:AG10"/>
    <mergeCell ref="AG63:AG65"/>
    <mergeCell ref="AG81:AG84"/>
    <mergeCell ref="AH9:AH10"/>
    <mergeCell ref="AH63:AH65"/>
    <mergeCell ref="AH81:AH84"/>
    <mergeCell ref="AI9:AI10"/>
    <mergeCell ref="AJ9:AJ10"/>
    <mergeCell ref="AJ63:AJ65"/>
    <mergeCell ref="AJ81:AJ84"/>
    <mergeCell ref="AK9:AK10"/>
    <mergeCell ref="AK63:AK65"/>
    <mergeCell ref="AK81:AK84"/>
    <mergeCell ref="AL9:AL10"/>
    <mergeCell ref="AM9:AM10"/>
    <mergeCell ref="AM63:AM65"/>
    <mergeCell ref="AM81:AM84"/>
    <mergeCell ref="AN63:AN65"/>
    <mergeCell ref="AN81:AN84"/>
    <mergeCell ref="AP9:AP10"/>
    <mergeCell ref="AP63:AP65"/>
    <mergeCell ref="AP81:AP84"/>
    <mergeCell ref="AQ63:AQ65"/>
    <mergeCell ref="AQ81:AQ84"/>
    <mergeCell ref="AS63:AS65"/>
    <mergeCell ref="AS81:AS84"/>
    <mergeCell ref="AT63:AT65"/>
    <mergeCell ref="AT81:AT84"/>
    <mergeCell ref="AV63:AV65"/>
    <mergeCell ref="AV81:AV84"/>
    <mergeCell ref="AW63:AW65"/>
    <mergeCell ref="AW81:AW84"/>
    <mergeCell ref="AY63:AY65"/>
    <mergeCell ref="AY81:AY84"/>
    <mergeCell ref="AZ9:AZ10"/>
    <mergeCell ref="BA9:BA10"/>
    <mergeCell ref="BB9:BB10"/>
    <mergeCell ref="BC9:BC10"/>
    <mergeCell ref="BC63:BC65"/>
    <mergeCell ref="BD9:BD10"/>
    <mergeCell ref="BE9:BE10"/>
    <mergeCell ref="BF9:BF10"/>
    <mergeCell ref="BI9:BI10"/>
    <mergeCell ref="BS9:BS10"/>
    <mergeCell ref="BS63:BS65"/>
    <mergeCell ref="BS81:BS84"/>
    <mergeCell ref="BT9:BT10"/>
    <mergeCell ref="BT63:BT65"/>
    <mergeCell ref="BT81:BT84"/>
    <mergeCell ref="BU9:BU10"/>
    <mergeCell ref="BU63:BU65"/>
    <mergeCell ref="BU81:BU84"/>
    <mergeCell ref="BV9:BV10"/>
    <mergeCell ref="BV63:BV65"/>
    <mergeCell ref="BV81:BV84"/>
    <mergeCell ref="BW9:BW10"/>
    <mergeCell ref="BX9:BX10"/>
    <mergeCell ref="BX63:BX65"/>
    <mergeCell ref="BX81:BX84"/>
    <mergeCell ref="BY9:BY10"/>
    <mergeCell ref="BY63:BY65"/>
    <mergeCell ref="BY81:BY84"/>
    <mergeCell ref="BZ9:BZ10"/>
    <mergeCell ref="CA9:CA10"/>
    <mergeCell ref="CA63:CA65"/>
    <mergeCell ref="CA81:CA84"/>
    <mergeCell ref="CB9:CB10"/>
    <mergeCell ref="CB63:CB65"/>
    <mergeCell ref="CB81:CB84"/>
    <mergeCell ref="CC9:CC10"/>
    <mergeCell ref="CD9:CD10"/>
    <mergeCell ref="CD63:CD65"/>
    <mergeCell ref="CD81:CD84"/>
    <mergeCell ref="CE63:CE65"/>
    <mergeCell ref="CE81:CE84"/>
    <mergeCell ref="CG9:CG10"/>
    <mergeCell ref="CG63:CG65"/>
    <mergeCell ref="CG81:CG84"/>
    <mergeCell ref="CH63:CH65"/>
    <mergeCell ref="CH81:CH84"/>
    <mergeCell ref="CJ63:CJ65"/>
    <mergeCell ref="CJ81:CJ84"/>
    <mergeCell ref="CK63:CK65"/>
    <mergeCell ref="CK81:CK84"/>
    <mergeCell ref="CM63:CM65"/>
    <mergeCell ref="CM81:CM84"/>
    <mergeCell ref="CN63:CN65"/>
    <mergeCell ref="CN81:CN84"/>
    <mergeCell ref="CP63:CP65"/>
    <mergeCell ref="CP81:CP84"/>
    <mergeCell ref="CQ8:CQ10"/>
    <mergeCell ref="CQ13:CQ14"/>
    <mergeCell ref="CQ26:CQ29"/>
    <mergeCell ref="CQ31:CQ35"/>
    <mergeCell ref="CQ36:CQ37"/>
    <mergeCell ref="CQ43:CQ44"/>
    <mergeCell ref="CQ47:CQ50"/>
    <mergeCell ref="CQ57:CQ58"/>
    <mergeCell ref="CQ69:CQ73"/>
    <mergeCell ref="CQ74:CQ79"/>
    <mergeCell ref="CQ85:CQ86"/>
    <mergeCell ref="CQ87:CQ88"/>
  </mergeCells>
  <pageMargins left="0.118110236220472" right="0.118110236220472" top="0.748031496062992" bottom="0.748031496062992" header="0.31496062992126" footer="0.31496062992126"/>
  <pageSetup paperSize="9" scale="51" fitToHeight="0" orientation="landscape" horizontalDpi="600" verticalDpi="600"/>
  <headerFooter/>
  <rowBreaks count="5" manualBreakCount="5">
    <brk id="21" max="94" man="1"/>
    <brk id="37" max="94" man="1"/>
    <brk id="50" max="94" man="1"/>
    <brk id="59" max="94" man="1"/>
    <brk id="73" max="9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Q100"/>
  <sheetViews>
    <sheetView view="pageBreakPreview" zoomScale="85" zoomScaleNormal="100" workbookViewId="0">
      <selection activeCell="A4" sqref="A4:CQ4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hidden="1" customWidth="1" outlineLevel="1"/>
    <col min="41" max="41" width="3.71428571428571" style="49" hidden="1" customWidth="1" outlineLevel="1"/>
    <col min="42" max="42" width="3.71428571428571" style="32" customWidth="1" collapsed="1"/>
    <col min="43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hidden="1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hidden="1" customWidth="1" outlineLevel="1"/>
    <col min="84" max="84" width="3.71428571428571" style="52" hidden="1" customWidth="1" outlineLevel="1"/>
    <col min="85" max="85" width="3.71428571428571" style="53" customWidth="1" collapsed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85.5" customHeight="1" spans="1:95">
      <c r="A2" s="60" t="s">
        <v>540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</row>
    <row r="3" s="26" customFormat="1" ht="56.25" customHeight="1" spans="1:95">
      <c r="A3" s="61" t="s">
        <v>541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</row>
    <row r="4" s="27" customFormat="1" ht="44.25" customHeight="1" spans="1:95">
      <c r="A4" s="896" t="s">
        <v>542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896"/>
      <c r="BQ4" s="896"/>
      <c r="BR4" s="896"/>
      <c r="BS4" s="896"/>
      <c r="BT4" s="896"/>
      <c r="BU4" s="896"/>
      <c r="BV4" s="896"/>
      <c r="BW4" s="896"/>
      <c r="BX4" s="896"/>
      <c r="BY4" s="896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6"/>
      <c r="CK4" s="896"/>
      <c r="CL4" s="896"/>
      <c r="CM4" s="896"/>
      <c r="CN4" s="896"/>
      <c r="CO4" s="896"/>
      <c r="CP4" s="896"/>
      <c r="CQ4" s="896"/>
    </row>
    <row r="5" s="26" customFormat="1" ht="84.75" hidden="1" customHeight="1" spans="1:95">
      <c r="A5" s="63" t="s">
        <v>529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84.75" hidden="1" customHeight="1" spans="1:95">
      <c r="A6" s="63" t="s">
        <v>510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4.75" hidden="1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84.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677" t="s">
        <v>143</v>
      </c>
      <c r="Q9" s="711"/>
      <c r="R9" s="590">
        <v>2021</v>
      </c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677" t="s">
        <v>143</v>
      </c>
      <c r="AO9" s="711"/>
      <c r="AP9" s="590">
        <v>2021</v>
      </c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677" t="s">
        <v>143</v>
      </c>
      <c r="BH9" s="711"/>
      <c r="BI9" s="590">
        <v>2021</v>
      </c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677" t="s">
        <v>143</v>
      </c>
      <c r="CF9" s="711"/>
      <c r="CG9" s="590">
        <v>2021</v>
      </c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597"/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678" t="s">
        <v>179</v>
      </c>
      <c r="AO10" s="713" t="s">
        <v>180</v>
      </c>
      <c r="AP10" s="597"/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678" t="s">
        <v>179</v>
      </c>
      <c r="BH10" s="713" t="s">
        <v>180</v>
      </c>
      <c r="BI10" s="597"/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678" t="s">
        <v>179</v>
      </c>
      <c r="CF10" s="713" t="s">
        <v>180</v>
      </c>
      <c r="CG10" s="597"/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99.7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16887.72805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'49'!R13</f>
        <v>3995.11377</v>
      </c>
      <c r="Q13" s="687">
        <f>Q14+Q15+Q16+Q17</f>
        <v>0</v>
      </c>
      <c r="R13" s="717">
        <f>P13+Q13</f>
        <v>3995.11377</v>
      </c>
      <c r="S13" s="686">
        <f>'51'!U13</f>
        <v>1350</v>
      </c>
      <c r="T13" s="687">
        <f>T14+T15+T16+T17</f>
        <v>-2.02165</v>
      </c>
      <c r="U13" s="717">
        <f>S13+T13</f>
        <v>1347.97835</v>
      </c>
      <c r="V13" s="686">
        <f>'51'!X13</f>
        <v>0</v>
      </c>
      <c r="W13" s="687">
        <f>W14+W15+W16+W17</f>
        <v>0</v>
      </c>
      <c r="X13" s="717">
        <f>V13+W13</f>
        <v>0</v>
      </c>
      <c r="Y13" s="686">
        <f>'51'!AA13</f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686">
        <f>'51'!AS13</f>
        <v>0</v>
      </c>
      <c r="AR13" s="609"/>
      <c r="AS13" s="11">
        <v>0</v>
      </c>
      <c r="AT13" s="686">
        <f>'51'!AV13</f>
        <v>0</v>
      </c>
      <c r="AU13" s="609"/>
      <c r="AV13" s="11">
        <v>0</v>
      </c>
      <c r="AW13" s="686">
        <f>'51'!AY13</f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86">
        <f>'51'!BL13</f>
        <v>0</v>
      </c>
      <c r="BK13" s="654"/>
      <c r="BL13" s="653">
        <v>0</v>
      </c>
      <c r="BM13" s="686">
        <f>'51'!BO13</f>
        <v>0</v>
      </c>
      <c r="BN13" s="654"/>
      <c r="BO13" s="653">
        <v>0</v>
      </c>
      <c r="BP13" s="686">
        <f>'51'!BR13</f>
        <v>0</v>
      </c>
      <c r="BQ13" s="654"/>
      <c r="BR13" s="780">
        <v>0</v>
      </c>
      <c r="BS13" s="674">
        <f>BT13+BU13+BX13+CA13+CD13+CG13+CJ13+CM13+CP13</f>
        <v>16887.72805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3995.11377</v>
      </c>
      <c r="CF13" s="654">
        <f>Q13+AO13</f>
        <v>0</v>
      </c>
      <c r="CG13" s="653">
        <f>CE13+CF13</f>
        <v>3995.11377</v>
      </c>
      <c r="CH13" s="653">
        <f t="shared" ref="CH13:CP13" si="0">S13+AQ13+BJ13</f>
        <v>1350</v>
      </c>
      <c r="CI13" s="654">
        <f t="shared" si="0"/>
        <v>-2.02165</v>
      </c>
      <c r="CJ13" s="653">
        <f t="shared" si="0"/>
        <v>1347.97835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208"/>
    </row>
    <row r="14" ht="69.75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86"/>
      <c r="T14" s="687"/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209"/>
    </row>
    <row r="15" ht="73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>
        <v>-2.02165</v>
      </c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 t="s">
        <v>543</v>
      </c>
    </row>
    <row r="16" ht="55.5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/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/>
    </row>
    <row r="17" ht="56.2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104.25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544638.78828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77154.26481</v>
      </c>
      <c r="Q30" s="687">
        <f t="shared" ref="Q30:AA30" si="3">Q31+Q36</f>
        <v>0</v>
      </c>
      <c r="R30" s="717">
        <f t="shared" si="3"/>
        <v>74700.98828</v>
      </c>
      <c r="S30" s="686">
        <f t="shared" si="3"/>
        <v>59674.45592</v>
      </c>
      <c r="T30" s="687">
        <f t="shared" si="3"/>
        <v>1000</v>
      </c>
      <c r="U30" s="717">
        <f t="shared" si="3"/>
        <v>60674.45592</v>
      </c>
      <c r="V30" s="686">
        <f t="shared" si="3"/>
        <v>61476.13292</v>
      </c>
      <c r="W30" s="687">
        <f t="shared" si="3"/>
        <v>0</v>
      </c>
      <c r="X30" s="717">
        <f t="shared" si="3"/>
        <v>61476.13292</v>
      </c>
      <c r="Y30" s="686">
        <f t="shared" si="3"/>
        <v>60807.40773</v>
      </c>
      <c r="Z30" s="687">
        <f t="shared" si="3"/>
        <v>0</v>
      </c>
      <c r="AA30" s="717">
        <f t="shared" si="3"/>
        <v>60807.40773</v>
      </c>
      <c r="AB30" s="608">
        <f>AC30+AD30+AG30+AJ30+AM30+AP30+AS30+AV30+AY30</f>
        <v>23310.14753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4050.4</v>
      </c>
      <c r="AO30" s="609">
        <f t="shared" si="4"/>
        <v>0</v>
      </c>
      <c r="AP30" s="11">
        <f t="shared" si="4"/>
        <v>4050.4</v>
      </c>
      <c r="AQ30" s="11">
        <f t="shared" si="4"/>
        <v>7500</v>
      </c>
      <c r="AR30" s="609">
        <f t="shared" si="4"/>
        <v>0</v>
      </c>
      <c r="AS30" s="11">
        <f t="shared" si="4"/>
        <v>7500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567948.93581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78751.38828</v>
      </c>
      <c r="CF30" s="609">
        <f t="shared" si="6"/>
        <v>0</v>
      </c>
      <c r="CG30" s="11">
        <f t="shared" si="6"/>
        <v>78751.38828</v>
      </c>
      <c r="CH30" s="11">
        <f t="shared" si="6"/>
        <v>67174.45592</v>
      </c>
      <c r="CI30" s="609">
        <f t="shared" si="6"/>
        <v>1000</v>
      </c>
      <c r="CJ30" s="11">
        <f t="shared" si="6"/>
        <v>68174.45592</v>
      </c>
      <c r="CK30" s="11">
        <f t="shared" si="6"/>
        <v>61476.13292</v>
      </c>
      <c r="CL30" s="609">
        <f t="shared" si="6"/>
        <v>0</v>
      </c>
      <c r="CM30" s="11">
        <f t="shared" si="6"/>
        <v>61476.13292</v>
      </c>
      <c r="CN30" s="11">
        <f t="shared" si="6"/>
        <v>60807.40773</v>
      </c>
      <c r="CO30" s="609">
        <f t="shared" si="6"/>
        <v>0</v>
      </c>
      <c r="CP30" s="11">
        <f t="shared" si="6"/>
        <v>60807.40773</v>
      </c>
      <c r="CQ30" s="802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371494.22968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'49'!R31</f>
        <v>51431.48451</v>
      </c>
      <c r="Q31" s="687">
        <f>Q32+Q34</f>
        <v>0</v>
      </c>
      <c r="R31" s="717">
        <f>P31+Q31</f>
        <v>51431.48451</v>
      </c>
      <c r="S31" s="686">
        <f>'51'!U31</f>
        <v>38634.16134</v>
      </c>
      <c r="T31" s="687">
        <f>T32+T34</f>
        <v>0</v>
      </c>
      <c r="U31" s="717">
        <f>S31+T31</f>
        <v>38634.16134</v>
      </c>
      <c r="V31" s="686">
        <f>'51'!X31</f>
        <v>39991.56444</v>
      </c>
      <c r="W31" s="687">
        <f>W32+W34</f>
        <v>0</v>
      </c>
      <c r="X31" s="717">
        <f>V31+W31</f>
        <v>39991.56444</v>
      </c>
      <c r="Y31" s="686">
        <f>'51'!AA31</f>
        <v>39526.45248</v>
      </c>
      <c r="Z31" s="687">
        <f>Z32+Z34</f>
        <v>0</v>
      </c>
      <c r="AA31" s="717">
        <f>Y31+Z31</f>
        <v>39526.45248</v>
      </c>
      <c r="AB31" s="608">
        <f>AC31+AD31+AG31+AJ31+AM31+AP31+AS31+AV31+AY31</f>
        <v>16323.8597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f>'49'!AP31</f>
        <v>3520</v>
      </c>
      <c r="AO31" s="687">
        <f>AO32+AO34</f>
        <v>0</v>
      </c>
      <c r="AP31" s="11">
        <f>AN31+AO31</f>
        <v>3520</v>
      </c>
      <c r="AQ31" s="11">
        <f>'51'!AS31</f>
        <v>5200</v>
      </c>
      <c r="AR31" s="687">
        <f>AR32+AR34</f>
        <v>0</v>
      </c>
      <c r="AS31" s="11">
        <f>AQ31+AR31</f>
        <v>5200</v>
      </c>
      <c r="AT31" s="11">
        <f>'51'!AV31</f>
        <v>0</v>
      </c>
      <c r="AU31" s="687">
        <f>AU32+AU34</f>
        <v>0</v>
      </c>
      <c r="AV31" s="11">
        <f>AT31+AU31</f>
        <v>0</v>
      </c>
      <c r="AW31" s="11">
        <f>'51'!AY31</f>
        <v>0</v>
      </c>
      <c r="AX31" s="687">
        <f>AX32+AX34</f>
        <v>0</v>
      </c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11">
        <f>'51'!BL31</f>
        <v>0</v>
      </c>
      <c r="BK31" s="609">
        <f>BK32+BK33+BK34</f>
        <v>0</v>
      </c>
      <c r="BL31" s="769">
        <f>BJ31+BK31</f>
        <v>0</v>
      </c>
      <c r="BM31" s="11">
        <f>'51'!BO31</f>
        <v>0</v>
      </c>
      <c r="BN31" s="609">
        <f>BN32+BN33+BN34</f>
        <v>0</v>
      </c>
      <c r="BO31" s="769">
        <f>BM31+BN31</f>
        <v>0</v>
      </c>
      <c r="BP31" s="11">
        <f>'51'!BR31</f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387818.08938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54951.48451</v>
      </c>
      <c r="CF31" s="609">
        <f>Q31+AO31</f>
        <v>0</v>
      </c>
      <c r="CG31" s="11">
        <f>CE31+CF31</f>
        <v>54951.48451</v>
      </c>
      <c r="CH31" s="11">
        <f>S31+AQ31</f>
        <v>43834.16134</v>
      </c>
      <c r="CI31" s="609">
        <f>T31+AR31</f>
        <v>0</v>
      </c>
      <c r="CJ31" s="11">
        <f>CH31+CI31</f>
        <v>43834.16134</v>
      </c>
      <c r="CK31" s="11">
        <f>V31+AT31</f>
        <v>39991.56444</v>
      </c>
      <c r="CL31" s="609">
        <f>W31+AU31</f>
        <v>0</v>
      </c>
      <c r="CM31" s="11">
        <f>CK31+CL31</f>
        <v>39991.56444</v>
      </c>
      <c r="CN31" s="11">
        <f>Y31+AW31</f>
        <v>39526.45248</v>
      </c>
      <c r="CO31" s="609">
        <f>Z31+AX31</f>
        <v>0</v>
      </c>
      <c r="CP31" s="787">
        <f>CN31+CO31</f>
        <v>39526.45248</v>
      </c>
      <c r="CQ31" s="217"/>
    </row>
    <row r="32" ht="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/>
      <c r="U32" s="690"/>
      <c r="V32" s="686"/>
      <c r="W32" s="687"/>
      <c r="X32" s="690"/>
      <c r="Y32" s="686"/>
      <c r="Z32" s="687"/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09"/>
      <c r="AP32" s="616"/>
      <c r="AQ32" s="616"/>
      <c r="AR32" s="609"/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809"/>
      <c r="CQ32" s="219"/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809"/>
      <c r="CQ33" s="219"/>
    </row>
    <row r="34" ht="79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/>
      <c r="U34" s="718"/>
      <c r="V34" s="686"/>
      <c r="W34" s="687"/>
      <c r="X34" s="718"/>
      <c r="Y34" s="686"/>
      <c r="Z34" s="692"/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43"/>
      <c r="AP34" s="616"/>
      <c r="AQ34" s="616"/>
      <c r="AR34" s="609"/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810"/>
      <c r="CQ34" s="219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811"/>
      <c r="CQ35" s="221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173144.5586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'49'!R36</f>
        <v>23269.50377</v>
      </c>
      <c r="Q36" s="687">
        <f>Q37</f>
        <v>0</v>
      </c>
      <c r="R36" s="717">
        <f>P36+Q36</f>
        <v>23269.50377</v>
      </c>
      <c r="S36" s="686">
        <f>'51'!U36</f>
        <v>21040.29458</v>
      </c>
      <c r="T36" s="687">
        <f>T37</f>
        <v>1000</v>
      </c>
      <c r="U36" s="717">
        <f>S36+T36</f>
        <v>22040.29458</v>
      </c>
      <c r="V36" s="686">
        <f>'51'!X36</f>
        <v>21484.56848</v>
      </c>
      <c r="W36" s="687">
        <f>W37</f>
        <v>0</v>
      </c>
      <c r="X36" s="717">
        <f>V36+W36</f>
        <v>21484.56848</v>
      </c>
      <c r="Y36" s="686">
        <f>'51'!AA36</f>
        <v>21280.95525</v>
      </c>
      <c r="Z36" s="687">
        <f>Z37</f>
        <v>0</v>
      </c>
      <c r="AA36" s="717">
        <f>Y36+Z36</f>
        <v>21280.95525</v>
      </c>
      <c r="AB36" s="608">
        <f>AC36+AD36+AG36+AJ36+AM36+AP36+AS36+AV36+AY36</f>
        <v>6986.28783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f>'49'!AP36</f>
        <v>530.4</v>
      </c>
      <c r="AO36" s="609">
        <f>AO37</f>
        <v>0</v>
      </c>
      <c r="AP36" s="11">
        <f>AN36+AO36</f>
        <v>530.4</v>
      </c>
      <c r="AQ36" s="11">
        <f>'51'!AS36</f>
        <v>2300</v>
      </c>
      <c r="AR36" s="609">
        <f>AR37</f>
        <v>0</v>
      </c>
      <c r="AS36" s="11">
        <f>AQ36+AR36</f>
        <v>2300</v>
      </c>
      <c r="AT36" s="11">
        <f>'51'!AV36</f>
        <v>0</v>
      </c>
      <c r="AU36" s="609">
        <f>AU37</f>
        <v>0</v>
      </c>
      <c r="AV36" s="11">
        <f>AT36+AU36</f>
        <v>0</v>
      </c>
      <c r="AW36" s="11">
        <f>'51'!AY36</f>
        <v>0</v>
      </c>
      <c r="AX36" s="609">
        <f>AX37</f>
        <v>0</v>
      </c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>
        <f>BH37</f>
        <v>0</v>
      </c>
      <c r="BI36" s="11">
        <f>BG36+BH36</f>
        <v>0</v>
      </c>
      <c r="BJ36" s="11">
        <f>'51'!BL36</f>
        <v>0</v>
      </c>
      <c r="BK36" s="609">
        <f>BK37</f>
        <v>0</v>
      </c>
      <c r="BL36" s="11">
        <f>BJ36+BK36</f>
        <v>0</v>
      </c>
      <c r="BM36" s="11">
        <f>'51'!BO36</f>
        <v>0</v>
      </c>
      <c r="BN36" s="609">
        <f>BN37</f>
        <v>0</v>
      </c>
      <c r="BO36" s="11">
        <f>BM36+BN36</f>
        <v>0</v>
      </c>
      <c r="BP36" s="11">
        <f>'51'!BR36</f>
        <v>0</v>
      </c>
      <c r="BQ36" s="609">
        <f>BQ37</f>
        <v>0</v>
      </c>
      <c r="BR36" s="11">
        <f>BP36+BQ36</f>
        <v>0</v>
      </c>
      <c r="BS36" s="608">
        <f>BT36+BU36+BX36+CA36+CD36+CG36+CJ36+CM36+CP36</f>
        <v>180130.84643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23799.90377</v>
      </c>
      <c r="CF36" s="609">
        <f>Q36+AO36</f>
        <v>0</v>
      </c>
      <c r="CG36" s="11">
        <f>CE36+CF36</f>
        <v>23799.90377</v>
      </c>
      <c r="CH36" s="11">
        <f>S36+AQ36</f>
        <v>23340.29458</v>
      </c>
      <c r="CI36" s="609">
        <f>T36+AR36</f>
        <v>1000</v>
      </c>
      <c r="CJ36" s="11">
        <f>CH36+CI36</f>
        <v>24340.29458</v>
      </c>
      <c r="CK36" s="11">
        <f>V36+AT36</f>
        <v>21484.56848</v>
      </c>
      <c r="CL36" s="609">
        <f>W36+AU36</f>
        <v>0</v>
      </c>
      <c r="CM36" s="11">
        <f>CK36+CL36</f>
        <v>21484.56848</v>
      </c>
      <c r="CN36" s="11">
        <f>Y36+AW36</f>
        <v>21280.95525</v>
      </c>
      <c r="CO36" s="609">
        <f>Z36+AX36</f>
        <v>0</v>
      </c>
      <c r="CP36" s="11">
        <f>CN36+CO36</f>
        <v>21280.95525</v>
      </c>
      <c r="CQ36" s="224" t="s">
        <v>544</v>
      </c>
    </row>
    <row r="37" ht="62.25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86"/>
      <c r="T37" s="687">
        <v>1000</v>
      </c>
      <c r="U37" s="717"/>
      <c r="V37" s="686"/>
      <c r="W37" s="687"/>
      <c r="X37" s="717"/>
      <c r="Y37" s="686"/>
      <c r="Z37" s="687"/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09"/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5052.48523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'49'!R38</f>
        <v>2453.27653</v>
      </c>
      <c r="Q38" s="687">
        <f>Q39+Q40+Q41</f>
        <v>0</v>
      </c>
      <c r="R38" s="717">
        <f>P38+Q38</f>
        <v>2453.27653</v>
      </c>
      <c r="S38" s="686">
        <f>'51'!U38</f>
        <v>0</v>
      </c>
      <c r="T38" s="687">
        <f>T39+T40+T41</f>
        <v>600</v>
      </c>
      <c r="U38" s="717">
        <f>S38+T38</f>
        <v>600</v>
      </c>
      <c r="V38" s="686">
        <f>'51'!X38</f>
        <v>0</v>
      </c>
      <c r="W38" s="687">
        <f>W39</f>
        <v>0</v>
      </c>
      <c r="X38" s="717">
        <f>V38+W38</f>
        <v>0</v>
      </c>
      <c r="Y38" s="686">
        <f>'51'!AA38</f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686">
        <f>'51'!AS38</f>
        <v>0</v>
      </c>
      <c r="AR38" s="609">
        <f t="shared" si="7"/>
        <v>0</v>
      </c>
      <c r="AS38" s="11">
        <f>AQ38+AR38</f>
        <v>0</v>
      </c>
      <c r="AT38" s="686">
        <f>'51'!AV38</f>
        <v>0</v>
      </c>
      <c r="AU38" s="609">
        <f>AU39</f>
        <v>0</v>
      </c>
      <c r="AV38" s="11">
        <f>AT38+AU38</f>
        <v>0</v>
      </c>
      <c r="AW38" s="686">
        <f>'51'!AY38</f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686">
        <f>'51'!BL38</f>
        <v>0</v>
      </c>
      <c r="BK38" s="609"/>
      <c r="BL38" s="686">
        <f>BJ38+BK38</f>
        <v>0</v>
      </c>
      <c r="BM38" s="686">
        <f>'51'!BO38</f>
        <v>0</v>
      </c>
      <c r="BN38" s="609"/>
      <c r="BO38" s="686">
        <f>BM38+BN38</f>
        <v>0</v>
      </c>
      <c r="BP38" s="686">
        <f>'51'!BR38</f>
        <v>0</v>
      </c>
      <c r="BQ38" s="609"/>
      <c r="BR38" s="686">
        <f>BP38+BQ38</f>
        <v>0</v>
      </c>
      <c r="BS38" s="608">
        <f>BT38+BU38+BX38+CA38+CD38+CG38+CJ38+CM38+CP38</f>
        <v>9783.65465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2453.27653</v>
      </c>
      <c r="CF38" s="609">
        <f>Q38+AO38</f>
        <v>0</v>
      </c>
      <c r="CG38" s="11">
        <f>CE38+CF38</f>
        <v>2453.27653</v>
      </c>
      <c r="CH38" s="11">
        <f>S38+AQ38</f>
        <v>0</v>
      </c>
      <c r="CI38" s="609">
        <f>T38+AR38</f>
        <v>600</v>
      </c>
      <c r="CJ38" s="11">
        <f>CH38+CI38</f>
        <v>600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/>
    </row>
    <row r="39" ht="23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/>
    </row>
    <row r="40" ht="75.75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>
        <v>600</v>
      </c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 t="s">
        <v>545</v>
      </c>
    </row>
    <row r="41" ht="30.7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75460.81749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'49'!R43</f>
        <v>16540.70411</v>
      </c>
      <c r="Q43" s="687">
        <f>Q44</f>
        <v>0</v>
      </c>
      <c r="R43" s="717">
        <f>P43+Q43</f>
        <v>16540.70411</v>
      </c>
      <c r="S43" s="686">
        <f>'51'!U43</f>
        <v>10346.5103</v>
      </c>
      <c r="T43" s="687">
        <f>T44</f>
        <v>0</v>
      </c>
      <c r="U43" s="717">
        <f>S43+T43</f>
        <v>10346.5103</v>
      </c>
      <c r="V43" s="686">
        <f>'51'!X43</f>
        <v>10732.12144</v>
      </c>
      <c r="W43" s="687">
        <v>0</v>
      </c>
      <c r="X43" s="717">
        <f>V43+W43</f>
        <v>10732.12144</v>
      </c>
      <c r="Y43" s="686">
        <f>'51'!AA43</f>
        <v>10601.47846</v>
      </c>
      <c r="Z43" s="687">
        <v>0</v>
      </c>
      <c r="AA43" s="717">
        <f>Y43+Z43</f>
        <v>10601.47846</v>
      </c>
      <c r="AB43" s="608">
        <f>AC43+AD43+AG43+AJ43+AM43+AP43+AS43+AV43+AY43</f>
        <v>5985.46214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'48'!AP43</f>
        <v>1050</v>
      </c>
      <c r="AO43" s="609">
        <f>AO44</f>
        <v>0</v>
      </c>
      <c r="AP43" s="11">
        <f>AN43+AO43</f>
        <v>1050</v>
      </c>
      <c r="AQ43" s="11">
        <f>'51'!AS43</f>
        <v>1500</v>
      </c>
      <c r="AR43" s="609">
        <f>AR44</f>
        <v>0</v>
      </c>
      <c r="AS43" s="11">
        <f>AQ43+AR43</f>
        <v>1500</v>
      </c>
      <c r="AT43" s="11">
        <f>'51'!AV43</f>
        <v>0</v>
      </c>
      <c r="AU43" s="609">
        <f>AU44</f>
        <v>0</v>
      </c>
      <c r="AV43" s="11">
        <f>AT43+AU43</f>
        <v>0</v>
      </c>
      <c r="AW43" s="11">
        <f>'51'!AY43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f>'51'!BL43</f>
        <v>0</v>
      </c>
      <c r="BK43" s="609">
        <f>BK44</f>
        <v>0</v>
      </c>
      <c r="BL43" s="686">
        <f>BJ43+BK43</f>
        <v>0</v>
      </c>
      <c r="BM43" s="11">
        <f>'51'!BO43</f>
        <v>0</v>
      </c>
      <c r="BN43" s="609">
        <f>BN44</f>
        <v>0</v>
      </c>
      <c r="BO43" s="686">
        <f>BM43+BN43</f>
        <v>0</v>
      </c>
      <c r="BP43" s="11">
        <f>'51'!BR43</f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81446.27963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17590.70411</v>
      </c>
      <c r="CF43" s="609">
        <f>Q43+AO43</f>
        <v>0</v>
      </c>
      <c r="CG43" s="11">
        <f>CE43+CF43</f>
        <v>17590.70411</v>
      </c>
      <c r="CH43" s="11">
        <f>S43+AQ43+BJ43</f>
        <v>11846.5103</v>
      </c>
      <c r="CI43" s="609">
        <f>T43+AR43+BK43</f>
        <v>0</v>
      </c>
      <c r="CJ43" s="11">
        <f>CH43+CI43</f>
        <v>11846.5103</v>
      </c>
      <c r="CK43" s="11">
        <f>V43+AT43+BM43</f>
        <v>10732.12144</v>
      </c>
      <c r="CL43" s="609">
        <f>W43+AU43+BN43</f>
        <v>0</v>
      </c>
      <c r="CM43" s="11">
        <f>CK43+CL43</f>
        <v>10732.12144</v>
      </c>
      <c r="CN43" s="11">
        <f>Y43+AW43+BP43</f>
        <v>10601.47846</v>
      </c>
      <c r="CO43" s="609">
        <f>Z43+AX43+BQ43</f>
        <v>0</v>
      </c>
      <c r="CP43" s="11">
        <f>CN43+CO43</f>
        <v>10601.47846</v>
      </c>
      <c r="CQ43" s="224"/>
    </row>
    <row r="44" ht="46.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/>
      <c r="R44" s="722"/>
      <c r="S44" s="699"/>
      <c r="T44" s="687"/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/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653953.28155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100143.35922</v>
      </c>
      <c r="Q45" s="646">
        <f t="shared" si="9"/>
        <v>0</v>
      </c>
      <c r="R45" s="646">
        <f t="shared" si="9"/>
        <v>97690.08269</v>
      </c>
      <c r="S45" s="646">
        <f t="shared" si="9"/>
        <v>71370.96622</v>
      </c>
      <c r="T45" s="646">
        <f t="shared" si="9"/>
        <v>1597.97835</v>
      </c>
      <c r="U45" s="646">
        <f t="shared" si="9"/>
        <v>72968.94457</v>
      </c>
      <c r="V45" s="646">
        <f t="shared" si="9"/>
        <v>72208.25436</v>
      </c>
      <c r="W45" s="646">
        <f t="shared" si="9"/>
        <v>0</v>
      </c>
      <c r="X45" s="646">
        <f t="shared" si="9"/>
        <v>72208.25436</v>
      </c>
      <c r="Y45" s="646">
        <f t="shared" si="9"/>
        <v>71408.88619</v>
      </c>
      <c r="Z45" s="646">
        <f t="shared" si="9"/>
        <v>0</v>
      </c>
      <c r="AA45" s="646">
        <f t="shared" si="9"/>
        <v>71408.88619</v>
      </c>
      <c r="AB45" s="608">
        <f>AC45+AD45+AG45+AJ45+AM45+AP45+AS45+AV45+AY45</f>
        <v>34026.77909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5100.4</v>
      </c>
      <c r="AO45" s="646">
        <f t="shared" si="9"/>
        <v>0</v>
      </c>
      <c r="AP45" s="646">
        <f t="shared" si="9"/>
        <v>5100.4</v>
      </c>
      <c r="AQ45" s="646">
        <f t="shared" si="9"/>
        <v>9000</v>
      </c>
      <c r="AR45" s="646">
        <f t="shared" si="9"/>
        <v>0</v>
      </c>
      <c r="AS45" s="646">
        <f t="shared" si="9"/>
        <v>9000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687980.06064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102790.48269</v>
      </c>
      <c r="CF45" s="646">
        <f t="shared" si="10"/>
        <v>0</v>
      </c>
      <c r="CG45" s="646">
        <f t="shared" si="10"/>
        <v>102790.48269</v>
      </c>
      <c r="CH45" s="646">
        <f t="shared" si="10"/>
        <v>80370.96622</v>
      </c>
      <c r="CI45" s="646">
        <f t="shared" si="10"/>
        <v>1597.97835</v>
      </c>
      <c r="CJ45" s="646">
        <f t="shared" si="10"/>
        <v>81968.94457</v>
      </c>
      <c r="CK45" s="646">
        <f t="shared" si="10"/>
        <v>72208.25436</v>
      </c>
      <c r="CL45" s="646">
        <f t="shared" si="10"/>
        <v>0</v>
      </c>
      <c r="CM45" s="646">
        <f t="shared" si="10"/>
        <v>72208.25436</v>
      </c>
      <c r="CN45" s="646">
        <f t="shared" si="10"/>
        <v>71408.88619</v>
      </c>
      <c r="CO45" s="646">
        <f t="shared" si="10"/>
        <v>0</v>
      </c>
      <c r="CP45" s="646">
        <f t="shared" si="10"/>
        <v>71408.88619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651" t="s">
        <v>13</v>
      </c>
      <c r="D47" s="652">
        <f>E47+F47+I47+L47+O47+R47+U47+X47+AA47</f>
        <v>210.52674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'49'!R47</f>
        <v>26.31579</v>
      </c>
      <c r="Q47" s="654">
        <f>Q48+Q49+Q50</f>
        <v>0</v>
      </c>
      <c r="R47" s="723">
        <f>P47+Q47</f>
        <v>26.31579</v>
      </c>
      <c r="S47" s="701">
        <f>'51'!U47</f>
        <v>52.63158</v>
      </c>
      <c r="T47" s="654">
        <f>T48+T49+T50</f>
        <v>0</v>
      </c>
      <c r="U47" s="723">
        <f>S47+T47</f>
        <v>52.63158</v>
      </c>
      <c r="V47" s="701">
        <f>'51'!X47</f>
        <v>52.63158</v>
      </c>
      <c r="W47" s="654">
        <f>W48</f>
        <v>0</v>
      </c>
      <c r="X47" s="723">
        <f>V47+W47</f>
        <v>52.63158</v>
      </c>
      <c r="Y47" s="701">
        <f>'51'!AA47</f>
        <v>0</v>
      </c>
      <c r="Z47" s="654">
        <f>Z48</f>
        <v>0</v>
      </c>
      <c r="AA47" s="723">
        <f>Y47+Z47</f>
        <v>0</v>
      </c>
      <c r="AB47" s="674">
        <f>AC47+AD47+AG47+AJ47+AM47+AP47+AS47+AV47+AY47</f>
        <v>920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'49'!AP47</f>
        <v>90</v>
      </c>
      <c r="AO47" s="654">
        <f>AO48+AO49+AO50</f>
        <v>0</v>
      </c>
      <c r="AP47" s="653">
        <f>AN47+AO47</f>
        <v>90</v>
      </c>
      <c r="AQ47" s="653">
        <f>'51'!AS47</f>
        <v>200</v>
      </c>
      <c r="AR47" s="654">
        <f>AR48+AR49+AR50</f>
        <v>0</v>
      </c>
      <c r="AS47" s="653">
        <f>AQ47+AR47</f>
        <v>200</v>
      </c>
      <c r="AT47" s="653">
        <f>'51'!AV47</f>
        <v>180</v>
      </c>
      <c r="AU47" s="654">
        <f>AU48</f>
        <v>0</v>
      </c>
      <c r="AV47" s="653">
        <f>AT47+AU47</f>
        <v>180</v>
      </c>
      <c r="AW47" s="653">
        <f>'51'!AY47</f>
        <v>180</v>
      </c>
      <c r="AX47" s="654">
        <f>AX48</f>
        <v>0</v>
      </c>
      <c r="AY47" s="653">
        <f>AW47+AX47</f>
        <v>180</v>
      </c>
      <c r="AZ47" s="747">
        <f>BC47+BF47+BI47+BL47+BO47+BR47</f>
        <v>4080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'49'!BI47</f>
        <v>410</v>
      </c>
      <c r="BH47" s="654">
        <f>BH48+BH49+BH50</f>
        <v>0</v>
      </c>
      <c r="BI47" s="653">
        <f>BG47+BH47</f>
        <v>410</v>
      </c>
      <c r="BJ47" s="653">
        <f>'51'!BL47</f>
        <v>800</v>
      </c>
      <c r="BK47" s="654">
        <f>BK48+BK49+BK50</f>
        <v>0</v>
      </c>
      <c r="BL47" s="653">
        <f>BJ47+BK47</f>
        <v>800</v>
      </c>
      <c r="BM47" s="653">
        <f>'51'!BO47</f>
        <v>820</v>
      </c>
      <c r="BN47" s="654">
        <f>BN48</f>
        <v>0</v>
      </c>
      <c r="BO47" s="653">
        <f>BM47+BN47</f>
        <v>820</v>
      </c>
      <c r="BP47" s="653">
        <f>'51'!BR47</f>
        <v>820</v>
      </c>
      <c r="BQ47" s="654">
        <f>BQ48</f>
        <v>0</v>
      </c>
      <c r="BR47" s="786">
        <f>BP47+BQ47</f>
        <v>820</v>
      </c>
      <c r="BS47" s="608">
        <f>BT47+BU47+BX47+CA47+CD47+CG47+CJ47+CM47+CP47</f>
        <v>5210.52674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1052.63158</v>
      </c>
      <c r="CI47" s="654">
        <f>T47+AR47+BK47</f>
        <v>0</v>
      </c>
      <c r="CJ47" s="653">
        <f>CH47+CI47</f>
        <v>1052.63158</v>
      </c>
      <c r="CK47" s="653">
        <f>V47+AT47+BM47</f>
        <v>1052.63158</v>
      </c>
      <c r="CL47" s="654">
        <f>W47+AU47+BN47</f>
        <v>0</v>
      </c>
      <c r="CM47" s="653">
        <f>CK47+CL47</f>
        <v>1052.63158</v>
      </c>
      <c r="CN47" s="653">
        <f>Y47+AW47+BP47</f>
        <v>1000</v>
      </c>
      <c r="CO47" s="654">
        <f>Z47+AX47+BQ47</f>
        <v>0</v>
      </c>
      <c r="CP47" s="653">
        <f>CN47+CO47</f>
        <v>1000</v>
      </c>
      <c r="CQ47" s="819"/>
    </row>
    <row r="48" s="27" customFormat="1" ht="60" customHeight="1" spans="1:95">
      <c r="A48" s="655"/>
      <c r="B48" s="606"/>
      <c r="C48" s="656" t="s">
        <v>330</v>
      </c>
      <c r="D48" s="657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/>
      <c r="U48" s="717"/>
      <c r="V48" s="686"/>
      <c r="W48" s="609"/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/>
      <c r="AS48" s="11"/>
      <c r="AT48" s="11"/>
      <c r="AU48" s="609"/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/>
      <c r="BL48" s="11"/>
      <c r="BM48" s="11"/>
      <c r="BN48" s="609"/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820"/>
    </row>
    <row r="49" s="27" customFormat="1" ht="63.75" customHeight="1" spans="1:95">
      <c r="A49" s="655"/>
      <c r="B49" s="606"/>
      <c r="C49" s="656" t="s">
        <v>91</v>
      </c>
      <c r="D49" s="657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820"/>
    </row>
    <row r="50" s="27" customFormat="1" ht="62.25" customHeight="1" spans="1:95">
      <c r="A50" s="655"/>
      <c r="B50" s="606"/>
      <c r="C50" s="656" t="s">
        <v>161</v>
      </c>
      <c r="D50" s="657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821"/>
    </row>
    <row r="51" s="27" customFormat="1" ht="83.25" customHeight="1" spans="1:95">
      <c r="A51" s="658" t="s">
        <v>289</v>
      </c>
      <c r="B51" s="638" t="s">
        <v>290</v>
      </c>
      <c r="C51" s="659" t="s">
        <v>13</v>
      </c>
      <c r="D51" s="660">
        <f>E51+F51+I51+L51+O51+R51+U51+X51+AA51</f>
        <v>148.10684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'49'!R51</f>
        <v>0</v>
      </c>
      <c r="Q51" s="642">
        <v>0</v>
      </c>
      <c r="R51" s="722">
        <f>P51+Q51</f>
        <v>0</v>
      </c>
      <c r="S51" s="699">
        <f>'51'!U51</f>
        <v>135.27526</v>
      </c>
      <c r="T51" s="642">
        <f>T52+T53</f>
        <v>0</v>
      </c>
      <c r="U51" s="722">
        <f>S51+T51</f>
        <v>135.27526</v>
      </c>
      <c r="V51" s="699">
        <f>'51'!X51</f>
        <v>0</v>
      </c>
      <c r="W51" s="642">
        <f>W52+W53</f>
        <v>0</v>
      </c>
      <c r="X51" s="722">
        <f>V51+W51</f>
        <v>0</v>
      </c>
      <c r="Y51" s="699">
        <f>'51'!AA51</f>
        <v>12.83158</v>
      </c>
      <c r="Z51" s="642">
        <f>Z52+Z53</f>
        <v>0</v>
      </c>
      <c r="AA51" s="722">
        <f>Y51+Z51</f>
        <v>12.83158</v>
      </c>
      <c r="AB51" s="640">
        <f>AC51+AD51+AG51+AJ51+AM51+AP51+AS51+AV51+AY51</f>
        <v>77.13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'49'!AP51</f>
        <v>0</v>
      </c>
      <c r="AO51" s="642">
        <v>0</v>
      </c>
      <c r="AP51" s="641">
        <f>AN51+AO51</f>
        <v>0</v>
      </c>
      <c r="AQ51" s="699">
        <f>'51'!AS51</f>
        <v>77.13</v>
      </c>
      <c r="AR51" s="642">
        <f>AR52+AR53</f>
        <v>0</v>
      </c>
      <c r="AS51" s="641">
        <f>AQ51+AR51</f>
        <v>77.13</v>
      </c>
      <c r="AT51" s="699">
        <f>'51'!AV51</f>
        <v>0</v>
      </c>
      <c r="AU51" s="642">
        <v>0</v>
      </c>
      <c r="AV51" s="641">
        <f>AT51+AU51</f>
        <v>0</v>
      </c>
      <c r="AW51" s="699">
        <f>'51'!AY51</f>
        <v>0</v>
      </c>
      <c r="AX51" s="642">
        <f>AX52+AX53</f>
        <v>0</v>
      </c>
      <c r="AY51" s="641">
        <f>AW51+AX51</f>
        <v>0</v>
      </c>
      <c r="AZ51" s="759">
        <f>BC51+BF51+BI51+BL51+BO51+BR51</f>
        <v>2493.1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772">
        <f>'49'!BI51</f>
        <v>0</v>
      </c>
      <c r="BH51" s="642">
        <v>0</v>
      </c>
      <c r="BI51" s="641">
        <f>BG51+BH51</f>
        <v>0</v>
      </c>
      <c r="BJ51" s="699">
        <f>'51'!BL51</f>
        <v>2493.1</v>
      </c>
      <c r="BK51" s="642">
        <f>BK52+BK53</f>
        <v>0</v>
      </c>
      <c r="BL51" s="641">
        <f>BJ51+BK51</f>
        <v>2493.1</v>
      </c>
      <c r="BM51" s="699">
        <f>'51'!BO51</f>
        <v>0</v>
      </c>
      <c r="BN51" s="642">
        <f>BN52+BN53</f>
        <v>0</v>
      </c>
      <c r="BO51" s="641">
        <f>BM51+BN51</f>
        <v>0</v>
      </c>
      <c r="BP51" s="699">
        <f>'51'!BR51</f>
        <v>0</v>
      </c>
      <c r="BQ51" s="642">
        <f>BQ52+BQ53</f>
        <v>0</v>
      </c>
      <c r="BR51" s="788">
        <f>BP51+BQ51</f>
        <v>0</v>
      </c>
      <c r="BS51" s="640">
        <f>BT51+BU51+BX51+CA51+CD51+CG51+CJ51+CM51+CP51</f>
        <v>2718.33684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2705.50526</v>
      </c>
      <c r="CI51" s="642">
        <f>T51+AR51+BK51</f>
        <v>0</v>
      </c>
      <c r="CJ51" s="641">
        <f>CH51+CI51</f>
        <v>2705.50526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12.83158</v>
      </c>
      <c r="CO51" s="642">
        <f>Z51+AX51+BQ51</f>
        <v>0</v>
      </c>
      <c r="CP51" s="641">
        <f>CN51+CO51</f>
        <v>12.83158</v>
      </c>
      <c r="CQ51" s="824"/>
    </row>
    <row r="52" s="27" customFormat="1" ht="28.5" customHeight="1" spans="1:95">
      <c r="A52" s="655"/>
      <c r="B52" s="606"/>
      <c r="C52" s="656" t="s">
        <v>330</v>
      </c>
      <c r="D52" s="657"/>
      <c r="E52" s="11"/>
      <c r="F52" s="11"/>
      <c r="G52" s="11"/>
      <c r="H52" s="609"/>
      <c r="I52" s="11"/>
      <c r="J52" s="686"/>
      <c r="K52" s="609"/>
      <c r="L52" s="686"/>
      <c r="M52" s="686"/>
      <c r="N52" s="609"/>
      <c r="O52" s="686"/>
      <c r="P52" s="686"/>
      <c r="Q52" s="609"/>
      <c r="R52" s="686"/>
      <c r="S52" s="686"/>
      <c r="T52" s="609"/>
      <c r="U52" s="686"/>
      <c r="V52" s="686"/>
      <c r="W52" s="609"/>
      <c r="X52" s="686"/>
      <c r="Y52" s="686"/>
      <c r="Z52" s="609"/>
      <c r="AA52" s="686"/>
      <c r="AB52" s="10"/>
      <c r="AC52" s="11"/>
      <c r="AD52" s="11"/>
      <c r="AE52" s="11"/>
      <c r="AF52" s="609"/>
      <c r="AG52" s="358"/>
      <c r="AH52" s="11"/>
      <c r="AI52" s="609"/>
      <c r="AJ52" s="11"/>
      <c r="AK52" s="11"/>
      <c r="AL52" s="609"/>
      <c r="AM52" s="11"/>
      <c r="AN52" s="11"/>
      <c r="AO52" s="609"/>
      <c r="AP52" s="11"/>
      <c r="AQ52" s="11"/>
      <c r="AR52" s="609"/>
      <c r="AS52" s="11"/>
      <c r="AT52" s="11"/>
      <c r="AU52" s="609"/>
      <c r="AV52" s="11"/>
      <c r="AW52" s="11"/>
      <c r="AX52" s="609"/>
      <c r="AY52" s="11"/>
      <c r="AZ52" s="10"/>
      <c r="BA52" s="11"/>
      <c r="BB52" s="609"/>
      <c r="BC52" s="11"/>
      <c r="BD52" s="11"/>
      <c r="BE52" s="609"/>
      <c r="BF52" s="11"/>
      <c r="BG52" s="11"/>
      <c r="BH52" s="609"/>
      <c r="BI52" s="11"/>
      <c r="BJ52" s="11"/>
      <c r="BK52" s="609"/>
      <c r="BL52" s="11"/>
      <c r="BM52" s="11"/>
      <c r="BN52" s="609"/>
      <c r="BO52" s="11"/>
      <c r="BP52" s="11"/>
      <c r="BQ52" s="609"/>
      <c r="BR52" s="11"/>
      <c r="BS52" s="10"/>
      <c r="BT52" s="11"/>
      <c r="BU52" s="11"/>
      <c r="BV52" s="11"/>
      <c r="BW52" s="609"/>
      <c r="BX52" s="11"/>
      <c r="BY52" s="11"/>
      <c r="BZ52" s="609"/>
      <c r="CA52" s="11"/>
      <c r="CB52" s="11"/>
      <c r="CC52" s="676"/>
      <c r="CD52" s="11"/>
      <c r="CE52" s="11"/>
      <c r="CF52" s="609"/>
      <c r="CG52" s="11"/>
      <c r="CH52" s="11"/>
      <c r="CI52" s="609"/>
      <c r="CJ52" s="11"/>
      <c r="CK52" s="11"/>
      <c r="CL52" s="609"/>
      <c r="CM52" s="11"/>
      <c r="CN52" s="11"/>
      <c r="CO52" s="609"/>
      <c r="CP52" s="11"/>
      <c r="CQ52" s="808"/>
    </row>
    <row r="53" s="27" customFormat="1" ht="63" customHeight="1" spans="1:95">
      <c r="A53" s="655"/>
      <c r="B53" s="606"/>
      <c r="C53" s="656" t="s">
        <v>39</v>
      </c>
      <c r="D53" s="657"/>
      <c r="E53" s="11"/>
      <c r="F53" s="11"/>
      <c r="G53" s="11"/>
      <c r="H53" s="609"/>
      <c r="I53" s="11"/>
      <c r="J53" s="686"/>
      <c r="K53" s="609"/>
      <c r="L53" s="686"/>
      <c r="M53" s="686"/>
      <c r="N53" s="609"/>
      <c r="O53" s="686"/>
      <c r="P53" s="686"/>
      <c r="Q53" s="609"/>
      <c r="R53" s="686"/>
      <c r="S53" s="686"/>
      <c r="T53" s="609"/>
      <c r="U53" s="686"/>
      <c r="V53" s="686"/>
      <c r="W53" s="609"/>
      <c r="X53" s="686"/>
      <c r="Y53" s="686"/>
      <c r="Z53" s="609"/>
      <c r="AA53" s="686"/>
      <c r="AB53" s="10"/>
      <c r="AC53" s="11"/>
      <c r="AD53" s="11"/>
      <c r="AE53" s="11"/>
      <c r="AF53" s="609"/>
      <c r="AG53" s="358"/>
      <c r="AH53" s="11"/>
      <c r="AI53" s="609"/>
      <c r="AJ53" s="11"/>
      <c r="AK53" s="11"/>
      <c r="AL53" s="609"/>
      <c r="AM53" s="11"/>
      <c r="AN53" s="11"/>
      <c r="AO53" s="609"/>
      <c r="AP53" s="11"/>
      <c r="AQ53" s="11"/>
      <c r="AR53" s="609"/>
      <c r="AS53" s="11"/>
      <c r="AT53" s="11"/>
      <c r="AU53" s="609"/>
      <c r="AV53" s="11"/>
      <c r="AW53" s="11"/>
      <c r="AX53" s="609"/>
      <c r="AY53" s="11"/>
      <c r="AZ53" s="10"/>
      <c r="BA53" s="11"/>
      <c r="BB53" s="609"/>
      <c r="BC53" s="11"/>
      <c r="BD53" s="11"/>
      <c r="BE53" s="609"/>
      <c r="BF53" s="11"/>
      <c r="BG53" s="11"/>
      <c r="BH53" s="609"/>
      <c r="BI53" s="11"/>
      <c r="BJ53" s="11"/>
      <c r="BK53" s="609"/>
      <c r="BL53" s="11"/>
      <c r="BM53" s="11"/>
      <c r="BN53" s="609"/>
      <c r="BO53" s="11"/>
      <c r="BP53" s="11"/>
      <c r="BQ53" s="609"/>
      <c r="BR53" s="11"/>
      <c r="BS53" s="10"/>
      <c r="BT53" s="11"/>
      <c r="BU53" s="11"/>
      <c r="BV53" s="11"/>
      <c r="BW53" s="609"/>
      <c r="BX53" s="11"/>
      <c r="BY53" s="11"/>
      <c r="BZ53" s="609"/>
      <c r="CA53" s="11"/>
      <c r="CB53" s="11"/>
      <c r="CC53" s="676"/>
      <c r="CD53" s="11"/>
      <c r="CE53" s="11"/>
      <c r="CF53" s="609"/>
      <c r="CG53" s="11"/>
      <c r="CH53" s="11"/>
      <c r="CI53" s="609"/>
      <c r="CJ53" s="11"/>
      <c r="CK53" s="11"/>
      <c r="CL53" s="609"/>
      <c r="CM53" s="11"/>
      <c r="CN53" s="11"/>
      <c r="CO53" s="609"/>
      <c r="CP53" s="11"/>
      <c r="CQ53" s="808"/>
    </row>
    <row r="54" s="27" customFormat="1" ht="70.5" customHeight="1" spans="1:95">
      <c r="A54" s="661"/>
      <c r="B54" s="662" t="s">
        <v>189</v>
      </c>
      <c r="C54" s="663"/>
      <c r="D54" s="664">
        <f>E54+F54+I54+L54+O54+R54+U54+X54+AA54</f>
        <v>358.63358</v>
      </c>
      <c r="E54" s="665">
        <f t="shared" ref="E54:AA54" si="11">E51+E47</f>
        <v>0</v>
      </c>
      <c r="F54" s="665">
        <f t="shared" si="11"/>
        <v>0</v>
      </c>
      <c r="G54" s="665">
        <f t="shared" si="11"/>
        <v>0</v>
      </c>
      <c r="H54" s="666">
        <f t="shared" si="11"/>
        <v>0</v>
      </c>
      <c r="I54" s="665">
        <f t="shared" si="11"/>
        <v>0</v>
      </c>
      <c r="J54" s="702">
        <f t="shared" si="11"/>
        <v>52.632</v>
      </c>
      <c r="K54" s="703">
        <f t="shared" si="11"/>
        <v>0</v>
      </c>
      <c r="L54" s="702">
        <f t="shared" si="11"/>
        <v>52.632</v>
      </c>
      <c r="M54" s="702">
        <f t="shared" si="11"/>
        <v>26.31579</v>
      </c>
      <c r="N54" s="703">
        <f t="shared" si="11"/>
        <v>0</v>
      </c>
      <c r="O54" s="702">
        <f t="shared" si="11"/>
        <v>26.31579</v>
      </c>
      <c r="P54" s="702">
        <f t="shared" si="11"/>
        <v>26.31579</v>
      </c>
      <c r="Q54" s="703">
        <f t="shared" si="11"/>
        <v>0</v>
      </c>
      <c r="R54" s="724">
        <f t="shared" si="11"/>
        <v>26.31579</v>
      </c>
      <c r="S54" s="702">
        <f t="shared" si="11"/>
        <v>187.90684</v>
      </c>
      <c r="T54" s="703">
        <f t="shared" si="11"/>
        <v>0</v>
      </c>
      <c r="U54" s="724">
        <f t="shared" si="11"/>
        <v>187.90684</v>
      </c>
      <c r="V54" s="702">
        <f t="shared" si="11"/>
        <v>52.63158</v>
      </c>
      <c r="W54" s="703">
        <f t="shared" si="11"/>
        <v>0</v>
      </c>
      <c r="X54" s="724">
        <f t="shared" si="11"/>
        <v>52.63158</v>
      </c>
      <c r="Y54" s="702">
        <f t="shared" si="11"/>
        <v>12.83158</v>
      </c>
      <c r="Z54" s="703">
        <f t="shared" si="11"/>
        <v>0</v>
      </c>
      <c r="AA54" s="724">
        <f t="shared" si="11"/>
        <v>12.83158</v>
      </c>
      <c r="AB54" s="734">
        <f>AC54+AD54+AG54+AJ54+AM54+AP54+AS54+AV54+AY54</f>
        <v>997.13</v>
      </c>
      <c r="AC54" s="665">
        <f t="shared" ref="AC54:BH54" si="12">AC51+AC47</f>
        <v>0</v>
      </c>
      <c r="AD54" s="665">
        <f t="shared" si="12"/>
        <v>0</v>
      </c>
      <c r="AE54" s="665">
        <f t="shared" si="12"/>
        <v>0</v>
      </c>
      <c r="AF54" s="666">
        <f t="shared" si="12"/>
        <v>0</v>
      </c>
      <c r="AG54" s="416">
        <f t="shared" si="12"/>
        <v>0</v>
      </c>
      <c r="AH54" s="665">
        <f t="shared" si="12"/>
        <v>180</v>
      </c>
      <c r="AI54" s="703">
        <f t="shared" si="12"/>
        <v>0</v>
      </c>
      <c r="AJ54" s="665">
        <f t="shared" si="12"/>
        <v>180</v>
      </c>
      <c r="AK54" s="665">
        <f t="shared" si="12"/>
        <v>90</v>
      </c>
      <c r="AL54" s="703">
        <f t="shared" si="12"/>
        <v>0</v>
      </c>
      <c r="AM54" s="665">
        <f t="shared" si="12"/>
        <v>90</v>
      </c>
      <c r="AN54" s="665">
        <f t="shared" si="12"/>
        <v>90</v>
      </c>
      <c r="AO54" s="703">
        <f t="shared" si="12"/>
        <v>0</v>
      </c>
      <c r="AP54" s="665">
        <f t="shared" si="12"/>
        <v>90</v>
      </c>
      <c r="AQ54" s="702">
        <f t="shared" si="12"/>
        <v>277.13</v>
      </c>
      <c r="AR54" s="703">
        <f t="shared" si="12"/>
        <v>0</v>
      </c>
      <c r="AS54" s="724">
        <f t="shared" si="12"/>
        <v>277.13</v>
      </c>
      <c r="AT54" s="702">
        <f t="shared" si="12"/>
        <v>180</v>
      </c>
      <c r="AU54" s="703">
        <f t="shared" si="12"/>
        <v>0</v>
      </c>
      <c r="AV54" s="724">
        <f t="shared" si="12"/>
        <v>180</v>
      </c>
      <c r="AW54" s="702">
        <f t="shared" si="12"/>
        <v>180</v>
      </c>
      <c r="AX54" s="703">
        <f t="shared" si="12"/>
        <v>0</v>
      </c>
      <c r="AY54" s="724">
        <f t="shared" si="12"/>
        <v>180</v>
      </c>
      <c r="AZ54" s="757">
        <f>BC54+BF54+BI54+BL54+BO54+BR54</f>
        <v>6573.1</v>
      </c>
      <c r="BA54" s="734">
        <f t="shared" si="12"/>
        <v>820</v>
      </c>
      <c r="BB54" s="703">
        <f t="shared" si="12"/>
        <v>0</v>
      </c>
      <c r="BC54" s="665">
        <f t="shared" si="12"/>
        <v>820</v>
      </c>
      <c r="BD54" s="665">
        <f t="shared" si="12"/>
        <v>410</v>
      </c>
      <c r="BE54" s="703">
        <f t="shared" si="12"/>
        <v>0</v>
      </c>
      <c r="BF54" s="773">
        <f>BD54+BE54</f>
        <v>410</v>
      </c>
      <c r="BG54" s="665">
        <f t="shared" si="12"/>
        <v>410</v>
      </c>
      <c r="BH54" s="703">
        <f t="shared" si="12"/>
        <v>0</v>
      </c>
      <c r="BI54" s="773">
        <f>BG54+BH54</f>
        <v>410</v>
      </c>
      <c r="BJ54" s="702">
        <f t="shared" ref="BJ54:BR54" si="13">BJ51+BJ47</f>
        <v>3293.1</v>
      </c>
      <c r="BK54" s="703">
        <f t="shared" si="13"/>
        <v>0</v>
      </c>
      <c r="BL54" s="724">
        <f t="shared" si="13"/>
        <v>3293.1</v>
      </c>
      <c r="BM54" s="702">
        <f t="shared" si="13"/>
        <v>820</v>
      </c>
      <c r="BN54" s="703">
        <f t="shared" si="13"/>
        <v>0</v>
      </c>
      <c r="BO54" s="724">
        <f t="shared" si="13"/>
        <v>820</v>
      </c>
      <c r="BP54" s="702">
        <f t="shared" si="13"/>
        <v>820</v>
      </c>
      <c r="BQ54" s="703">
        <f t="shared" si="13"/>
        <v>0</v>
      </c>
      <c r="BR54" s="724">
        <f t="shared" si="13"/>
        <v>820</v>
      </c>
      <c r="BS54" s="675">
        <f>BT54+BU54+BX54+CA54+CD54+CG54+CJ54+CM54+CP54</f>
        <v>7928.86358</v>
      </c>
      <c r="BT54" s="773">
        <f>BT51+BT47</f>
        <v>0</v>
      </c>
      <c r="BU54" s="773">
        <f>BU51+BU47</f>
        <v>0</v>
      </c>
      <c r="BV54" s="773">
        <f>BV51+BV47</f>
        <v>0</v>
      </c>
      <c r="BW54" s="703">
        <f>BW51+BW47</f>
        <v>0</v>
      </c>
      <c r="BX54" s="773">
        <f>BX51+BX47</f>
        <v>0</v>
      </c>
      <c r="BY54" s="773">
        <f>J54+AH54+BA54</f>
        <v>1052.632</v>
      </c>
      <c r="BZ54" s="703">
        <f>K54+AI54+BB54</f>
        <v>0</v>
      </c>
      <c r="CA54" s="773">
        <f t="shared" ref="CA54:CP54" si="14">CA51+CA47</f>
        <v>1052.632</v>
      </c>
      <c r="CB54" s="773">
        <f t="shared" si="14"/>
        <v>526.31579</v>
      </c>
      <c r="CC54" s="666">
        <f t="shared" si="14"/>
        <v>0</v>
      </c>
      <c r="CD54" s="773">
        <f t="shared" si="14"/>
        <v>526.31579</v>
      </c>
      <c r="CE54" s="773">
        <f t="shared" si="14"/>
        <v>526.31579</v>
      </c>
      <c r="CF54" s="703">
        <f t="shared" si="14"/>
        <v>0</v>
      </c>
      <c r="CG54" s="794">
        <f t="shared" si="14"/>
        <v>526.31579</v>
      </c>
      <c r="CH54" s="773">
        <f t="shared" si="14"/>
        <v>3758.13684</v>
      </c>
      <c r="CI54" s="703">
        <f t="shared" si="14"/>
        <v>0</v>
      </c>
      <c r="CJ54" s="794">
        <f t="shared" si="14"/>
        <v>3758.13684</v>
      </c>
      <c r="CK54" s="773">
        <f t="shared" si="14"/>
        <v>1052.63158</v>
      </c>
      <c r="CL54" s="703">
        <f t="shared" si="14"/>
        <v>0</v>
      </c>
      <c r="CM54" s="794">
        <f t="shared" si="14"/>
        <v>1052.63158</v>
      </c>
      <c r="CN54" s="773">
        <f t="shared" si="14"/>
        <v>1012.83158</v>
      </c>
      <c r="CO54" s="703">
        <f t="shared" si="14"/>
        <v>0</v>
      </c>
      <c r="CP54" s="794">
        <f t="shared" si="14"/>
        <v>1012.83158</v>
      </c>
      <c r="CQ54" s="237"/>
    </row>
    <row r="55" s="27" customFormat="1" customHeight="1" spans="1:95">
      <c r="A55" s="667" t="s">
        <v>302</v>
      </c>
      <c r="B55" s="668"/>
      <c r="C55" s="668"/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  <c r="O55" s="668"/>
      <c r="P55" s="668"/>
      <c r="Q55" s="668"/>
      <c r="R55" s="668"/>
      <c r="S55" s="668"/>
      <c r="T55" s="668"/>
      <c r="U55" s="668"/>
      <c r="V55" s="668"/>
      <c r="W55" s="668"/>
      <c r="X55" s="668"/>
      <c r="Y55" s="668"/>
      <c r="Z55" s="668"/>
      <c r="AA55" s="668"/>
      <c r="AB55" s="668"/>
      <c r="AC55" s="668"/>
      <c r="AD55" s="668"/>
      <c r="AE55" s="668"/>
      <c r="AF55" s="668"/>
      <c r="AG55" s="668"/>
      <c r="AH55" s="668"/>
      <c r="AI55" s="668"/>
      <c r="AJ55" s="668"/>
      <c r="AK55" s="668"/>
      <c r="AL55" s="668"/>
      <c r="AM55" s="668"/>
      <c r="AN55" s="668"/>
      <c r="AO55" s="668"/>
      <c r="AP55" s="668"/>
      <c r="AQ55" s="668"/>
      <c r="AR55" s="668"/>
      <c r="AS55" s="668"/>
      <c r="AT55" s="668"/>
      <c r="AU55" s="668"/>
      <c r="AV55" s="668"/>
      <c r="AW55" s="668"/>
      <c r="AX55" s="668"/>
      <c r="AY55" s="668"/>
      <c r="AZ55" s="668"/>
      <c r="BA55" s="668"/>
      <c r="BB55" s="668"/>
      <c r="BC55" s="668"/>
      <c r="BD55" s="668"/>
      <c r="BE55" s="668"/>
      <c r="BF55" s="668"/>
      <c r="BG55" s="668"/>
      <c r="BH55" s="668"/>
      <c r="BI55" s="668"/>
      <c r="BJ55" s="668"/>
      <c r="BK55" s="668"/>
      <c r="BL55" s="668"/>
      <c r="BM55" s="668"/>
      <c r="BN55" s="668"/>
      <c r="BO55" s="668"/>
      <c r="BP55" s="668"/>
      <c r="BQ55" s="668"/>
      <c r="BR55" s="668"/>
      <c r="BS55" s="668"/>
      <c r="BT55" s="668"/>
      <c r="BU55" s="668"/>
      <c r="BV55" s="668"/>
      <c r="BW55" s="668"/>
      <c r="BX55" s="668"/>
      <c r="BY55" s="668"/>
      <c r="BZ55" s="668"/>
      <c r="CA55" s="668"/>
      <c r="CB55" s="668"/>
      <c r="CC55" s="668"/>
      <c r="CD55" s="668"/>
      <c r="CE55" s="668"/>
      <c r="CF55" s="668"/>
      <c r="CG55" s="668"/>
      <c r="CH55" s="668"/>
      <c r="CI55" s="668"/>
      <c r="CJ55" s="668"/>
      <c r="CK55" s="668"/>
      <c r="CL55" s="668"/>
      <c r="CM55" s="668"/>
      <c r="CN55" s="668"/>
      <c r="CO55" s="668"/>
      <c r="CP55" s="822"/>
      <c r="CQ55" s="814"/>
    </row>
    <row r="56" s="27" customFormat="1" ht="15.75" customHeight="1" spans="1:95">
      <c r="A56" s="604" t="s">
        <v>303</v>
      </c>
      <c r="B56" s="605"/>
      <c r="C56" s="605"/>
      <c r="D56" s="605"/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5"/>
      <c r="R56" s="605"/>
      <c r="S56" s="605"/>
      <c r="T56" s="605"/>
      <c r="U56" s="605"/>
      <c r="V56" s="605"/>
      <c r="W56" s="605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605"/>
      <c r="AJ56" s="605"/>
      <c r="AK56" s="605"/>
      <c r="AL56" s="605"/>
      <c r="AM56" s="605"/>
      <c r="AN56" s="605"/>
      <c r="AO56" s="605"/>
      <c r="AP56" s="605"/>
      <c r="AQ56" s="605"/>
      <c r="AR56" s="605"/>
      <c r="AS56" s="605"/>
      <c r="AT56" s="605"/>
      <c r="AU56" s="605"/>
      <c r="AV56" s="605"/>
      <c r="AW56" s="605"/>
      <c r="AX56" s="605"/>
      <c r="AY56" s="605"/>
      <c r="AZ56" s="605"/>
      <c r="BA56" s="605"/>
      <c r="BB56" s="605"/>
      <c r="BC56" s="605"/>
      <c r="BD56" s="605"/>
      <c r="BE56" s="605"/>
      <c r="BF56" s="605"/>
      <c r="BG56" s="605"/>
      <c r="BH56" s="605"/>
      <c r="BI56" s="605"/>
      <c r="BJ56" s="605"/>
      <c r="BK56" s="605"/>
      <c r="BL56" s="605"/>
      <c r="BM56" s="605"/>
      <c r="BN56" s="605"/>
      <c r="BO56" s="605"/>
      <c r="BP56" s="605"/>
      <c r="BQ56" s="605"/>
      <c r="BR56" s="605"/>
      <c r="BS56" s="605"/>
      <c r="BT56" s="605"/>
      <c r="BU56" s="605"/>
      <c r="BV56" s="605"/>
      <c r="BW56" s="605"/>
      <c r="BX56" s="605"/>
      <c r="BY56" s="605"/>
      <c r="BZ56" s="605"/>
      <c r="CA56" s="605"/>
      <c r="CB56" s="605"/>
      <c r="CC56" s="605"/>
      <c r="CD56" s="605"/>
      <c r="CE56" s="605"/>
      <c r="CF56" s="605"/>
      <c r="CG56" s="605"/>
      <c r="CH56" s="605"/>
      <c r="CI56" s="605"/>
      <c r="CJ56" s="605"/>
      <c r="CK56" s="605"/>
      <c r="CL56" s="605"/>
      <c r="CM56" s="605"/>
      <c r="CN56" s="605"/>
      <c r="CO56" s="605"/>
      <c r="CP56" s="801"/>
      <c r="CQ56" s="814"/>
    </row>
    <row r="57" s="27" customFormat="1" ht="77.25" customHeight="1" spans="1:95">
      <c r="A57" s="649" t="s">
        <v>118</v>
      </c>
      <c r="B57" s="650" t="s">
        <v>354</v>
      </c>
      <c r="C57" s="651" t="s">
        <v>13</v>
      </c>
      <c r="D57" s="657">
        <f>E57+F57+I57+L57+O57+R57+U57+X57+AA57</f>
        <v>61168.25203</v>
      </c>
      <c r="E57" s="11">
        <v>4728.52027</v>
      </c>
      <c r="F57" s="11">
        <v>5368.03887</v>
      </c>
      <c r="G57" s="11">
        <f>'27'!I48</f>
        <v>6595.98174</v>
      </c>
      <c r="H57" s="609"/>
      <c r="I57" s="11">
        <f>G57+H57</f>
        <v>6595.98174</v>
      </c>
      <c r="J57" s="686">
        <f>'35'!L54</f>
        <v>6398.76753</v>
      </c>
      <c r="K57" s="609">
        <v>0</v>
      </c>
      <c r="L57" s="686">
        <f>J57+K57</f>
        <v>6398.76753</v>
      </c>
      <c r="M57" s="686">
        <f>'43'!O55</f>
        <v>6123.96909</v>
      </c>
      <c r="N57" s="609">
        <v>0</v>
      </c>
      <c r="O57" s="686">
        <f>M57+N57</f>
        <v>6123.96909</v>
      </c>
      <c r="P57" s="686">
        <f>'49'!R57</f>
        <v>9080.61139</v>
      </c>
      <c r="Q57" s="609">
        <v>0</v>
      </c>
      <c r="R57" s="717">
        <f>P57+Q57</f>
        <v>9080.61139</v>
      </c>
      <c r="S57" s="686">
        <f>'51'!U57</f>
        <v>7926.86685</v>
      </c>
      <c r="T57" s="609">
        <v>0</v>
      </c>
      <c r="U57" s="717">
        <f>S57+T57</f>
        <v>7926.86685</v>
      </c>
      <c r="V57" s="686">
        <f>'51'!X57</f>
        <v>7520.41406</v>
      </c>
      <c r="W57" s="609">
        <v>0</v>
      </c>
      <c r="X57" s="717">
        <f>V57+W57</f>
        <v>7520.41406</v>
      </c>
      <c r="Y57" s="686">
        <f>'51'!AA57</f>
        <v>7425.08223</v>
      </c>
      <c r="Z57" s="609">
        <v>0</v>
      </c>
      <c r="AA57" s="717">
        <f>Y57+Z57</f>
        <v>7425.08223</v>
      </c>
      <c r="AB57" s="608">
        <f>AC57+AD57+AG57+AJ57+AM57+AP57+AS57+AV57+AY57</f>
        <v>1571.34194</v>
      </c>
      <c r="AC57" s="11">
        <v>0</v>
      </c>
      <c r="AD57" s="11">
        <v>0</v>
      </c>
      <c r="AE57" s="11">
        <f>'27'!X48</f>
        <v>95.44194</v>
      </c>
      <c r="AF57" s="609"/>
      <c r="AG57" s="358">
        <f>AE57+AF57</f>
        <v>95.44194</v>
      </c>
      <c r="AH57" s="11">
        <v>0</v>
      </c>
      <c r="AI57" s="609">
        <v>0</v>
      </c>
      <c r="AJ57" s="11">
        <v>0</v>
      </c>
      <c r="AK57" s="11">
        <f t="shared" ref="AK57:AY57" si="15">AK58</f>
        <v>97.5</v>
      </c>
      <c r="AL57" s="609">
        <f t="shared" si="15"/>
        <v>0</v>
      </c>
      <c r="AM57" s="11">
        <f t="shared" si="15"/>
        <v>97.5</v>
      </c>
      <c r="AN57" s="641">
        <f>'49'!AP57</f>
        <v>90.4</v>
      </c>
      <c r="AO57" s="609">
        <f t="shared" si="15"/>
        <v>0</v>
      </c>
      <c r="AP57" s="11">
        <f t="shared" si="15"/>
        <v>90.4</v>
      </c>
      <c r="AQ57" s="641">
        <f>'51'!AS57</f>
        <v>1096</v>
      </c>
      <c r="AR57" s="609">
        <v>0</v>
      </c>
      <c r="AS57" s="11">
        <f>AQ57+AR57</f>
        <v>1096</v>
      </c>
      <c r="AT57" s="641">
        <f>'51'!AV57</f>
        <v>96</v>
      </c>
      <c r="AU57" s="609">
        <f t="shared" si="15"/>
        <v>0</v>
      </c>
      <c r="AV57" s="11">
        <f t="shared" si="15"/>
        <v>96</v>
      </c>
      <c r="AW57" s="641">
        <f>'51'!AY57</f>
        <v>96</v>
      </c>
      <c r="AX57" s="609">
        <f t="shared" si="15"/>
        <v>0</v>
      </c>
      <c r="AY57" s="11">
        <f t="shared" si="15"/>
        <v>96</v>
      </c>
      <c r="AZ57" s="747">
        <f>BC57+BF57+BI57+BL57+BO57+BR57</f>
        <v>0</v>
      </c>
      <c r="BA57" s="653">
        <v>0</v>
      </c>
      <c r="BB57" s="654">
        <v>0</v>
      </c>
      <c r="BC57" s="653">
        <f>BA57+BB57</f>
        <v>0</v>
      </c>
      <c r="BD57" s="653">
        <v>0</v>
      </c>
      <c r="BE57" s="654">
        <v>0</v>
      </c>
      <c r="BF57" s="653">
        <f>BD57+BE57</f>
        <v>0</v>
      </c>
      <c r="BG57" s="653">
        <v>0</v>
      </c>
      <c r="BH57" s="654">
        <v>0</v>
      </c>
      <c r="BI57" s="653">
        <f>BG57+BH57</f>
        <v>0</v>
      </c>
      <c r="BJ57" s="641">
        <f>'51'!BL57</f>
        <v>0</v>
      </c>
      <c r="BK57" s="654">
        <v>0</v>
      </c>
      <c r="BL57" s="653">
        <f>BJ57+BK57</f>
        <v>0</v>
      </c>
      <c r="BM57" s="641">
        <f>'51'!BO57</f>
        <v>0</v>
      </c>
      <c r="BN57" s="654">
        <v>0</v>
      </c>
      <c r="BO57" s="653">
        <f>BM57+BN57</f>
        <v>0</v>
      </c>
      <c r="BP57" s="641">
        <f>'51'!BR57</f>
        <v>0</v>
      </c>
      <c r="BQ57" s="654">
        <v>0</v>
      </c>
      <c r="BR57" s="653">
        <f>BP57+BQ57</f>
        <v>0</v>
      </c>
      <c r="BS57" s="608">
        <f>BT57+BU57+BX57+CA57+CD57+CG57+CJ57+CM57+CP57</f>
        <v>62739.59397</v>
      </c>
      <c r="BT57" s="11">
        <f t="shared" ref="BT57:BW58" si="16">E57+AC57</f>
        <v>4728.52027</v>
      </c>
      <c r="BU57" s="11">
        <f t="shared" si="16"/>
        <v>5368.03887</v>
      </c>
      <c r="BV57" s="11">
        <f t="shared" si="16"/>
        <v>6691.42368</v>
      </c>
      <c r="BW57" s="609">
        <f t="shared" si="16"/>
        <v>0</v>
      </c>
      <c r="BX57" s="11">
        <f>BV57+BW57</f>
        <v>6691.42368</v>
      </c>
      <c r="BY57" s="11">
        <f>J57+AH57+BA57</f>
        <v>6398.76753</v>
      </c>
      <c r="BZ57" s="609">
        <f>K57+AI57+BB57</f>
        <v>0</v>
      </c>
      <c r="CA57" s="11">
        <f>BY57+BZ57</f>
        <v>6398.76753</v>
      </c>
      <c r="CB57" s="11">
        <f>M57+AK57</f>
        <v>6221.46909</v>
      </c>
      <c r="CC57" s="642">
        <f>N57+AL57</f>
        <v>0</v>
      </c>
      <c r="CD57" s="11">
        <f>CB57+CC57</f>
        <v>6221.46909</v>
      </c>
      <c r="CE57" s="11">
        <f>P57+AN57+BG57</f>
        <v>9171.01139</v>
      </c>
      <c r="CF57" s="642">
        <f>Q57+AO57+BH57</f>
        <v>0</v>
      </c>
      <c r="CG57" s="641">
        <f>CE57+CF57</f>
        <v>9171.01139</v>
      </c>
      <c r="CH57" s="11">
        <f>S57+AQ57+BJ57</f>
        <v>9022.86685</v>
      </c>
      <c r="CI57" s="642">
        <f>T57+AR57+BK57</f>
        <v>0</v>
      </c>
      <c r="CJ57" s="641">
        <f>CH57+CI57</f>
        <v>9022.86685</v>
      </c>
      <c r="CK57" s="11">
        <f>V57+AT57+BM57</f>
        <v>7616.41406</v>
      </c>
      <c r="CL57" s="642">
        <f>W57+AU57+BN57</f>
        <v>0</v>
      </c>
      <c r="CM57" s="641">
        <f>CK57+CL57</f>
        <v>7616.41406</v>
      </c>
      <c r="CN57" s="11">
        <f>Y57+AW57+BP57</f>
        <v>7521.08223</v>
      </c>
      <c r="CO57" s="642">
        <f>Z57+AX57+BQ57</f>
        <v>0</v>
      </c>
      <c r="CP57" s="787">
        <f>CN57+CO57</f>
        <v>7521.08223</v>
      </c>
      <c r="CQ57" s="326"/>
    </row>
    <row r="58" s="27" customFormat="1" ht="105.75" customHeight="1" spans="1:95">
      <c r="A58" s="669" t="s">
        <v>356</v>
      </c>
      <c r="B58" s="670" t="s">
        <v>329</v>
      </c>
      <c r="C58" s="671" t="s">
        <v>46</v>
      </c>
      <c r="D58" s="664">
        <f>E58+F58+I58+L58+O58+R58+U58+X58+AA58</f>
        <v>0</v>
      </c>
      <c r="E58" s="641">
        <v>0</v>
      </c>
      <c r="F58" s="641">
        <v>0</v>
      </c>
      <c r="G58" s="641"/>
      <c r="H58" s="642"/>
      <c r="I58" s="641">
        <v>0</v>
      </c>
      <c r="J58" s="699">
        <v>0</v>
      </c>
      <c r="K58" s="642">
        <v>0</v>
      </c>
      <c r="L58" s="699">
        <v>0</v>
      </c>
      <c r="M58" s="699">
        <v>0</v>
      </c>
      <c r="N58" s="642">
        <v>0</v>
      </c>
      <c r="O58" s="699">
        <v>0</v>
      </c>
      <c r="P58" s="699">
        <v>0</v>
      </c>
      <c r="Q58" s="642">
        <v>0</v>
      </c>
      <c r="R58" s="722">
        <f>P58+Q58</f>
        <v>0</v>
      </c>
      <c r="S58" s="699">
        <v>0</v>
      </c>
      <c r="T58" s="642">
        <v>0</v>
      </c>
      <c r="U58" s="722">
        <f>S58+T58</f>
        <v>0</v>
      </c>
      <c r="V58" s="699">
        <v>0</v>
      </c>
      <c r="W58" s="642">
        <v>0</v>
      </c>
      <c r="X58" s="722">
        <f>V58+W58</f>
        <v>0</v>
      </c>
      <c r="Y58" s="699">
        <v>0</v>
      </c>
      <c r="Z58" s="642">
        <v>0</v>
      </c>
      <c r="AA58" s="722">
        <f>Y58+Z58</f>
        <v>0</v>
      </c>
      <c r="AB58" s="734">
        <f>AC58+AD58+AG58+AJ58+AM58+AP58+AS58+AV58+AY58</f>
        <v>475.9</v>
      </c>
      <c r="AC58" s="641">
        <v>0</v>
      </c>
      <c r="AD58" s="641">
        <v>0</v>
      </c>
      <c r="AE58" s="641"/>
      <c r="AF58" s="642"/>
      <c r="AG58" s="392">
        <v>0</v>
      </c>
      <c r="AH58" s="641">
        <v>0</v>
      </c>
      <c r="AI58" s="642">
        <v>0</v>
      </c>
      <c r="AJ58" s="641">
        <v>0</v>
      </c>
      <c r="AK58" s="641">
        <f>'43'!AD56</f>
        <v>97.5</v>
      </c>
      <c r="AL58" s="642">
        <v>0</v>
      </c>
      <c r="AM58" s="641">
        <f>AK58+AL58</f>
        <v>97.5</v>
      </c>
      <c r="AN58" s="641">
        <f>'48'!AP56</f>
        <v>90.4</v>
      </c>
      <c r="AO58" s="642">
        <v>0</v>
      </c>
      <c r="AP58" s="641">
        <f>AN58+AO58</f>
        <v>90.4</v>
      </c>
      <c r="AQ58" s="641">
        <f>'51'!AS58</f>
        <v>96</v>
      </c>
      <c r="AR58" s="642">
        <v>0</v>
      </c>
      <c r="AS58" s="641">
        <f>AQ58+AR58</f>
        <v>96</v>
      </c>
      <c r="AT58" s="641">
        <f>'51'!AV58</f>
        <v>96</v>
      </c>
      <c r="AU58" s="642">
        <v>0</v>
      </c>
      <c r="AV58" s="641">
        <f>AT58+AU58</f>
        <v>96</v>
      </c>
      <c r="AW58" s="641">
        <f>'51'!AY58</f>
        <v>96</v>
      </c>
      <c r="AX58" s="642">
        <v>0</v>
      </c>
      <c r="AY58" s="641">
        <f>AW58+AX58</f>
        <v>96</v>
      </c>
      <c r="AZ58" s="747">
        <f>BC58+BF58+BI58+BL58+BO58+BR58</f>
        <v>0</v>
      </c>
      <c r="BA58" s="641">
        <v>0</v>
      </c>
      <c r="BB58" s="642">
        <v>0</v>
      </c>
      <c r="BC58" s="641">
        <v>0</v>
      </c>
      <c r="BD58" s="641">
        <v>0</v>
      </c>
      <c r="BE58" s="642">
        <v>0</v>
      </c>
      <c r="BF58" s="641">
        <v>0</v>
      </c>
      <c r="BG58" s="641">
        <v>0</v>
      </c>
      <c r="BH58" s="642">
        <v>0</v>
      </c>
      <c r="BI58" s="641">
        <v>0</v>
      </c>
      <c r="BJ58" s="641">
        <v>0</v>
      </c>
      <c r="BK58" s="642">
        <v>0</v>
      </c>
      <c r="BL58" s="641">
        <v>0</v>
      </c>
      <c r="BM58" s="641">
        <v>0</v>
      </c>
      <c r="BN58" s="642">
        <v>0</v>
      </c>
      <c r="BO58" s="641">
        <v>0</v>
      </c>
      <c r="BP58" s="641">
        <v>0</v>
      </c>
      <c r="BQ58" s="642">
        <v>0</v>
      </c>
      <c r="BR58" s="641">
        <v>0</v>
      </c>
      <c r="BS58" s="608">
        <f>BT58+BU58+BX58+CA58+CD58+CG58+CJ58+CM58+CP58</f>
        <v>475.9</v>
      </c>
      <c r="BT58" s="641">
        <f t="shared" si="16"/>
        <v>0</v>
      </c>
      <c r="BU58" s="641">
        <f t="shared" si="16"/>
        <v>0</v>
      </c>
      <c r="BV58" s="641">
        <f t="shared" si="16"/>
        <v>0</v>
      </c>
      <c r="BW58" s="642">
        <f t="shared" si="16"/>
        <v>0</v>
      </c>
      <c r="BX58" s="641">
        <f>BV58+BW58</f>
        <v>0</v>
      </c>
      <c r="BY58" s="641">
        <f>J58+AH58+BA58</f>
        <v>0</v>
      </c>
      <c r="BZ58" s="642">
        <f>K58+AI58+BB58</f>
        <v>0</v>
      </c>
      <c r="CA58" s="641">
        <f>BY58+BZ58</f>
        <v>0</v>
      </c>
      <c r="CB58" s="641">
        <f>M58+AK58</f>
        <v>97.5</v>
      </c>
      <c r="CC58" s="642">
        <f>N58+AL58</f>
        <v>0</v>
      </c>
      <c r="CD58" s="641">
        <f>CB58+CC58</f>
        <v>97.5</v>
      </c>
      <c r="CE58" s="11">
        <f>P58+AN58+BG58</f>
        <v>90.4</v>
      </c>
      <c r="CF58" s="642">
        <f>Q58+AO58+BH58</f>
        <v>0</v>
      </c>
      <c r="CG58" s="641">
        <f>CE58+CF58</f>
        <v>90.4</v>
      </c>
      <c r="CH58" s="11">
        <f>S58+AQ58+BJ58</f>
        <v>96</v>
      </c>
      <c r="CI58" s="642">
        <f>T58+AR58+BK58</f>
        <v>0</v>
      </c>
      <c r="CJ58" s="641">
        <f>CH58+CI58</f>
        <v>96</v>
      </c>
      <c r="CK58" s="11">
        <f>V58+AT58+BM58</f>
        <v>96</v>
      </c>
      <c r="CL58" s="642">
        <f>W58+AU58+BN58</f>
        <v>0</v>
      </c>
      <c r="CM58" s="641">
        <f>CK58+CL58</f>
        <v>96</v>
      </c>
      <c r="CN58" s="11">
        <f>Y58+AW58+BP58</f>
        <v>96</v>
      </c>
      <c r="CO58" s="642">
        <f>Z58+AX58+BQ58</f>
        <v>0</v>
      </c>
      <c r="CP58" s="787">
        <f>CN58+CO58</f>
        <v>96</v>
      </c>
      <c r="CQ58" s="326"/>
    </row>
    <row r="59" s="27" customFormat="1" ht="81.75" customHeight="1" spans="1:95">
      <c r="A59" s="643"/>
      <c r="B59" s="644" t="s">
        <v>159</v>
      </c>
      <c r="C59" s="672"/>
      <c r="D59" s="673">
        <f>E59+F59+I59+L59+O59+R59+U59+X59+AA59</f>
        <v>61168.25203</v>
      </c>
      <c r="E59" s="646">
        <f>E57+E58</f>
        <v>4728.52027</v>
      </c>
      <c r="F59" s="646">
        <f t="shared" ref="F59:AA59" si="17">F57+F58</f>
        <v>5368.03887</v>
      </c>
      <c r="G59" s="646">
        <f t="shared" si="17"/>
        <v>6595.98174</v>
      </c>
      <c r="H59" s="646">
        <f t="shared" si="17"/>
        <v>0</v>
      </c>
      <c r="I59" s="646">
        <f t="shared" si="17"/>
        <v>6595.98174</v>
      </c>
      <c r="J59" s="646">
        <f t="shared" si="17"/>
        <v>6398.76753</v>
      </c>
      <c r="K59" s="646">
        <f t="shared" si="17"/>
        <v>0</v>
      </c>
      <c r="L59" s="646">
        <f t="shared" si="17"/>
        <v>6398.76753</v>
      </c>
      <c r="M59" s="646">
        <f t="shared" si="17"/>
        <v>6123.96909</v>
      </c>
      <c r="N59" s="646">
        <f t="shared" si="17"/>
        <v>0</v>
      </c>
      <c r="O59" s="646">
        <f t="shared" si="17"/>
        <v>6123.96909</v>
      </c>
      <c r="P59" s="646">
        <f t="shared" si="17"/>
        <v>9080.61139</v>
      </c>
      <c r="Q59" s="646">
        <f t="shared" si="17"/>
        <v>0</v>
      </c>
      <c r="R59" s="646">
        <f t="shared" si="17"/>
        <v>9080.61139</v>
      </c>
      <c r="S59" s="646">
        <f t="shared" si="17"/>
        <v>7926.86685</v>
      </c>
      <c r="T59" s="646">
        <f t="shared" si="17"/>
        <v>0</v>
      </c>
      <c r="U59" s="646">
        <f t="shared" si="17"/>
        <v>7926.86685</v>
      </c>
      <c r="V59" s="646">
        <f t="shared" si="17"/>
        <v>7520.41406</v>
      </c>
      <c r="W59" s="646">
        <f t="shared" si="17"/>
        <v>0</v>
      </c>
      <c r="X59" s="646">
        <f t="shared" si="17"/>
        <v>7520.41406</v>
      </c>
      <c r="Y59" s="646">
        <f t="shared" si="17"/>
        <v>7425.08223</v>
      </c>
      <c r="Z59" s="646">
        <f t="shared" si="17"/>
        <v>0</v>
      </c>
      <c r="AA59" s="646">
        <f t="shared" si="17"/>
        <v>7425.08223</v>
      </c>
      <c r="AB59" s="673">
        <f>AC59+AD59+AG59+AJ59+AM59+AP59+AS59+AV59+AY59</f>
        <v>1571.34194</v>
      </c>
      <c r="AC59" s="646">
        <f t="shared" ref="AC59:BR59" si="18">AC57</f>
        <v>0</v>
      </c>
      <c r="AD59" s="646">
        <f t="shared" si="18"/>
        <v>0</v>
      </c>
      <c r="AE59" s="646">
        <f t="shared" si="18"/>
        <v>95.44194</v>
      </c>
      <c r="AF59" s="646">
        <f t="shared" si="18"/>
        <v>0</v>
      </c>
      <c r="AG59" s="646">
        <f t="shared" si="18"/>
        <v>95.44194</v>
      </c>
      <c r="AH59" s="646">
        <f t="shared" si="18"/>
        <v>0</v>
      </c>
      <c r="AI59" s="646">
        <f t="shared" si="18"/>
        <v>0</v>
      </c>
      <c r="AJ59" s="646">
        <f t="shared" si="18"/>
        <v>0</v>
      </c>
      <c r="AK59" s="646">
        <f t="shared" si="18"/>
        <v>97.5</v>
      </c>
      <c r="AL59" s="646">
        <f t="shared" si="18"/>
        <v>0</v>
      </c>
      <c r="AM59" s="646">
        <f t="shared" si="18"/>
        <v>97.5</v>
      </c>
      <c r="AN59" s="646">
        <f t="shared" si="18"/>
        <v>90.4</v>
      </c>
      <c r="AO59" s="646">
        <f t="shared" si="18"/>
        <v>0</v>
      </c>
      <c r="AP59" s="646">
        <f t="shared" si="18"/>
        <v>90.4</v>
      </c>
      <c r="AQ59" s="646">
        <f t="shared" si="18"/>
        <v>1096</v>
      </c>
      <c r="AR59" s="646">
        <f t="shared" si="18"/>
        <v>0</v>
      </c>
      <c r="AS59" s="646">
        <f t="shared" si="18"/>
        <v>1096</v>
      </c>
      <c r="AT59" s="646">
        <f t="shared" si="18"/>
        <v>96</v>
      </c>
      <c r="AU59" s="646">
        <f t="shared" si="18"/>
        <v>0</v>
      </c>
      <c r="AV59" s="646">
        <f t="shared" si="18"/>
        <v>96</v>
      </c>
      <c r="AW59" s="646">
        <f t="shared" si="18"/>
        <v>96</v>
      </c>
      <c r="AX59" s="646">
        <f t="shared" si="18"/>
        <v>0</v>
      </c>
      <c r="AY59" s="646">
        <f t="shared" si="18"/>
        <v>96</v>
      </c>
      <c r="AZ59" s="747">
        <f>BC59+BF59+BI59+BL59+BO59+BR59</f>
        <v>0</v>
      </c>
      <c r="BA59" s="646">
        <f t="shared" si="18"/>
        <v>0</v>
      </c>
      <c r="BB59" s="646">
        <f t="shared" si="18"/>
        <v>0</v>
      </c>
      <c r="BC59" s="646">
        <f t="shared" si="18"/>
        <v>0</v>
      </c>
      <c r="BD59" s="646">
        <f t="shared" si="18"/>
        <v>0</v>
      </c>
      <c r="BE59" s="646">
        <f t="shared" si="18"/>
        <v>0</v>
      </c>
      <c r="BF59" s="646">
        <f t="shared" si="18"/>
        <v>0</v>
      </c>
      <c r="BG59" s="646">
        <f t="shared" si="18"/>
        <v>0</v>
      </c>
      <c r="BH59" s="646">
        <f t="shared" si="18"/>
        <v>0</v>
      </c>
      <c r="BI59" s="646">
        <f t="shared" si="18"/>
        <v>0</v>
      </c>
      <c r="BJ59" s="646">
        <f t="shared" si="18"/>
        <v>0</v>
      </c>
      <c r="BK59" s="646">
        <f t="shared" si="18"/>
        <v>0</v>
      </c>
      <c r="BL59" s="646">
        <f t="shared" si="18"/>
        <v>0</v>
      </c>
      <c r="BM59" s="646">
        <f t="shared" si="18"/>
        <v>0</v>
      </c>
      <c r="BN59" s="646">
        <f t="shared" si="18"/>
        <v>0</v>
      </c>
      <c r="BO59" s="646">
        <f t="shared" si="18"/>
        <v>0</v>
      </c>
      <c r="BP59" s="646">
        <f t="shared" si="18"/>
        <v>0</v>
      </c>
      <c r="BQ59" s="646">
        <f t="shared" si="18"/>
        <v>0</v>
      </c>
      <c r="BR59" s="646">
        <f t="shared" si="18"/>
        <v>0</v>
      </c>
      <c r="BS59" s="608">
        <f>BT59+BU59+BX59+CA59+CD59+CG59+CJ59+CM59+CP59</f>
        <v>62739.59397</v>
      </c>
      <c r="BT59" s="646">
        <f t="shared" ref="BT59:CP59" si="19">BT57</f>
        <v>4728.52027</v>
      </c>
      <c r="BU59" s="646">
        <f t="shared" si="19"/>
        <v>5368.03887</v>
      </c>
      <c r="BV59" s="646">
        <f t="shared" si="19"/>
        <v>6691.42368</v>
      </c>
      <c r="BW59" s="646">
        <f t="shared" si="19"/>
        <v>0</v>
      </c>
      <c r="BX59" s="646">
        <f t="shared" si="19"/>
        <v>6691.42368</v>
      </c>
      <c r="BY59" s="646">
        <f t="shared" si="19"/>
        <v>6398.76753</v>
      </c>
      <c r="BZ59" s="646">
        <f t="shared" si="19"/>
        <v>0</v>
      </c>
      <c r="CA59" s="646">
        <f t="shared" si="19"/>
        <v>6398.76753</v>
      </c>
      <c r="CB59" s="646">
        <f t="shared" si="19"/>
        <v>6221.46909</v>
      </c>
      <c r="CC59" s="646">
        <f t="shared" si="19"/>
        <v>0</v>
      </c>
      <c r="CD59" s="646">
        <f t="shared" si="19"/>
        <v>6221.46909</v>
      </c>
      <c r="CE59" s="646">
        <f t="shared" si="19"/>
        <v>9171.01139</v>
      </c>
      <c r="CF59" s="646">
        <f t="shared" si="19"/>
        <v>0</v>
      </c>
      <c r="CG59" s="795">
        <f t="shared" si="19"/>
        <v>9171.01139</v>
      </c>
      <c r="CH59" s="795">
        <f t="shared" si="19"/>
        <v>9022.86685</v>
      </c>
      <c r="CI59" s="795">
        <f t="shared" si="19"/>
        <v>0</v>
      </c>
      <c r="CJ59" s="795">
        <f t="shared" si="19"/>
        <v>9022.86685</v>
      </c>
      <c r="CK59" s="795">
        <f t="shared" si="19"/>
        <v>7616.41406</v>
      </c>
      <c r="CL59" s="795">
        <f t="shared" si="19"/>
        <v>0</v>
      </c>
      <c r="CM59" s="795">
        <f t="shared" si="19"/>
        <v>7616.41406</v>
      </c>
      <c r="CN59" s="795">
        <f t="shared" si="19"/>
        <v>7521.08223</v>
      </c>
      <c r="CO59" s="795">
        <f t="shared" si="19"/>
        <v>0</v>
      </c>
      <c r="CP59" s="823">
        <f t="shared" si="19"/>
        <v>7521.08223</v>
      </c>
      <c r="CQ59" s="824"/>
    </row>
    <row r="60" s="27" customFormat="1" ht="21" customHeight="1" spans="1:95">
      <c r="A60" s="667" t="s">
        <v>304</v>
      </c>
      <c r="B60" s="668"/>
      <c r="C60" s="668"/>
      <c r="D60" s="668"/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68"/>
      <c r="Q60" s="668"/>
      <c r="R60" s="668"/>
      <c r="S60" s="668"/>
      <c r="T60" s="668"/>
      <c r="U60" s="668"/>
      <c r="V60" s="668"/>
      <c r="W60" s="668"/>
      <c r="X60" s="668"/>
      <c r="Y60" s="668"/>
      <c r="Z60" s="668"/>
      <c r="AA60" s="668"/>
      <c r="AB60" s="668"/>
      <c r="AC60" s="668"/>
      <c r="AD60" s="668"/>
      <c r="AE60" s="668"/>
      <c r="AF60" s="668"/>
      <c r="AG60" s="668"/>
      <c r="AH60" s="668"/>
      <c r="AI60" s="668"/>
      <c r="AJ60" s="668"/>
      <c r="AK60" s="668"/>
      <c r="AL60" s="668"/>
      <c r="AM60" s="668"/>
      <c r="AN60" s="668"/>
      <c r="AO60" s="668"/>
      <c r="AP60" s="668"/>
      <c r="AQ60" s="668"/>
      <c r="AR60" s="668"/>
      <c r="AS60" s="668"/>
      <c r="AT60" s="668"/>
      <c r="AU60" s="668"/>
      <c r="AV60" s="668"/>
      <c r="AW60" s="668"/>
      <c r="AX60" s="668"/>
      <c r="AY60" s="668"/>
      <c r="AZ60" s="668"/>
      <c r="BA60" s="668"/>
      <c r="BB60" s="668"/>
      <c r="BC60" s="668"/>
      <c r="BD60" s="668"/>
      <c r="BE60" s="668"/>
      <c r="BF60" s="668"/>
      <c r="BG60" s="668"/>
      <c r="BH60" s="668"/>
      <c r="BI60" s="668"/>
      <c r="BJ60" s="668"/>
      <c r="BK60" s="668"/>
      <c r="BL60" s="668"/>
      <c r="BM60" s="668"/>
      <c r="BN60" s="668"/>
      <c r="BO60" s="668"/>
      <c r="BP60" s="668"/>
      <c r="BQ60" s="668"/>
      <c r="BR60" s="668"/>
      <c r="BS60" s="668"/>
      <c r="BT60" s="668"/>
      <c r="BU60" s="668"/>
      <c r="BV60" s="668"/>
      <c r="BW60" s="668"/>
      <c r="BX60" s="668"/>
      <c r="BY60" s="668"/>
      <c r="BZ60" s="668"/>
      <c r="CA60" s="668"/>
      <c r="CB60" s="668"/>
      <c r="CC60" s="668"/>
      <c r="CD60" s="668"/>
      <c r="CE60" s="668"/>
      <c r="CF60" s="668"/>
      <c r="CG60" s="668"/>
      <c r="CH60" s="668"/>
      <c r="CI60" s="668"/>
      <c r="CJ60" s="668"/>
      <c r="CK60" s="668"/>
      <c r="CL60" s="668"/>
      <c r="CM60" s="668"/>
      <c r="CN60" s="668"/>
      <c r="CO60" s="668"/>
      <c r="CP60" s="822"/>
      <c r="CQ60" s="814"/>
    </row>
    <row r="61" s="27" customFormat="1" ht="22.5" customHeight="1" spans="1:95">
      <c r="A61" s="604" t="s">
        <v>305</v>
      </c>
      <c r="B61" s="605"/>
      <c r="C61" s="605"/>
      <c r="D61" s="605"/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5"/>
      <c r="R61" s="605"/>
      <c r="S61" s="605"/>
      <c r="T61" s="605"/>
      <c r="U61" s="605"/>
      <c r="V61" s="605"/>
      <c r="W61" s="605"/>
      <c r="X61" s="605"/>
      <c r="Y61" s="605"/>
      <c r="Z61" s="605"/>
      <c r="AA61" s="605"/>
      <c r="AB61" s="605"/>
      <c r="AC61" s="605"/>
      <c r="AD61" s="605"/>
      <c r="AE61" s="605"/>
      <c r="AF61" s="605"/>
      <c r="AG61" s="605"/>
      <c r="AH61" s="605"/>
      <c r="AI61" s="605"/>
      <c r="AJ61" s="605"/>
      <c r="AK61" s="605"/>
      <c r="AL61" s="605"/>
      <c r="AM61" s="605"/>
      <c r="AN61" s="605"/>
      <c r="AO61" s="605"/>
      <c r="AP61" s="605"/>
      <c r="AQ61" s="605"/>
      <c r="AR61" s="605"/>
      <c r="AS61" s="605"/>
      <c r="AT61" s="605"/>
      <c r="AU61" s="605"/>
      <c r="AV61" s="605"/>
      <c r="AW61" s="605"/>
      <c r="AX61" s="605"/>
      <c r="AY61" s="605"/>
      <c r="AZ61" s="605"/>
      <c r="BA61" s="605"/>
      <c r="BB61" s="605"/>
      <c r="BC61" s="605"/>
      <c r="BD61" s="605"/>
      <c r="BE61" s="605"/>
      <c r="BF61" s="605"/>
      <c r="BG61" s="605"/>
      <c r="BH61" s="605"/>
      <c r="BI61" s="605"/>
      <c r="BJ61" s="605"/>
      <c r="BK61" s="605"/>
      <c r="BL61" s="605"/>
      <c r="BM61" s="605"/>
      <c r="BN61" s="605"/>
      <c r="BO61" s="605"/>
      <c r="BP61" s="605"/>
      <c r="BQ61" s="605"/>
      <c r="BR61" s="605"/>
      <c r="BS61" s="605"/>
      <c r="BT61" s="605"/>
      <c r="BU61" s="605"/>
      <c r="BV61" s="605"/>
      <c r="BW61" s="605"/>
      <c r="BX61" s="605"/>
      <c r="BY61" s="605"/>
      <c r="BZ61" s="605"/>
      <c r="CA61" s="605"/>
      <c r="CB61" s="605"/>
      <c r="CC61" s="605"/>
      <c r="CD61" s="605"/>
      <c r="CE61" s="605"/>
      <c r="CF61" s="605"/>
      <c r="CG61" s="605"/>
      <c r="CH61" s="605"/>
      <c r="CI61" s="605"/>
      <c r="CJ61" s="605"/>
      <c r="CK61" s="605"/>
      <c r="CL61" s="605"/>
      <c r="CM61" s="605"/>
      <c r="CN61" s="605"/>
      <c r="CO61" s="605"/>
      <c r="CP61" s="801"/>
      <c r="CQ61" s="814"/>
    </row>
    <row r="62" ht="68.25" customHeight="1" spans="1:95">
      <c r="A62" s="15" t="s">
        <v>122</v>
      </c>
      <c r="B62" s="606" t="s">
        <v>160</v>
      </c>
      <c r="C62" s="607" t="s">
        <v>13</v>
      </c>
      <c r="D62" s="674">
        <f>E62+F62+I62+L62+O62+R62+U62+X62+AA62</f>
        <v>1488.35017</v>
      </c>
      <c r="E62" s="11">
        <v>0</v>
      </c>
      <c r="F62" s="11">
        <v>0</v>
      </c>
      <c r="G62" s="11">
        <f>'26'!I50</f>
        <v>1488.35017</v>
      </c>
      <c r="H62" s="609">
        <f>H63+H64+H65</f>
        <v>0</v>
      </c>
      <c r="I62" s="11">
        <f>G62+H62</f>
        <v>1488.35017</v>
      </c>
      <c r="J62" s="686">
        <f>'34'!L58</f>
        <v>0</v>
      </c>
      <c r="K62" s="700"/>
      <c r="L62" s="686">
        <v>0</v>
      </c>
      <c r="M62" s="686">
        <v>0</v>
      </c>
      <c r="N62" s="700">
        <v>0</v>
      </c>
      <c r="O62" s="686">
        <v>0</v>
      </c>
      <c r="P62" s="699">
        <f>'49'!R62</f>
        <v>0</v>
      </c>
      <c r="Q62" s="687">
        <f>Q63+Q64+Q65</f>
        <v>0</v>
      </c>
      <c r="R62" s="717">
        <f>P62+Q62</f>
        <v>0</v>
      </c>
      <c r="S62" s="699">
        <f>'50'!U62</f>
        <v>0</v>
      </c>
      <c r="T62" s="687">
        <f>T63</f>
        <v>0</v>
      </c>
      <c r="U62" s="717">
        <f>S62+T62</f>
        <v>0</v>
      </c>
      <c r="V62" s="699">
        <f>'50'!X62</f>
        <v>0</v>
      </c>
      <c r="W62" s="687">
        <f>W63</f>
        <v>0</v>
      </c>
      <c r="X62" s="717">
        <f>V62+W62</f>
        <v>0</v>
      </c>
      <c r="Y62" s="699">
        <f>'50'!AA62</f>
        <v>0</v>
      </c>
      <c r="Z62" s="687">
        <f>Z63</f>
        <v>0</v>
      </c>
      <c r="AA62" s="717">
        <f>Y62+Z62</f>
        <v>0</v>
      </c>
      <c r="AB62" s="674">
        <f>AC62+AD62+AG62+AJ62+AM62+AP62+AS62+AV62+AY62</f>
        <v>0</v>
      </c>
      <c r="AC62" s="653">
        <v>0</v>
      </c>
      <c r="AD62" s="653">
        <v>0</v>
      </c>
      <c r="AE62" s="653">
        <v>0</v>
      </c>
      <c r="AF62" s="654"/>
      <c r="AG62" s="404">
        <v>0</v>
      </c>
      <c r="AH62" s="653">
        <f>'35'!AA58</f>
        <v>0</v>
      </c>
      <c r="AI62" s="737"/>
      <c r="AJ62" s="653">
        <v>0</v>
      </c>
      <c r="AK62" s="653">
        <f>'43'!AD60</f>
        <v>0</v>
      </c>
      <c r="AL62" s="737"/>
      <c r="AM62" s="653">
        <v>0</v>
      </c>
      <c r="AN62" s="653">
        <f>'49'!AG62</f>
        <v>0</v>
      </c>
      <c r="AO62" s="737"/>
      <c r="AP62" s="653">
        <v>0</v>
      </c>
      <c r="AQ62" s="653">
        <f>'50'!AJ62</f>
        <v>0</v>
      </c>
      <c r="AR62" s="737"/>
      <c r="AS62" s="653">
        <v>0</v>
      </c>
      <c r="AT62" s="653">
        <f>'50'!AM62</f>
        <v>0</v>
      </c>
      <c r="AU62" s="737"/>
      <c r="AV62" s="653">
        <v>0</v>
      </c>
      <c r="AW62" s="653">
        <f>'50'!AP62</f>
        <v>0</v>
      </c>
      <c r="AX62" s="737"/>
      <c r="AY62" s="653">
        <v>0</v>
      </c>
      <c r="AZ62" s="747">
        <f>BC62+BF62+BI62+BL62+BO62+BR62</f>
        <v>0</v>
      </c>
      <c r="BA62" s="653">
        <v>0</v>
      </c>
      <c r="BB62" s="654"/>
      <c r="BC62" s="653">
        <f>BA62+BB62</f>
        <v>0</v>
      </c>
      <c r="BD62" s="653">
        <v>0</v>
      </c>
      <c r="BE62" s="654"/>
      <c r="BF62" s="653">
        <f>BD62+BE62</f>
        <v>0</v>
      </c>
      <c r="BG62" s="653">
        <v>0</v>
      </c>
      <c r="BH62" s="654"/>
      <c r="BI62" s="653">
        <f>BG62+BH62</f>
        <v>0</v>
      </c>
      <c r="BJ62" s="653">
        <v>0</v>
      </c>
      <c r="BK62" s="654"/>
      <c r="BL62" s="653">
        <f>BJ62+BK62</f>
        <v>0</v>
      </c>
      <c r="BM62" s="653">
        <v>0</v>
      </c>
      <c r="BN62" s="654"/>
      <c r="BO62" s="653">
        <f>BM62+BN62</f>
        <v>0</v>
      </c>
      <c r="BP62" s="653">
        <v>0</v>
      </c>
      <c r="BQ62" s="654"/>
      <c r="BR62" s="653">
        <f>BP62+BQ62</f>
        <v>0</v>
      </c>
      <c r="BS62" s="608">
        <f>BT62+BU62+BX62+CA62+CD62+CG62+CJ62+CM62+CP62</f>
        <v>1488.35017</v>
      </c>
      <c r="BT62" s="11">
        <f>E62+AC62</f>
        <v>0</v>
      </c>
      <c r="BU62" s="11">
        <f>F62+AD62</f>
        <v>0</v>
      </c>
      <c r="BV62" s="11">
        <f>G62+AE62</f>
        <v>1488.35017</v>
      </c>
      <c r="BW62" s="609">
        <f>H62+AF62</f>
        <v>0</v>
      </c>
      <c r="BX62" s="11">
        <f>BV62+BW62</f>
        <v>1488.35017</v>
      </c>
      <c r="BY62" s="11">
        <f>J62+AH62+BA62</f>
        <v>0</v>
      </c>
      <c r="BZ62" s="642">
        <f>K62+AI62+BB62</f>
        <v>0</v>
      </c>
      <c r="CA62" s="11">
        <f>BY62+BZ62</f>
        <v>0</v>
      </c>
      <c r="CB62" s="11">
        <f>M62+AK62</f>
        <v>0</v>
      </c>
      <c r="CC62" s="642">
        <f>N62+AL62</f>
        <v>0</v>
      </c>
      <c r="CD62" s="11">
        <f>CB62+CC62</f>
        <v>0</v>
      </c>
      <c r="CE62" s="11">
        <f>P62+AN62+BG62</f>
        <v>0</v>
      </c>
      <c r="CF62" s="609">
        <f>Q62+AO62+BH62</f>
        <v>0</v>
      </c>
      <c r="CG62" s="11">
        <f>CE62+CF62</f>
        <v>0</v>
      </c>
      <c r="CH62" s="11">
        <f>S62+AQ62+BJ62</f>
        <v>0</v>
      </c>
      <c r="CI62" s="609">
        <f>T62+AR62+BK62</f>
        <v>0</v>
      </c>
      <c r="CJ62" s="11">
        <f>CH62+CI62</f>
        <v>0</v>
      </c>
      <c r="CK62" s="11">
        <f>V62+AT62+BM62</f>
        <v>0</v>
      </c>
      <c r="CL62" s="609">
        <f>W62+AU62+BN62</f>
        <v>0</v>
      </c>
      <c r="CM62" s="11">
        <f>CK62+CL62</f>
        <v>0</v>
      </c>
      <c r="CN62" s="11">
        <f>Y62+AW62+BP62</f>
        <v>0</v>
      </c>
      <c r="CO62" s="609">
        <f>Z62+AX62+BQ62</f>
        <v>0</v>
      </c>
      <c r="CP62" s="787">
        <f>CN62+CO62</f>
        <v>0</v>
      </c>
      <c r="CQ62" s="824"/>
    </row>
    <row r="63" spans="1:95">
      <c r="A63" s="15"/>
      <c r="B63" s="606"/>
      <c r="C63" s="607" t="s">
        <v>91</v>
      </c>
      <c r="D63" s="675"/>
      <c r="E63" s="10"/>
      <c r="F63" s="10"/>
      <c r="G63" s="10"/>
      <c r="H63" s="676"/>
      <c r="I63" s="10"/>
      <c r="J63" s="704"/>
      <c r="K63" s="705"/>
      <c r="L63" s="706"/>
      <c r="M63" s="704"/>
      <c r="N63" s="705"/>
      <c r="O63" s="707"/>
      <c r="P63" s="708"/>
      <c r="Q63" s="725"/>
      <c r="R63" s="704"/>
      <c r="S63" s="708"/>
      <c r="T63" s="726"/>
      <c r="U63" s="704"/>
      <c r="V63" s="708"/>
      <c r="W63" s="726"/>
      <c r="X63" s="704"/>
      <c r="Y63" s="708"/>
      <c r="Z63" s="726"/>
      <c r="AA63" s="704"/>
      <c r="AB63" s="675"/>
      <c r="AC63" s="10"/>
      <c r="AD63" s="10"/>
      <c r="AE63" s="10"/>
      <c r="AF63" s="676"/>
      <c r="AG63" s="361"/>
      <c r="AH63" s="738"/>
      <c r="AI63" s="739"/>
      <c r="AJ63" s="657"/>
      <c r="AK63" s="738"/>
      <c r="AL63" s="739"/>
      <c r="AM63" s="657"/>
      <c r="AN63" s="738"/>
      <c r="AO63" s="739"/>
      <c r="AP63" s="657"/>
      <c r="AQ63" s="738"/>
      <c r="AR63" s="739"/>
      <c r="AS63" s="657"/>
      <c r="AT63" s="738"/>
      <c r="AU63" s="739"/>
      <c r="AV63" s="657"/>
      <c r="AW63" s="738"/>
      <c r="AX63" s="739"/>
      <c r="AY63" s="765"/>
      <c r="AZ63" s="640"/>
      <c r="BA63" s="760"/>
      <c r="BB63" s="642"/>
      <c r="BC63" s="765"/>
      <c r="BD63" s="760"/>
      <c r="BE63" s="642"/>
      <c r="BF63" s="760"/>
      <c r="BG63" s="760"/>
      <c r="BH63" s="642"/>
      <c r="BI63" s="760"/>
      <c r="BJ63" s="760"/>
      <c r="BK63" s="642"/>
      <c r="BL63" s="760"/>
      <c r="BM63" s="760"/>
      <c r="BN63" s="642"/>
      <c r="BO63" s="760"/>
      <c r="BP63" s="760"/>
      <c r="BQ63" s="642"/>
      <c r="BR63" s="783"/>
      <c r="BS63" s="657"/>
      <c r="BT63" s="10"/>
      <c r="BU63" s="10"/>
      <c r="BV63" s="10"/>
      <c r="BW63" s="676"/>
      <c r="BX63" s="10"/>
      <c r="BY63" s="738"/>
      <c r="BZ63" s="739"/>
      <c r="CA63" s="657"/>
      <c r="CB63" s="738"/>
      <c r="CC63" s="739"/>
      <c r="CD63" s="657"/>
      <c r="CE63" s="10"/>
      <c r="CF63" s="642"/>
      <c r="CG63" s="10"/>
      <c r="CH63" s="10"/>
      <c r="CI63" s="642"/>
      <c r="CJ63" s="10"/>
      <c r="CK63" s="10"/>
      <c r="CL63" s="642"/>
      <c r="CM63" s="10"/>
      <c r="CN63" s="10"/>
      <c r="CO63" s="642"/>
      <c r="CP63" s="765"/>
      <c r="CQ63" s="824"/>
    </row>
    <row r="64" ht="22.5" spans="1:95">
      <c r="A64" s="15"/>
      <c r="B64" s="606"/>
      <c r="C64" s="607" t="s">
        <v>404</v>
      </c>
      <c r="D64" s="608"/>
      <c r="E64" s="10"/>
      <c r="F64" s="10"/>
      <c r="G64" s="10"/>
      <c r="H64" s="676"/>
      <c r="I64" s="10"/>
      <c r="J64" s="704"/>
      <c r="K64" s="709"/>
      <c r="L64" s="706"/>
      <c r="M64" s="704"/>
      <c r="N64" s="709"/>
      <c r="O64" s="707"/>
      <c r="P64" s="710"/>
      <c r="Q64" s="725"/>
      <c r="R64" s="704"/>
      <c r="S64" s="710"/>
      <c r="T64" s="727"/>
      <c r="U64" s="704"/>
      <c r="V64" s="710"/>
      <c r="W64" s="727"/>
      <c r="X64" s="704"/>
      <c r="Y64" s="710"/>
      <c r="Z64" s="727"/>
      <c r="AA64" s="704"/>
      <c r="AB64" s="608"/>
      <c r="AC64" s="10"/>
      <c r="AD64" s="10"/>
      <c r="AE64" s="10"/>
      <c r="AF64" s="676"/>
      <c r="AG64" s="361"/>
      <c r="AH64" s="738"/>
      <c r="AI64" s="740"/>
      <c r="AJ64" s="657"/>
      <c r="AK64" s="738"/>
      <c r="AL64" s="740"/>
      <c r="AM64" s="657"/>
      <c r="AN64" s="738"/>
      <c r="AO64" s="740"/>
      <c r="AP64" s="657"/>
      <c r="AQ64" s="738"/>
      <c r="AR64" s="740"/>
      <c r="AS64" s="657"/>
      <c r="AT64" s="738"/>
      <c r="AU64" s="740"/>
      <c r="AV64" s="657"/>
      <c r="AW64" s="738"/>
      <c r="AX64" s="740"/>
      <c r="AY64" s="765"/>
      <c r="AZ64" s="766"/>
      <c r="BA64" s="767"/>
      <c r="BB64" s="768"/>
      <c r="BC64" s="765"/>
      <c r="BD64" s="767"/>
      <c r="BE64" s="768"/>
      <c r="BF64" s="767"/>
      <c r="BG64" s="767"/>
      <c r="BH64" s="768"/>
      <c r="BI64" s="767"/>
      <c r="BJ64" s="767"/>
      <c r="BK64" s="768"/>
      <c r="BL64" s="767"/>
      <c r="BM64" s="767"/>
      <c r="BN64" s="768"/>
      <c r="BO64" s="767"/>
      <c r="BP64" s="767"/>
      <c r="BQ64" s="768"/>
      <c r="BR64" s="789"/>
      <c r="BS64" s="657"/>
      <c r="BT64" s="10"/>
      <c r="BU64" s="10"/>
      <c r="BV64" s="10"/>
      <c r="BW64" s="676"/>
      <c r="BX64" s="10"/>
      <c r="BY64" s="738"/>
      <c r="BZ64" s="740"/>
      <c r="CA64" s="657"/>
      <c r="CB64" s="738"/>
      <c r="CC64" s="740"/>
      <c r="CD64" s="657"/>
      <c r="CE64" s="10"/>
      <c r="CF64" s="768"/>
      <c r="CG64" s="10"/>
      <c r="CH64" s="10"/>
      <c r="CI64" s="768"/>
      <c r="CJ64" s="10"/>
      <c r="CK64" s="10"/>
      <c r="CL64" s="768"/>
      <c r="CM64" s="10"/>
      <c r="CN64" s="10"/>
      <c r="CO64" s="768"/>
      <c r="CP64" s="765"/>
      <c r="CQ64" s="824"/>
    </row>
    <row r="65" ht="27.75" customHeight="1" spans="1:95">
      <c r="A65" s="825"/>
      <c r="B65" s="638"/>
      <c r="C65" s="639" t="s">
        <v>39</v>
      </c>
      <c r="D65" s="640"/>
      <c r="E65" s="760"/>
      <c r="F65" s="760"/>
      <c r="G65" s="760"/>
      <c r="H65" s="739"/>
      <c r="I65" s="760"/>
      <c r="J65" s="849"/>
      <c r="K65" s="709"/>
      <c r="L65" s="850"/>
      <c r="M65" s="849"/>
      <c r="N65" s="709"/>
      <c r="O65" s="851"/>
      <c r="P65" s="710"/>
      <c r="Q65" s="687"/>
      <c r="R65" s="849"/>
      <c r="S65" s="710"/>
      <c r="T65" s="727"/>
      <c r="U65" s="849"/>
      <c r="V65" s="710"/>
      <c r="W65" s="727"/>
      <c r="X65" s="849"/>
      <c r="Y65" s="710"/>
      <c r="Z65" s="727"/>
      <c r="AA65" s="849"/>
      <c r="AB65" s="640"/>
      <c r="AC65" s="760"/>
      <c r="AD65" s="760"/>
      <c r="AE65" s="760"/>
      <c r="AF65" s="739"/>
      <c r="AG65" s="435"/>
      <c r="AH65" s="866"/>
      <c r="AI65" s="740"/>
      <c r="AJ65" s="660"/>
      <c r="AK65" s="866"/>
      <c r="AL65" s="740"/>
      <c r="AM65" s="660"/>
      <c r="AN65" s="866"/>
      <c r="AO65" s="740"/>
      <c r="AP65" s="660"/>
      <c r="AQ65" s="866"/>
      <c r="AR65" s="740"/>
      <c r="AS65" s="660"/>
      <c r="AT65" s="866"/>
      <c r="AU65" s="740"/>
      <c r="AV65" s="660"/>
      <c r="AW65" s="866"/>
      <c r="AX65" s="740"/>
      <c r="AY65" s="869"/>
      <c r="AZ65" s="766"/>
      <c r="BA65" s="767"/>
      <c r="BB65" s="768"/>
      <c r="BC65" s="869"/>
      <c r="BD65" s="767"/>
      <c r="BE65" s="768"/>
      <c r="BF65" s="767"/>
      <c r="BG65" s="767"/>
      <c r="BH65" s="768"/>
      <c r="BI65" s="767"/>
      <c r="BJ65" s="767"/>
      <c r="BK65" s="768"/>
      <c r="BL65" s="767"/>
      <c r="BM65" s="767"/>
      <c r="BN65" s="768"/>
      <c r="BO65" s="767"/>
      <c r="BP65" s="767"/>
      <c r="BQ65" s="768"/>
      <c r="BR65" s="789"/>
      <c r="BS65" s="660"/>
      <c r="BT65" s="760"/>
      <c r="BU65" s="760"/>
      <c r="BV65" s="760"/>
      <c r="BW65" s="739"/>
      <c r="BX65" s="760"/>
      <c r="BY65" s="866"/>
      <c r="BZ65" s="740"/>
      <c r="CA65" s="660"/>
      <c r="CB65" s="866"/>
      <c r="CC65" s="740"/>
      <c r="CD65" s="660"/>
      <c r="CE65" s="760"/>
      <c r="CF65" s="768"/>
      <c r="CG65" s="760"/>
      <c r="CH65" s="760"/>
      <c r="CI65" s="768"/>
      <c r="CJ65" s="760"/>
      <c r="CK65" s="760"/>
      <c r="CL65" s="768"/>
      <c r="CM65" s="760"/>
      <c r="CN65" s="760"/>
      <c r="CO65" s="768"/>
      <c r="CP65" s="869"/>
      <c r="CQ65" s="824"/>
    </row>
    <row r="66" s="30" customFormat="1" ht="69.6" customHeight="1" spans="1:95">
      <c r="A66" s="643"/>
      <c r="B66" s="644" t="s">
        <v>159</v>
      </c>
      <c r="C66" s="672"/>
      <c r="D66" s="424">
        <f>E66+F66+I66+L66+O66+R66+U66+X66+AA66</f>
        <v>1488.35017</v>
      </c>
      <c r="E66" s="397">
        <f>E62</f>
        <v>0</v>
      </c>
      <c r="F66" s="397">
        <f t="shared" ref="F66:BR66" si="20">F62</f>
        <v>0</v>
      </c>
      <c r="G66" s="397">
        <f t="shared" si="20"/>
        <v>1488.35017</v>
      </c>
      <c r="H66" s="517">
        <f t="shared" si="20"/>
        <v>0</v>
      </c>
      <c r="I66" s="397">
        <f t="shared" si="20"/>
        <v>1488.35017</v>
      </c>
      <c r="J66" s="397">
        <f t="shared" si="20"/>
        <v>0</v>
      </c>
      <c r="K66" s="397">
        <f t="shared" si="20"/>
        <v>0</v>
      </c>
      <c r="L66" s="397">
        <f t="shared" si="20"/>
        <v>0</v>
      </c>
      <c r="M66" s="397">
        <f t="shared" si="20"/>
        <v>0</v>
      </c>
      <c r="N66" s="397">
        <f t="shared" si="20"/>
        <v>0</v>
      </c>
      <c r="O66" s="397">
        <f t="shared" si="20"/>
        <v>0</v>
      </c>
      <c r="P66" s="397">
        <f t="shared" si="20"/>
        <v>0</v>
      </c>
      <c r="Q66" s="416">
        <f t="shared" si="20"/>
        <v>0</v>
      </c>
      <c r="R66" s="515">
        <f t="shared" si="20"/>
        <v>0</v>
      </c>
      <c r="S66" s="515">
        <f t="shared" si="20"/>
        <v>0</v>
      </c>
      <c r="T66" s="515">
        <f t="shared" si="20"/>
        <v>0</v>
      </c>
      <c r="U66" s="515">
        <f t="shared" si="20"/>
        <v>0</v>
      </c>
      <c r="V66" s="515">
        <f t="shared" si="20"/>
        <v>0</v>
      </c>
      <c r="W66" s="515">
        <f t="shared" si="20"/>
        <v>0</v>
      </c>
      <c r="X66" s="515">
        <f t="shared" si="20"/>
        <v>0</v>
      </c>
      <c r="Y66" s="515">
        <f t="shared" si="20"/>
        <v>0</v>
      </c>
      <c r="Z66" s="515">
        <f t="shared" si="20"/>
        <v>0</v>
      </c>
      <c r="AA66" s="515">
        <f t="shared" si="20"/>
        <v>0</v>
      </c>
      <c r="AB66" s="673">
        <f>AC66+AD66+AG66+AJ66+AM66+AP66+AS66+AV66+AY66</f>
        <v>0</v>
      </c>
      <c r="AC66" s="646">
        <f t="shared" si="20"/>
        <v>0</v>
      </c>
      <c r="AD66" s="646">
        <f t="shared" si="20"/>
        <v>0</v>
      </c>
      <c r="AE66" s="646">
        <f t="shared" si="20"/>
        <v>0</v>
      </c>
      <c r="AF66" s="848">
        <f t="shared" si="20"/>
        <v>0</v>
      </c>
      <c r="AG66" s="397">
        <f t="shared" si="20"/>
        <v>0</v>
      </c>
      <c r="AH66" s="646">
        <f t="shared" si="20"/>
        <v>0</v>
      </c>
      <c r="AI66" s="646">
        <f t="shared" si="20"/>
        <v>0</v>
      </c>
      <c r="AJ66" s="646">
        <f t="shared" si="20"/>
        <v>0</v>
      </c>
      <c r="AK66" s="646">
        <f t="shared" si="20"/>
        <v>0</v>
      </c>
      <c r="AL66" s="646">
        <f t="shared" si="20"/>
        <v>0</v>
      </c>
      <c r="AM66" s="646">
        <f t="shared" si="20"/>
        <v>0</v>
      </c>
      <c r="AN66" s="646">
        <f t="shared" si="20"/>
        <v>0</v>
      </c>
      <c r="AO66" s="646">
        <f t="shared" si="20"/>
        <v>0</v>
      </c>
      <c r="AP66" s="646">
        <f t="shared" si="20"/>
        <v>0</v>
      </c>
      <c r="AQ66" s="646">
        <f t="shared" si="20"/>
        <v>0</v>
      </c>
      <c r="AR66" s="646">
        <f t="shared" si="20"/>
        <v>0</v>
      </c>
      <c r="AS66" s="646">
        <f t="shared" si="20"/>
        <v>0</v>
      </c>
      <c r="AT66" s="646">
        <f t="shared" si="20"/>
        <v>0</v>
      </c>
      <c r="AU66" s="646">
        <f t="shared" si="20"/>
        <v>0</v>
      </c>
      <c r="AV66" s="646">
        <f t="shared" si="20"/>
        <v>0</v>
      </c>
      <c r="AW66" s="646">
        <f t="shared" si="20"/>
        <v>0</v>
      </c>
      <c r="AX66" s="646">
        <f t="shared" si="20"/>
        <v>0</v>
      </c>
      <c r="AY66" s="646">
        <f t="shared" si="20"/>
        <v>0</v>
      </c>
      <c r="AZ66" s="870">
        <f>BC66+BF66+BI66+BL66+BO66+BR66</f>
        <v>0</v>
      </c>
      <c r="BA66" s="870">
        <f t="shared" si="20"/>
        <v>0</v>
      </c>
      <c r="BB66" s="823">
        <f t="shared" si="20"/>
        <v>0</v>
      </c>
      <c r="BC66" s="795">
        <f t="shared" si="20"/>
        <v>0</v>
      </c>
      <c r="BD66" s="795">
        <f t="shared" si="20"/>
        <v>0</v>
      </c>
      <c r="BE66" s="795">
        <f t="shared" si="20"/>
        <v>0</v>
      </c>
      <c r="BF66" s="795">
        <f t="shared" si="20"/>
        <v>0</v>
      </c>
      <c r="BG66" s="795">
        <f t="shared" si="20"/>
        <v>0</v>
      </c>
      <c r="BH66" s="795">
        <f t="shared" si="20"/>
        <v>0</v>
      </c>
      <c r="BI66" s="795">
        <f t="shared" si="20"/>
        <v>0</v>
      </c>
      <c r="BJ66" s="795">
        <f t="shared" si="20"/>
        <v>0</v>
      </c>
      <c r="BK66" s="795">
        <f t="shared" si="20"/>
        <v>0</v>
      </c>
      <c r="BL66" s="795">
        <f t="shared" si="20"/>
        <v>0</v>
      </c>
      <c r="BM66" s="795">
        <f t="shared" si="20"/>
        <v>0</v>
      </c>
      <c r="BN66" s="795">
        <f t="shared" si="20"/>
        <v>0</v>
      </c>
      <c r="BO66" s="795">
        <f t="shared" si="20"/>
        <v>0</v>
      </c>
      <c r="BP66" s="795">
        <f t="shared" si="20"/>
        <v>0</v>
      </c>
      <c r="BQ66" s="795">
        <f t="shared" si="20"/>
        <v>0</v>
      </c>
      <c r="BR66" s="795">
        <f t="shared" si="20"/>
        <v>0</v>
      </c>
      <c r="BS66" s="673">
        <f>BT66+BU66+BX66+CA66+CD66+CG66+CJ66+CM66+CP66</f>
        <v>1488.35017</v>
      </c>
      <c r="BT66" s="646">
        <f>BT62</f>
        <v>0</v>
      </c>
      <c r="BU66" s="646">
        <f t="shared" ref="BU66:CP66" si="21">BU62</f>
        <v>0</v>
      </c>
      <c r="BV66" s="646">
        <f t="shared" si="21"/>
        <v>1488.35017</v>
      </c>
      <c r="BW66" s="646">
        <f t="shared" si="21"/>
        <v>0</v>
      </c>
      <c r="BX66" s="646">
        <f t="shared" si="21"/>
        <v>1488.35017</v>
      </c>
      <c r="BY66" s="646">
        <f t="shared" si="21"/>
        <v>0</v>
      </c>
      <c r="BZ66" s="646">
        <f t="shared" si="21"/>
        <v>0</v>
      </c>
      <c r="CA66" s="646">
        <f t="shared" si="21"/>
        <v>0</v>
      </c>
      <c r="CB66" s="646">
        <f t="shared" si="21"/>
        <v>0</v>
      </c>
      <c r="CC66" s="646">
        <f t="shared" si="21"/>
        <v>0</v>
      </c>
      <c r="CD66" s="646">
        <f t="shared" si="21"/>
        <v>0</v>
      </c>
      <c r="CE66" s="646">
        <f t="shared" si="21"/>
        <v>0</v>
      </c>
      <c r="CF66" s="646">
        <f t="shared" si="21"/>
        <v>0</v>
      </c>
      <c r="CG66" s="646">
        <f t="shared" si="21"/>
        <v>0</v>
      </c>
      <c r="CH66" s="646">
        <f t="shared" si="21"/>
        <v>0</v>
      </c>
      <c r="CI66" s="646">
        <f t="shared" si="21"/>
        <v>0</v>
      </c>
      <c r="CJ66" s="646">
        <f t="shared" si="21"/>
        <v>0</v>
      </c>
      <c r="CK66" s="646">
        <f t="shared" si="21"/>
        <v>0</v>
      </c>
      <c r="CL66" s="646">
        <f t="shared" si="21"/>
        <v>0</v>
      </c>
      <c r="CM66" s="646">
        <f t="shared" si="21"/>
        <v>0</v>
      </c>
      <c r="CN66" s="646">
        <f t="shared" si="21"/>
        <v>0</v>
      </c>
      <c r="CO66" s="646">
        <f t="shared" si="21"/>
        <v>0</v>
      </c>
      <c r="CP66" s="823">
        <f t="shared" si="21"/>
        <v>0</v>
      </c>
      <c r="CQ66" s="824"/>
    </row>
    <row r="67" customHeight="1" spans="1:95">
      <c r="A67" s="667" t="s">
        <v>306</v>
      </c>
      <c r="B67" s="668"/>
      <c r="C67" s="668"/>
      <c r="D67" s="668"/>
      <c r="E67" s="668"/>
      <c r="F67" s="668"/>
      <c r="G67" s="668"/>
      <c r="H67" s="668"/>
      <c r="I67" s="668"/>
      <c r="J67" s="668"/>
      <c r="K67" s="668"/>
      <c r="L67" s="668"/>
      <c r="M67" s="668"/>
      <c r="N67" s="668"/>
      <c r="O67" s="668"/>
      <c r="P67" s="668"/>
      <c r="Q67" s="668"/>
      <c r="R67" s="668"/>
      <c r="S67" s="668"/>
      <c r="T67" s="668"/>
      <c r="U67" s="668"/>
      <c r="V67" s="668"/>
      <c r="W67" s="668"/>
      <c r="X67" s="668"/>
      <c r="Y67" s="668"/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8"/>
      <c r="BM67" s="668"/>
      <c r="BN67" s="668"/>
      <c r="BO67" s="668"/>
      <c r="BP67" s="668"/>
      <c r="BQ67" s="668"/>
      <c r="BR67" s="668"/>
      <c r="BS67" s="668"/>
      <c r="BT67" s="668"/>
      <c r="BU67" s="668"/>
      <c r="BV67" s="668"/>
      <c r="BW67" s="668"/>
      <c r="BX67" s="668"/>
      <c r="BY67" s="668"/>
      <c r="BZ67" s="668"/>
      <c r="CA67" s="668"/>
      <c r="CB67" s="668"/>
      <c r="CC67" s="668"/>
      <c r="CD67" s="668"/>
      <c r="CE67" s="668"/>
      <c r="CF67" s="668"/>
      <c r="CG67" s="668"/>
      <c r="CH67" s="668"/>
      <c r="CI67" s="668"/>
      <c r="CJ67" s="668"/>
      <c r="CK67" s="668"/>
      <c r="CL67" s="668"/>
      <c r="CM67" s="668"/>
      <c r="CN67" s="668"/>
      <c r="CO67" s="668"/>
      <c r="CP67" s="822"/>
      <c r="CQ67" s="803"/>
    </row>
    <row r="68" ht="19.5" customHeight="1" spans="1:95">
      <c r="A68" s="604" t="s">
        <v>307</v>
      </c>
      <c r="B68" s="605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605"/>
      <c r="AT68" s="605"/>
      <c r="AU68" s="605"/>
      <c r="AV68" s="60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605"/>
      <c r="BH68" s="605"/>
      <c r="BI68" s="605"/>
      <c r="BJ68" s="60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605"/>
      <c r="BV68" s="605"/>
      <c r="BW68" s="605"/>
      <c r="BX68" s="605"/>
      <c r="BY68" s="605"/>
      <c r="BZ68" s="605"/>
      <c r="CA68" s="605"/>
      <c r="CB68" s="605"/>
      <c r="CC68" s="605"/>
      <c r="CD68" s="605"/>
      <c r="CE68" s="605"/>
      <c r="CF68" s="605"/>
      <c r="CG68" s="605"/>
      <c r="CH68" s="605"/>
      <c r="CI68" s="605"/>
      <c r="CJ68" s="605"/>
      <c r="CK68" s="605"/>
      <c r="CL68" s="605"/>
      <c r="CM68" s="605"/>
      <c r="CN68" s="605"/>
      <c r="CO68" s="605"/>
      <c r="CP68" s="801"/>
      <c r="CQ68" s="803"/>
    </row>
    <row r="69" ht="151.5" customHeight="1" spans="1:95">
      <c r="A69" s="826" t="s">
        <v>295</v>
      </c>
      <c r="B69" s="827" t="s">
        <v>412</v>
      </c>
      <c r="C69" s="828" t="s">
        <v>13</v>
      </c>
      <c r="D69" s="521">
        <f>E69+F69+I69+L69+O69+R69+U69+X69+AA69</f>
        <v>52.63158</v>
      </c>
      <c r="E69" s="772">
        <v>0</v>
      </c>
      <c r="F69" s="772">
        <v>0</v>
      </c>
      <c r="G69" s="772">
        <v>0</v>
      </c>
      <c r="H69" s="737"/>
      <c r="I69" s="772">
        <v>0</v>
      </c>
      <c r="J69" s="852">
        <v>0</v>
      </c>
      <c r="K69" s="853"/>
      <c r="L69" s="852">
        <v>0</v>
      </c>
      <c r="M69" s="852">
        <f>'43'!O67</f>
        <v>0</v>
      </c>
      <c r="N69" s="853">
        <v>0</v>
      </c>
      <c r="O69" s="852">
        <f>M69+N69</f>
        <v>0</v>
      </c>
      <c r="P69" s="852">
        <f>'49'!R69</f>
        <v>52.63158</v>
      </c>
      <c r="Q69" s="853">
        <f>SUM(Q70:Q73)</f>
        <v>0</v>
      </c>
      <c r="R69" s="857">
        <f>P69+Q69</f>
        <v>52.63158</v>
      </c>
      <c r="S69" s="852">
        <f>'50'!U69</f>
        <v>0</v>
      </c>
      <c r="T69" s="853">
        <v>0</v>
      </c>
      <c r="U69" s="857">
        <f>S69+T69</f>
        <v>0</v>
      </c>
      <c r="V69" s="852">
        <f>'50'!X69</f>
        <v>0</v>
      </c>
      <c r="W69" s="853">
        <v>0</v>
      </c>
      <c r="X69" s="857">
        <f>V69+W69</f>
        <v>0</v>
      </c>
      <c r="Y69" s="852">
        <f>'50'!AA69</f>
        <v>0</v>
      </c>
      <c r="Z69" s="853">
        <v>0</v>
      </c>
      <c r="AA69" s="857">
        <f>Y69+Z69</f>
        <v>0</v>
      </c>
      <c r="AB69" s="863">
        <f>AC69+AD69+AG69+AJ69+AM69+AP69+AS69+AV69+AY69</f>
        <v>1000</v>
      </c>
      <c r="AC69" s="772">
        <v>0</v>
      </c>
      <c r="AD69" s="772">
        <v>0</v>
      </c>
      <c r="AE69" s="772">
        <v>0</v>
      </c>
      <c r="AF69" s="737"/>
      <c r="AG69" s="484">
        <v>0</v>
      </c>
      <c r="AH69" s="772">
        <v>0</v>
      </c>
      <c r="AI69" s="853">
        <f>AI74+AI75+AI76+AI77</f>
        <v>0</v>
      </c>
      <c r="AJ69" s="772">
        <v>0</v>
      </c>
      <c r="AK69" s="772">
        <f>'43'!AD67</f>
        <v>0</v>
      </c>
      <c r="AL69" s="737">
        <f>AL74+AL75+AL76+AL77</f>
        <v>0</v>
      </c>
      <c r="AM69" s="772">
        <f>AK69+AL69</f>
        <v>0</v>
      </c>
      <c r="AN69" s="772">
        <f>'49'!AP69</f>
        <v>1000</v>
      </c>
      <c r="AO69" s="853">
        <f>SUM(AO70:AO73)</f>
        <v>0</v>
      </c>
      <c r="AP69" s="772">
        <f>AN69+AO69</f>
        <v>1000</v>
      </c>
      <c r="AQ69" s="772">
        <f>'50'!AS69</f>
        <v>0</v>
      </c>
      <c r="AR69" s="853">
        <v>0</v>
      </c>
      <c r="AS69" s="772">
        <f>AQ69+AR69</f>
        <v>0</v>
      </c>
      <c r="AT69" s="772">
        <f>'50'!AV69</f>
        <v>0</v>
      </c>
      <c r="AU69" s="853">
        <v>0</v>
      </c>
      <c r="AV69" s="772">
        <f>AT69+AU69</f>
        <v>0</v>
      </c>
      <c r="AW69" s="772">
        <f>'50'!AY69</f>
        <v>0</v>
      </c>
      <c r="AX69" s="853">
        <v>0</v>
      </c>
      <c r="AY69" s="772">
        <f>AW69+AX69</f>
        <v>0</v>
      </c>
      <c r="AZ69" s="871">
        <f>BC69+BF69+BI69+BL69+BO69+BR69</f>
        <v>0</v>
      </c>
      <c r="BA69" s="872">
        <v>0</v>
      </c>
      <c r="BB69" s="853">
        <f>BB74+BB75+BB76+BB77</f>
        <v>0</v>
      </c>
      <c r="BC69" s="772">
        <f>BA69+BB69</f>
        <v>0</v>
      </c>
      <c r="BD69" s="772">
        <v>0</v>
      </c>
      <c r="BE69" s="853">
        <f>BE74+BE75+BE76+BE77</f>
        <v>0</v>
      </c>
      <c r="BF69" s="772">
        <f>BD69+BE69</f>
        <v>0</v>
      </c>
      <c r="BG69" s="772">
        <f>'49'!BI69</f>
        <v>0</v>
      </c>
      <c r="BH69" s="853">
        <v>0</v>
      </c>
      <c r="BI69" s="772">
        <f>BG69+BH69</f>
        <v>0</v>
      </c>
      <c r="BJ69" s="772">
        <f>'50'!BL69</f>
        <v>0</v>
      </c>
      <c r="BK69" s="853">
        <v>0</v>
      </c>
      <c r="BL69" s="772">
        <f>BJ69+BK69</f>
        <v>0</v>
      </c>
      <c r="BM69" s="772">
        <f>'50'!BO69</f>
        <v>0</v>
      </c>
      <c r="BN69" s="853">
        <v>0</v>
      </c>
      <c r="BO69" s="772">
        <f>BM69+BN69</f>
        <v>0</v>
      </c>
      <c r="BP69" s="772">
        <f>'50'!BR69</f>
        <v>0</v>
      </c>
      <c r="BQ69" s="853">
        <v>0</v>
      </c>
      <c r="BR69" s="772">
        <f>BP69+BQ69</f>
        <v>0</v>
      </c>
      <c r="BS69" s="863">
        <f>BT69+BU69+BX69+CA69+CD69+CG69+CJ69+CM69+CP69</f>
        <v>1052.63158</v>
      </c>
      <c r="BT69" s="772">
        <f>E69+AC69</f>
        <v>0</v>
      </c>
      <c r="BU69" s="772">
        <f>F69+AD69</f>
        <v>0</v>
      </c>
      <c r="BV69" s="772">
        <f>G69+AE69</f>
        <v>0</v>
      </c>
      <c r="BW69" s="737">
        <f>H69+AF69</f>
        <v>0</v>
      </c>
      <c r="BX69" s="772">
        <f>BV69+BW69</f>
        <v>0</v>
      </c>
      <c r="BY69" s="772">
        <f>J69+AH69+BA69</f>
        <v>0</v>
      </c>
      <c r="BZ69" s="737">
        <f>K69+AI69+BB69</f>
        <v>0</v>
      </c>
      <c r="CA69" s="772">
        <f>BY69+BZ69</f>
        <v>0</v>
      </c>
      <c r="CB69" s="772">
        <f>M69+AK69</f>
        <v>0</v>
      </c>
      <c r="CC69" s="737">
        <f>N69+AL69</f>
        <v>0</v>
      </c>
      <c r="CD69" s="772">
        <f>CB69+CC69</f>
        <v>0</v>
      </c>
      <c r="CE69" s="772">
        <f>P69+AN69+BG69</f>
        <v>1052.63158</v>
      </c>
      <c r="CF69" s="737">
        <f>Q69+AO69+BH69</f>
        <v>0</v>
      </c>
      <c r="CG69" s="772">
        <f>CE69+CF69</f>
        <v>1052.63158</v>
      </c>
      <c r="CH69" s="772">
        <f>S69+AQ69+BJ69</f>
        <v>0</v>
      </c>
      <c r="CI69" s="737">
        <f>T69+AR69+BK69</f>
        <v>0</v>
      </c>
      <c r="CJ69" s="772">
        <f>CH69+CI69</f>
        <v>0</v>
      </c>
      <c r="CK69" s="772">
        <f>V69+AT69+BM69</f>
        <v>0</v>
      </c>
      <c r="CL69" s="737">
        <f>W69+AU69+BN69</f>
        <v>0</v>
      </c>
      <c r="CM69" s="772">
        <f>CK69+CL69</f>
        <v>0</v>
      </c>
      <c r="CN69" s="772">
        <f>Y69+AW69+BP69</f>
        <v>0</v>
      </c>
      <c r="CO69" s="737">
        <f>Z69+AX69+BQ69</f>
        <v>0</v>
      </c>
      <c r="CP69" s="772">
        <f>CN69+CO69</f>
        <v>0</v>
      </c>
      <c r="CQ69" s="217"/>
    </row>
    <row r="70" ht="17.25" customHeight="1" spans="1:95">
      <c r="A70" s="655"/>
      <c r="B70" s="611"/>
      <c r="C70" s="656" t="s">
        <v>330</v>
      </c>
      <c r="D70" s="408"/>
      <c r="E70" s="11"/>
      <c r="F70" s="11"/>
      <c r="G70" s="11"/>
      <c r="H70" s="609"/>
      <c r="I70" s="11"/>
      <c r="J70" s="686"/>
      <c r="K70" s="687"/>
      <c r="L70" s="686"/>
      <c r="M70" s="686"/>
      <c r="N70" s="687"/>
      <c r="O70" s="686"/>
      <c r="P70" s="686"/>
      <c r="Q70" s="687"/>
      <c r="R70" s="686"/>
      <c r="S70" s="686"/>
      <c r="T70" s="687"/>
      <c r="U70" s="686"/>
      <c r="V70" s="686"/>
      <c r="W70" s="687"/>
      <c r="X70" s="686"/>
      <c r="Y70" s="686"/>
      <c r="Z70" s="687"/>
      <c r="AA70" s="686"/>
      <c r="AB70" s="10"/>
      <c r="AC70" s="11"/>
      <c r="AD70" s="11"/>
      <c r="AE70" s="11"/>
      <c r="AF70" s="609"/>
      <c r="AG70" s="358"/>
      <c r="AH70" s="11"/>
      <c r="AI70" s="687"/>
      <c r="AJ70" s="11"/>
      <c r="AK70" s="11"/>
      <c r="AL70" s="609"/>
      <c r="AM70" s="11"/>
      <c r="AN70" s="11"/>
      <c r="AO70" s="687"/>
      <c r="AP70" s="11"/>
      <c r="AQ70" s="11"/>
      <c r="AR70" s="687"/>
      <c r="AS70" s="11"/>
      <c r="AT70" s="11"/>
      <c r="AU70" s="687"/>
      <c r="AV70" s="11"/>
      <c r="AW70" s="11"/>
      <c r="AX70" s="687"/>
      <c r="AY70" s="11"/>
      <c r="AZ70" s="10"/>
      <c r="BA70" s="11"/>
      <c r="BB70" s="687"/>
      <c r="BC70" s="11"/>
      <c r="BD70" s="11"/>
      <c r="BE70" s="687"/>
      <c r="BF70" s="11"/>
      <c r="BG70" s="11"/>
      <c r="BH70" s="687"/>
      <c r="BI70" s="11"/>
      <c r="BJ70" s="11"/>
      <c r="BK70" s="687"/>
      <c r="BL70" s="11"/>
      <c r="BM70" s="11"/>
      <c r="BN70" s="687"/>
      <c r="BO70" s="11"/>
      <c r="BP70" s="11"/>
      <c r="BQ70" s="687"/>
      <c r="BR70" s="11"/>
      <c r="BS70" s="10"/>
      <c r="BT70" s="11"/>
      <c r="BU70" s="11"/>
      <c r="BV70" s="11"/>
      <c r="BW70" s="609"/>
      <c r="BX70" s="11"/>
      <c r="BY70" s="11"/>
      <c r="BZ70" s="609"/>
      <c r="CA70" s="11"/>
      <c r="CB70" s="11"/>
      <c r="CC70" s="609"/>
      <c r="CD70" s="11"/>
      <c r="CE70" s="11"/>
      <c r="CF70" s="609"/>
      <c r="CG70" s="11"/>
      <c r="CH70" s="11"/>
      <c r="CI70" s="609"/>
      <c r="CJ70" s="11"/>
      <c r="CK70" s="11"/>
      <c r="CL70" s="609"/>
      <c r="CM70" s="11"/>
      <c r="CN70" s="11"/>
      <c r="CO70" s="609"/>
      <c r="CP70" s="11"/>
      <c r="CQ70" s="219"/>
    </row>
    <row r="71" ht="20.25" customHeight="1" spans="1:95">
      <c r="A71" s="655"/>
      <c r="B71" s="611"/>
      <c r="C71" s="656" t="s">
        <v>91</v>
      </c>
      <c r="D71" s="408"/>
      <c r="E71" s="11"/>
      <c r="F71" s="11"/>
      <c r="G71" s="11"/>
      <c r="H71" s="609"/>
      <c r="I71" s="11"/>
      <c r="J71" s="686"/>
      <c r="K71" s="687"/>
      <c r="L71" s="686"/>
      <c r="M71" s="686"/>
      <c r="N71" s="687"/>
      <c r="O71" s="686"/>
      <c r="P71" s="686"/>
      <c r="Q71" s="687"/>
      <c r="R71" s="686"/>
      <c r="S71" s="686"/>
      <c r="T71" s="687"/>
      <c r="U71" s="686"/>
      <c r="V71" s="686"/>
      <c r="W71" s="687"/>
      <c r="X71" s="686"/>
      <c r="Y71" s="686"/>
      <c r="Z71" s="687"/>
      <c r="AA71" s="686"/>
      <c r="AB71" s="10"/>
      <c r="AC71" s="11"/>
      <c r="AD71" s="11"/>
      <c r="AE71" s="11"/>
      <c r="AF71" s="609"/>
      <c r="AG71" s="358"/>
      <c r="AH71" s="11"/>
      <c r="AI71" s="687"/>
      <c r="AJ71" s="11"/>
      <c r="AK71" s="11"/>
      <c r="AL71" s="609"/>
      <c r="AM71" s="11"/>
      <c r="AN71" s="11"/>
      <c r="AO71" s="687"/>
      <c r="AP71" s="11"/>
      <c r="AQ71" s="11"/>
      <c r="AR71" s="687"/>
      <c r="AS71" s="11"/>
      <c r="AT71" s="11"/>
      <c r="AU71" s="687"/>
      <c r="AV71" s="11"/>
      <c r="AW71" s="11"/>
      <c r="AX71" s="687"/>
      <c r="AY71" s="11"/>
      <c r="AZ71" s="10"/>
      <c r="BA71" s="11"/>
      <c r="BB71" s="687"/>
      <c r="BC71" s="11"/>
      <c r="BD71" s="11"/>
      <c r="BE71" s="687"/>
      <c r="BF71" s="11"/>
      <c r="BG71" s="11"/>
      <c r="BH71" s="687"/>
      <c r="BI71" s="11"/>
      <c r="BJ71" s="11"/>
      <c r="BK71" s="687"/>
      <c r="BL71" s="11"/>
      <c r="BM71" s="11"/>
      <c r="BN71" s="687"/>
      <c r="BO71" s="11"/>
      <c r="BP71" s="11"/>
      <c r="BQ71" s="687"/>
      <c r="BR71" s="11"/>
      <c r="BS71" s="10"/>
      <c r="BT71" s="11"/>
      <c r="BU71" s="11"/>
      <c r="BV71" s="11"/>
      <c r="BW71" s="609"/>
      <c r="BX71" s="11"/>
      <c r="BY71" s="11"/>
      <c r="BZ71" s="609"/>
      <c r="CA71" s="11"/>
      <c r="CB71" s="11"/>
      <c r="CC71" s="609"/>
      <c r="CD71" s="11"/>
      <c r="CE71" s="11"/>
      <c r="CF71" s="609"/>
      <c r="CG71" s="11"/>
      <c r="CH71" s="11"/>
      <c r="CI71" s="609"/>
      <c r="CJ71" s="11"/>
      <c r="CK71" s="11"/>
      <c r="CL71" s="609"/>
      <c r="CM71" s="11"/>
      <c r="CN71" s="11"/>
      <c r="CO71" s="609"/>
      <c r="CP71" s="11"/>
      <c r="CQ71" s="219"/>
    </row>
    <row r="72" ht="31.5" customHeight="1" spans="1:95">
      <c r="A72" s="655"/>
      <c r="B72" s="611"/>
      <c r="C72" s="656" t="s">
        <v>404</v>
      </c>
      <c r="D72" s="408"/>
      <c r="E72" s="11"/>
      <c r="F72" s="11"/>
      <c r="G72" s="11"/>
      <c r="H72" s="609"/>
      <c r="I72" s="11"/>
      <c r="J72" s="686"/>
      <c r="K72" s="687"/>
      <c r="L72" s="686"/>
      <c r="M72" s="686"/>
      <c r="N72" s="687"/>
      <c r="O72" s="686"/>
      <c r="P72" s="686"/>
      <c r="Q72" s="687"/>
      <c r="R72" s="686"/>
      <c r="S72" s="686"/>
      <c r="T72" s="687"/>
      <c r="U72" s="686"/>
      <c r="V72" s="686"/>
      <c r="W72" s="687"/>
      <c r="X72" s="686"/>
      <c r="Y72" s="686"/>
      <c r="Z72" s="687"/>
      <c r="AA72" s="686"/>
      <c r="AB72" s="10"/>
      <c r="AC72" s="11"/>
      <c r="AD72" s="11"/>
      <c r="AE72" s="11"/>
      <c r="AF72" s="609"/>
      <c r="AG72" s="358"/>
      <c r="AH72" s="11"/>
      <c r="AI72" s="687"/>
      <c r="AJ72" s="11"/>
      <c r="AK72" s="11"/>
      <c r="AL72" s="609"/>
      <c r="AM72" s="11"/>
      <c r="AN72" s="11"/>
      <c r="AO72" s="687"/>
      <c r="AP72" s="11"/>
      <c r="AQ72" s="11"/>
      <c r="AR72" s="687"/>
      <c r="AS72" s="11"/>
      <c r="AT72" s="11"/>
      <c r="AU72" s="687"/>
      <c r="AV72" s="11"/>
      <c r="AW72" s="11"/>
      <c r="AX72" s="687"/>
      <c r="AY72" s="11"/>
      <c r="AZ72" s="10"/>
      <c r="BA72" s="11"/>
      <c r="BB72" s="687"/>
      <c r="BC72" s="11"/>
      <c r="BD72" s="11"/>
      <c r="BE72" s="687"/>
      <c r="BF72" s="11"/>
      <c r="BG72" s="11"/>
      <c r="BH72" s="687"/>
      <c r="BI72" s="11"/>
      <c r="BJ72" s="11"/>
      <c r="BK72" s="687"/>
      <c r="BL72" s="11"/>
      <c r="BM72" s="11"/>
      <c r="BN72" s="687"/>
      <c r="BO72" s="11"/>
      <c r="BP72" s="11"/>
      <c r="BQ72" s="687"/>
      <c r="BR72" s="11"/>
      <c r="BS72" s="10"/>
      <c r="BT72" s="11"/>
      <c r="BU72" s="11"/>
      <c r="BV72" s="11"/>
      <c r="BW72" s="609"/>
      <c r="BX72" s="11"/>
      <c r="BY72" s="11"/>
      <c r="BZ72" s="609"/>
      <c r="CA72" s="11"/>
      <c r="CB72" s="11"/>
      <c r="CC72" s="609"/>
      <c r="CD72" s="11"/>
      <c r="CE72" s="11"/>
      <c r="CF72" s="609"/>
      <c r="CG72" s="11"/>
      <c r="CH72" s="11"/>
      <c r="CI72" s="609"/>
      <c r="CJ72" s="11"/>
      <c r="CK72" s="11"/>
      <c r="CL72" s="609"/>
      <c r="CM72" s="11"/>
      <c r="CN72" s="11"/>
      <c r="CO72" s="609"/>
      <c r="CP72" s="11"/>
      <c r="CQ72" s="219"/>
    </row>
    <row r="73" ht="30.75" customHeight="1" spans="1:95">
      <c r="A73" s="655"/>
      <c r="B73" s="611"/>
      <c r="C73" s="656" t="s">
        <v>161</v>
      </c>
      <c r="D73" s="408"/>
      <c r="E73" s="11"/>
      <c r="F73" s="11"/>
      <c r="G73" s="11"/>
      <c r="H73" s="609"/>
      <c r="I73" s="11"/>
      <c r="J73" s="686"/>
      <c r="K73" s="687"/>
      <c r="L73" s="686"/>
      <c r="M73" s="686"/>
      <c r="N73" s="687"/>
      <c r="O73" s="686"/>
      <c r="P73" s="686"/>
      <c r="Q73" s="687"/>
      <c r="R73" s="686"/>
      <c r="S73" s="686"/>
      <c r="T73" s="687"/>
      <c r="U73" s="686"/>
      <c r="V73" s="686"/>
      <c r="W73" s="687"/>
      <c r="X73" s="686"/>
      <c r="Y73" s="686"/>
      <c r="Z73" s="687"/>
      <c r="AA73" s="686"/>
      <c r="AB73" s="10"/>
      <c r="AC73" s="11"/>
      <c r="AD73" s="11"/>
      <c r="AE73" s="11"/>
      <c r="AF73" s="609"/>
      <c r="AG73" s="358"/>
      <c r="AH73" s="11"/>
      <c r="AI73" s="687"/>
      <c r="AJ73" s="11"/>
      <c r="AK73" s="11"/>
      <c r="AL73" s="609"/>
      <c r="AM73" s="11"/>
      <c r="AN73" s="11"/>
      <c r="AO73" s="687"/>
      <c r="AP73" s="11"/>
      <c r="AQ73" s="11"/>
      <c r="AR73" s="687"/>
      <c r="AS73" s="11"/>
      <c r="AT73" s="11"/>
      <c r="AU73" s="687"/>
      <c r="AV73" s="11"/>
      <c r="AW73" s="11"/>
      <c r="AX73" s="687"/>
      <c r="AY73" s="11"/>
      <c r="AZ73" s="10"/>
      <c r="BA73" s="11"/>
      <c r="BB73" s="687"/>
      <c r="BC73" s="11"/>
      <c r="BD73" s="11"/>
      <c r="BE73" s="687"/>
      <c r="BF73" s="11"/>
      <c r="BG73" s="11"/>
      <c r="BH73" s="687"/>
      <c r="BI73" s="11"/>
      <c r="BJ73" s="11"/>
      <c r="BK73" s="687"/>
      <c r="BL73" s="11"/>
      <c r="BM73" s="11"/>
      <c r="BN73" s="687"/>
      <c r="BO73" s="11"/>
      <c r="BP73" s="11"/>
      <c r="BQ73" s="687"/>
      <c r="BR73" s="11"/>
      <c r="BS73" s="10"/>
      <c r="BT73" s="11"/>
      <c r="BU73" s="11"/>
      <c r="BV73" s="11"/>
      <c r="BW73" s="609"/>
      <c r="BX73" s="11"/>
      <c r="BY73" s="11"/>
      <c r="BZ73" s="609"/>
      <c r="CA73" s="11"/>
      <c r="CB73" s="11"/>
      <c r="CC73" s="609"/>
      <c r="CD73" s="11"/>
      <c r="CE73" s="11"/>
      <c r="CF73" s="609"/>
      <c r="CG73" s="11"/>
      <c r="CH73" s="11"/>
      <c r="CI73" s="609"/>
      <c r="CJ73" s="11"/>
      <c r="CK73" s="11"/>
      <c r="CL73" s="609"/>
      <c r="CM73" s="11"/>
      <c r="CN73" s="11"/>
      <c r="CO73" s="609"/>
      <c r="CP73" s="11"/>
      <c r="CQ73" s="221"/>
    </row>
    <row r="74" ht="75.6" customHeight="1" spans="1:95">
      <c r="A74" s="829" t="s">
        <v>331</v>
      </c>
      <c r="B74" s="837" t="s">
        <v>123</v>
      </c>
      <c r="C74" s="831" t="s">
        <v>13</v>
      </c>
      <c r="D74" s="525">
        <f>E74+F74+I74+L74+O74+R74+U74+X74+AA74</f>
        <v>1374.76184</v>
      </c>
      <c r="E74" s="622">
        <v>0</v>
      </c>
      <c r="F74" s="622">
        <v>0</v>
      </c>
      <c r="G74" s="622">
        <v>0</v>
      </c>
      <c r="H74" s="743"/>
      <c r="I74" s="622">
        <v>0</v>
      </c>
      <c r="J74" s="691">
        <v>0</v>
      </c>
      <c r="K74" s="692"/>
      <c r="L74" s="691">
        <v>0</v>
      </c>
      <c r="M74" s="691">
        <f>'43'!O68</f>
        <v>180.025</v>
      </c>
      <c r="N74" s="692">
        <f>N75+N76+N77+N79</f>
        <v>0</v>
      </c>
      <c r="O74" s="691">
        <f>M74+N74</f>
        <v>180.025</v>
      </c>
      <c r="P74" s="691">
        <f>'49'!R74</f>
        <v>1194.73684</v>
      </c>
      <c r="Q74" s="692">
        <f>Q75+Q76+Q77+Q79</f>
        <v>0</v>
      </c>
      <c r="R74" s="858">
        <f>P74+Q74</f>
        <v>1194.73684</v>
      </c>
      <c r="S74" s="691">
        <f>'51'!U74</f>
        <v>0</v>
      </c>
      <c r="T74" s="692">
        <f>T75+T76+T77+T78+T79</f>
        <v>0</v>
      </c>
      <c r="U74" s="858">
        <f>S74+T74</f>
        <v>0</v>
      </c>
      <c r="V74" s="691">
        <f>'51'!X74</f>
        <v>0</v>
      </c>
      <c r="W74" s="692">
        <f>W75+W76+W77+W79</f>
        <v>0</v>
      </c>
      <c r="X74" s="858">
        <f>V74+W74</f>
        <v>0</v>
      </c>
      <c r="Y74" s="691">
        <f>'51'!AA74</f>
        <v>0</v>
      </c>
      <c r="Z74" s="692">
        <f>Z75+Z76+Z77+Z79</f>
        <v>0</v>
      </c>
      <c r="AA74" s="858">
        <f>Y74+Z74</f>
        <v>0</v>
      </c>
      <c r="AB74" s="675">
        <f>AC74+AD74+AG74+AJ74+AM74+AP74+AS74+AV74+AY74</f>
        <v>17000</v>
      </c>
      <c r="AC74" s="622">
        <v>0</v>
      </c>
      <c r="AD74" s="622">
        <v>0</v>
      </c>
      <c r="AE74" s="622">
        <v>0</v>
      </c>
      <c r="AF74" s="743"/>
      <c r="AG74" s="373">
        <v>0</v>
      </c>
      <c r="AH74" s="622">
        <v>0</v>
      </c>
      <c r="AI74" s="692">
        <f>AI75+AI76+AI77+AI79</f>
        <v>0</v>
      </c>
      <c r="AJ74" s="622">
        <v>0</v>
      </c>
      <c r="AK74" s="622">
        <f>'43'!AD68</f>
        <v>0</v>
      </c>
      <c r="AL74" s="743">
        <f>AL75+AL76+AL77+AL79</f>
        <v>0</v>
      </c>
      <c r="AM74" s="622">
        <f>AK74+AL74</f>
        <v>0</v>
      </c>
      <c r="AN74" s="773">
        <f>'49'!AP74</f>
        <v>17000</v>
      </c>
      <c r="AO74" s="692">
        <f>AO75+AO76+AO77+AO79</f>
        <v>0</v>
      </c>
      <c r="AP74" s="622">
        <f>AN74+AO74</f>
        <v>17000</v>
      </c>
      <c r="AQ74" s="773">
        <f>'51'!AS74</f>
        <v>0</v>
      </c>
      <c r="AR74" s="692">
        <f>AR75+AR76+AR77+AR79</f>
        <v>0</v>
      </c>
      <c r="AS74" s="622">
        <f>AQ74+AR74</f>
        <v>0</v>
      </c>
      <c r="AT74" s="773">
        <f>'51'!AV74</f>
        <v>0</v>
      </c>
      <c r="AU74" s="692">
        <f>AU75+AU76+AU77+AU79</f>
        <v>0</v>
      </c>
      <c r="AV74" s="622">
        <f>AT74+AU74</f>
        <v>0</v>
      </c>
      <c r="AW74" s="773">
        <f>'51'!AY74</f>
        <v>0</v>
      </c>
      <c r="AX74" s="692">
        <f>AX75+AX76+AX77+AX79</f>
        <v>0</v>
      </c>
      <c r="AY74" s="622">
        <f>AW74+AX74</f>
        <v>0</v>
      </c>
      <c r="AZ74" s="873">
        <f>BC74+BF74+BI74+BL74+BO74+BR74</f>
        <v>0</v>
      </c>
      <c r="BA74" s="874">
        <v>0</v>
      </c>
      <c r="BB74" s="692">
        <f>BB75+BB76+BB77+BB79</f>
        <v>0</v>
      </c>
      <c r="BC74" s="622">
        <f>BA74+BB74</f>
        <v>0</v>
      </c>
      <c r="BD74" s="622">
        <v>0</v>
      </c>
      <c r="BE74" s="692">
        <f>BE75+BE76+BE77+BE79</f>
        <v>0</v>
      </c>
      <c r="BF74" s="622">
        <f>BD74+BE74</f>
        <v>0</v>
      </c>
      <c r="BG74" s="622">
        <v>0</v>
      </c>
      <c r="BH74" s="692">
        <f>BH75+BH76+BH77+BH79</f>
        <v>0</v>
      </c>
      <c r="BI74" s="622">
        <f>BG74+BH74</f>
        <v>0</v>
      </c>
      <c r="BJ74" s="622">
        <v>0</v>
      </c>
      <c r="BK74" s="692">
        <f>BK75+BK76+BK77+BK79</f>
        <v>0</v>
      </c>
      <c r="BL74" s="622">
        <f>BJ74+BK74</f>
        <v>0</v>
      </c>
      <c r="BM74" s="622">
        <v>0</v>
      </c>
      <c r="BN74" s="692">
        <f>BN75+BN76+BN77+BN79</f>
        <v>0</v>
      </c>
      <c r="BO74" s="622">
        <f>BM74+BN74</f>
        <v>0</v>
      </c>
      <c r="BP74" s="622">
        <v>0</v>
      </c>
      <c r="BQ74" s="692">
        <f>BQ75+BQ76+BQ77+BQ79</f>
        <v>0</v>
      </c>
      <c r="BR74" s="622">
        <f>BP74+BQ74</f>
        <v>0</v>
      </c>
      <c r="BS74" s="675">
        <f>BT74+BU74+BX74+CA74+CD74+CG74+CJ74+CM74+CP74</f>
        <v>18374.76184</v>
      </c>
      <c r="BT74" s="622">
        <f>E74+AC74</f>
        <v>0</v>
      </c>
      <c r="BU74" s="622">
        <f>F74+AD74</f>
        <v>0</v>
      </c>
      <c r="BV74" s="622">
        <f>G74+AE74</f>
        <v>0</v>
      </c>
      <c r="BW74" s="743">
        <f>H74+AF74</f>
        <v>0</v>
      </c>
      <c r="BX74" s="622">
        <f>BV74+BW74</f>
        <v>0</v>
      </c>
      <c r="BY74" s="622">
        <f>J74+AH74+BA74</f>
        <v>0</v>
      </c>
      <c r="BZ74" s="743">
        <f>K74+AI74+BB74</f>
        <v>0</v>
      </c>
      <c r="CA74" s="622">
        <f>BY74+BZ74</f>
        <v>0</v>
      </c>
      <c r="CB74" s="622">
        <f>M74+AK74</f>
        <v>180.025</v>
      </c>
      <c r="CC74" s="743">
        <f>N74+AL74</f>
        <v>0</v>
      </c>
      <c r="CD74" s="622">
        <f>CB74+CC74</f>
        <v>180.025</v>
      </c>
      <c r="CE74" s="622">
        <f>P74+AN74+BG74</f>
        <v>18194.73684</v>
      </c>
      <c r="CF74" s="743">
        <f>Q74+AO74+BH74</f>
        <v>0</v>
      </c>
      <c r="CG74" s="622">
        <f>CE74+CF74</f>
        <v>18194.73684</v>
      </c>
      <c r="CH74" s="622">
        <f>S74+AQ74+BJ74</f>
        <v>0</v>
      </c>
      <c r="CI74" s="743">
        <f>T74+AR74+BK74</f>
        <v>0</v>
      </c>
      <c r="CJ74" s="622">
        <f>CH74+CI74</f>
        <v>0</v>
      </c>
      <c r="CK74" s="622">
        <f>V74+AT74+BM74</f>
        <v>0</v>
      </c>
      <c r="CL74" s="743">
        <f>W74+AU74+BN74</f>
        <v>0</v>
      </c>
      <c r="CM74" s="622">
        <f>CK74+CL74</f>
        <v>0</v>
      </c>
      <c r="CN74" s="622">
        <f>Y74+AW74+BP74</f>
        <v>0</v>
      </c>
      <c r="CO74" s="743">
        <f>Z74+AX74+BQ74</f>
        <v>0</v>
      </c>
      <c r="CP74" s="622">
        <f>CN74+CO74</f>
        <v>0</v>
      </c>
      <c r="CQ74" s="819"/>
    </row>
    <row r="75" ht="21.75" customHeight="1" spans="1:95">
      <c r="A75" s="655"/>
      <c r="B75" s="832"/>
      <c r="C75" s="656" t="s">
        <v>330</v>
      </c>
      <c r="D75" s="833"/>
      <c r="E75" s="617"/>
      <c r="F75" s="617"/>
      <c r="G75" s="617"/>
      <c r="H75" s="617"/>
      <c r="I75" s="617"/>
      <c r="J75" s="617"/>
      <c r="K75" s="687"/>
      <c r="L75" s="718"/>
      <c r="M75" s="718"/>
      <c r="N75" s="687"/>
      <c r="O75" s="718"/>
      <c r="P75" s="718"/>
      <c r="Q75" s="687"/>
      <c r="R75" s="859"/>
      <c r="S75" s="718"/>
      <c r="T75" s="687"/>
      <c r="U75" s="859"/>
      <c r="V75" s="718"/>
      <c r="W75" s="687"/>
      <c r="X75" s="859"/>
      <c r="Y75" s="718"/>
      <c r="Z75" s="687"/>
      <c r="AA75" s="859"/>
      <c r="AB75" s="864"/>
      <c r="AC75" s="617"/>
      <c r="AD75" s="617"/>
      <c r="AE75" s="617"/>
      <c r="AF75" s="609"/>
      <c r="AG75" s="369"/>
      <c r="AH75" s="617"/>
      <c r="AI75" s="609"/>
      <c r="AJ75" s="617"/>
      <c r="AK75" s="617"/>
      <c r="AL75" s="609"/>
      <c r="AM75" s="617"/>
      <c r="AN75" s="617"/>
      <c r="AO75" s="609"/>
      <c r="AP75" s="617"/>
      <c r="AQ75" s="617"/>
      <c r="AR75" s="609"/>
      <c r="AS75" s="617"/>
      <c r="AT75" s="617"/>
      <c r="AU75" s="609"/>
      <c r="AV75" s="617"/>
      <c r="AW75" s="617"/>
      <c r="AX75" s="609"/>
      <c r="AY75" s="617"/>
      <c r="AZ75" s="875"/>
      <c r="BA75" s="876"/>
      <c r="BB75" s="609"/>
      <c r="BC75" s="11"/>
      <c r="BD75" s="617"/>
      <c r="BE75" s="609"/>
      <c r="BF75" s="617"/>
      <c r="BG75" s="617"/>
      <c r="BH75" s="609"/>
      <c r="BI75" s="617"/>
      <c r="BJ75" s="617"/>
      <c r="BK75" s="609"/>
      <c r="BL75" s="617"/>
      <c r="BM75" s="617"/>
      <c r="BN75" s="609"/>
      <c r="BO75" s="617"/>
      <c r="BP75" s="617"/>
      <c r="BQ75" s="609"/>
      <c r="BR75" s="889"/>
      <c r="BS75" s="864"/>
      <c r="BT75" s="617"/>
      <c r="BU75" s="617"/>
      <c r="BV75" s="617"/>
      <c r="BW75" s="609"/>
      <c r="BX75" s="617"/>
      <c r="BY75" s="617"/>
      <c r="BZ75" s="609"/>
      <c r="CA75" s="617"/>
      <c r="CB75" s="617"/>
      <c r="CC75" s="609"/>
      <c r="CD75" s="617"/>
      <c r="CE75" s="617"/>
      <c r="CF75" s="609"/>
      <c r="CG75" s="617"/>
      <c r="CH75" s="617"/>
      <c r="CI75" s="609"/>
      <c r="CJ75" s="617"/>
      <c r="CK75" s="617"/>
      <c r="CL75" s="609"/>
      <c r="CM75" s="617"/>
      <c r="CN75" s="617"/>
      <c r="CO75" s="609"/>
      <c r="CP75" s="889"/>
      <c r="CQ75" s="820"/>
    </row>
    <row r="76" ht="34.5" customHeight="1" spans="1:95">
      <c r="A76" s="655"/>
      <c r="B76" s="832"/>
      <c r="C76" s="656" t="s">
        <v>404</v>
      </c>
      <c r="D76" s="834"/>
      <c r="E76" s="617"/>
      <c r="F76" s="617"/>
      <c r="G76" s="617"/>
      <c r="H76" s="617"/>
      <c r="I76" s="617"/>
      <c r="J76" s="617"/>
      <c r="K76" s="687"/>
      <c r="L76" s="718"/>
      <c r="M76" s="718"/>
      <c r="N76" s="687"/>
      <c r="O76" s="718"/>
      <c r="P76" s="718"/>
      <c r="Q76" s="687"/>
      <c r="R76" s="859"/>
      <c r="S76" s="718"/>
      <c r="T76" s="687"/>
      <c r="U76" s="859"/>
      <c r="V76" s="718"/>
      <c r="W76" s="687"/>
      <c r="X76" s="859"/>
      <c r="Y76" s="718"/>
      <c r="Z76" s="687"/>
      <c r="AA76" s="859"/>
      <c r="AB76" s="865"/>
      <c r="AC76" s="617"/>
      <c r="AD76" s="617"/>
      <c r="AE76" s="617"/>
      <c r="AF76" s="609"/>
      <c r="AG76" s="369"/>
      <c r="AH76" s="617"/>
      <c r="AI76" s="609"/>
      <c r="AJ76" s="617"/>
      <c r="AK76" s="617"/>
      <c r="AL76" s="609"/>
      <c r="AM76" s="617"/>
      <c r="AN76" s="617"/>
      <c r="AO76" s="609"/>
      <c r="AP76" s="617"/>
      <c r="AQ76" s="617"/>
      <c r="AR76" s="609"/>
      <c r="AS76" s="617"/>
      <c r="AT76" s="617"/>
      <c r="AU76" s="609"/>
      <c r="AV76" s="617"/>
      <c r="AW76" s="617"/>
      <c r="AX76" s="609"/>
      <c r="AY76" s="617"/>
      <c r="AZ76" s="877"/>
      <c r="BA76" s="876"/>
      <c r="BB76" s="609"/>
      <c r="BC76" s="11"/>
      <c r="BD76" s="617"/>
      <c r="BE76" s="609"/>
      <c r="BF76" s="617"/>
      <c r="BG76" s="617"/>
      <c r="BH76" s="609"/>
      <c r="BI76" s="617"/>
      <c r="BJ76" s="617"/>
      <c r="BK76" s="609"/>
      <c r="BL76" s="617"/>
      <c r="BM76" s="617"/>
      <c r="BN76" s="609"/>
      <c r="BO76" s="617"/>
      <c r="BP76" s="617"/>
      <c r="BQ76" s="609"/>
      <c r="BR76" s="889"/>
      <c r="BS76" s="865"/>
      <c r="BT76" s="617"/>
      <c r="BU76" s="617"/>
      <c r="BV76" s="617"/>
      <c r="BW76" s="609"/>
      <c r="BX76" s="617"/>
      <c r="BY76" s="617"/>
      <c r="BZ76" s="609"/>
      <c r="CA76" s="617"/>
      <c r="CB76" s="617"/>
      <c r="CC76" s="609"/>
      <c r="CD76" s="617"/>
      <c r="CE76" s="617"/>
      <c r="CF76" s="609"/>
      <c r="CG76" s="617"/>
      <c r="CH76" s="617"/>
      <c r="CI76" s="609"/>
      <c r="CJ76" s="617"/>
      <c r="CK76" s="617"/>
      <c r="CL76" s="609"/>
      <c r="CM76" s="617"/>
      <c r="CN76" s="617"/>
      <c r="CO76" s="609"/>
      <c r="CP76" s="891"/>
      <c r="CQ76" s="820"/>
    </row>
    <row r="77" ht="59.25" customHeight="1" spans="1:95">
      <c r="A77" s="655"/>
      <c r="B77" s="832"/>
      <c r="C77" s="656" t="s">
        <v>137</v>
      </c>
      <c r="D77" s="834"/>
      <c r="E77" s="617"/>
      <c r="F77" s="617"/>
      <c r="G77" s="617"/>
      <c r="H77" s="617"/>
      <c r="I77" s="617"/>
      <c r="J77" s="617"/>
      <c r="K77" s="687"/>
      <c r="L77" s="718"/>
      <c r="M77" s="718"/>
      <c r="N77" s="687"/>
      <c r="O77" s="718"/>
      <c r="P77" s="718"/>
      <c r="Q77" s="687"/>
      <c r="R77" s="859"/>
      <c r="S77" s="718"/>
      <c r="T77" s="687"/>
      <c r="U77" s="859"/>
      <c r="V77" s="718"/>
      <c r="W77" s="687"/>
      <c r="X77" s="859"/>
      <c r="Y77" s="718"/>
      <c r="Z77" s="687"/>
      <c r="AA77" s="859"/>
      <c r="AB77" s="865"/>
      <c r="AC77" s="617"/>
      <c r="AD77" s="617"/>
      <c r="AE77" s="617"/>
      <c r="AF77" s="609"/>
      <c r="AG77" s="369"/>
      <c r="AH77" s="617"/>
      <c r="AI77" s="609"/>
      <c r="AJ77" s="617"/>
      <c r="AK77" s="617"/>
      <c r="AL77" s="609"/>
      <c r="AM77" s="617"/>
      <c r="AN77" s="617"/>
      <c r="AO77" s="609"/>
      <c r="AP77" s="617"/>
      <c r="AQ77" s="617"/>
      <c r="AR77" s="609"/>
      <c r="AS77" s="617"/>
      <c r="AT77" s="617"/>
      <c r="AU77" s="609"/>
      <c r="AV77" s="617"/>
      <c r="AW77" s="617"/>
      <c r="AX77" s="609"/>
      <c r="AY77" s="617"/>
      <c r="AZ77" s="877"/>
      <c r="BA77" s="876"/>
      <c r="BB77" s="609"/>
      <c r="BC77" s="11"/>
      <c r="BD77" s="617"/>
      <c r="BE77" s="609"/>
      <c r="BF77" s="617"/>
      <c r="BG77" s="617"/>
      <c r="BH77" s="609"/>
      <c r="BI77" s="617"/>
      <c r="BJ77" s="617"/>
      <c r="BK77" s="609"/>
      <c r="BL77" s="617"/>
      <c r="BM77" s="617"/>
      <c r="BN77" s="609"/>
      <c r="BO77" s="617"/>
      <c r="BP77" s="617"/>
      <c r="BQ77" s="609"/>
      <c r="BR77" s="889"/>
      <c r="BS77" s="865"/>
      <c r="BT77" s="617"/>
      <c r="BU77" s="617"/>
      <c r="BV77" s="617"/>
      <c r="BW77" s="609"/>
      <c r="BX77" s="617"/>
      <c r="BY77" s="617"/>
      <c r="BZ77" s="609"/>
      <c r="CA77" s="617"/>
      <c r="CB77" s="617"/>
      <c r="CC77" s="609"/>
      <c r="CD77" s="617"/>
      <c r="CE77" s="617"/>
      <c r="CF77" s="609"/>
      <c r="CG77" s="617"/>
      <c r="CH77" s="617"/>
      <c r="CI77" s="609"/>
      <c r="CJ77" s="617"/>
      <c r="CK77" s="617"/>
      <c r="CL77" s="609"/>
      <c r="CM77" s="617"/>
      <c r="CN77" s="617"/>
      <c r="CO77" s="609"/>
      <c r="CP77" s="889"/>
      <c r="CQ77" s="820"/>
    </row>
    <row r="78" ht="54" customHeight="1" spans="1:95">
      <c r="A78" s="655"/>
      <c r="B78" s="832"/>
      <c r="C78" s="656" t="s">
        <v>402</v>
      </c>
      <c r="D78" s="834"/>
      <c r="E78" s="617"/>
      <c r="F78" s="617"/>
      <c r="G78" s="617"/>
      <c r="H78" s="617"/>
      <c r="I78" s="617"/>
      <c r="J78" s="617"/>
      <c r="K78" s="687"/>
      <c r="L78" s="718"/>
      <c r="M78" s="718"/>
      <c r="N78" s="687"/>
      <c r="O78" s="718"/>
      <c r="P78" s="718"/>
      <c r="Q78" s="687"/>
      <c r="R78" s="859"/>
      <c r="S78" s="718"/>
      <c r="T78" s="687"/>
      <c r="U78" s="859"/>
      <c r="V78" s="718"/>
      <c r="W78" s="687"/>
      <c r="X78" s="859"/>
      <c r="Y78" s="718"/>
      <c r="Z78" s="687"/>
      <c r="AA78" s="859"/>
      <c r="AB78" s="865"/>
      <c r="AC78" s="617"/>
      <c r="AD78" s="617"/>
      <c r="AE78" s="617"/>
      <c r="AF78" s="609"/>
      <c r="AG78" s="369"/>
      <c r="AH78" s="617"/>
      <c r="AI78" s="609"/>
      <c r="AJ78" s="617"/>
      <c r="AK78" s="617"/>
      <c r="AL78" s="609"/>
      <c r="AM78" s="617"/>
      <c r="AN78" s="617"/>
      <c r="AO78" s="609"/>
      <c r="AP78" s="617"/>
      <c r="AQ78" s="617"/>
      <c r="AR78" s="609"/>
      <c r="AS78" s="617"/>
      <c r="AT78" s="617"/>
      <c r="AU78" s="609"/>
      <c r="AV78" s="617"/>
      <c r="AW78" s="617"/>
      <c r="AX78" s="609"/>
      <c r="AY78" s="617"/>
      <c r="AZ78" s="877"/>
      <c r="BA78" s="876"/>
      <c r="BB78" s="609"/>
      <c r="BC78" s="11"/>
      <c r="BD78" s="617"/>
      <c r="BE78" s="609"/>
      <c r="BF78" s="617"/>
      <c r="BG78" s="617"/>
      <c r="BH78" s="609"/>
      <c r="BI78" s="617"/>
      <c r="BJ78" s="617"/>
      <c r="BK78" s="609"/>
      <c r="BL78" s="617"/>
      <c r="BM78" s="617"/>
      <c r="BN78" s="609"/>
      <c r="BO78" s="617"/>
      <c r="BP78" s="617"/>
      <c r="BQ78" s="609"/>
      <c r="BR78" s="889"/>
      <c r="BS78" s="865"/>
      <c r="BT78" s="617"/>
      <c r="BU78" s="617"/>
      <c r="BV78" s="617"/>
      <c r="BW78" s="609"/>
      <c r="BX78" s="617"/>
      <c r="BY78" s="617"/>
      <c r="BZ78" s="609"/>
      <c r="CA78" s="617"/>
      <c r="CB78" s="617"/>
      <c r="CC78" s="609"/>
      <c r="CD78" s="617"/>
      <c r="CE78" s="617"/>
      <c r="CF78" s="609"/>
      <c r="CG78" s="617"/>
      <c r="CH78" s="617"/>
      <c r="CI78" s="609"/>
      <c r="CJ78" s="617"/>
      <c r="CK78" s="617"/>
      <c r="CL78" s="609"/>
      <c r="CM78" s="617"/>
      <c r="CN78" s="617"/>
      <c r="CO78" s="609"/>
      <c r="CP78" s="617"/>
      <c r="CQ78" s="820"/>
    </row>
    <row r="79" ht="60.75" customHeight="1" spans="1:95">
      <c r="A79" s="669"/>
      <c r="B79" s="835"/>
      <c r="C79" s="671" t="s">
        <v>39</v>
      </c>
      <c r="D79" s="834"/>
      <c r="E79" s="617"/>
      <c r="F79" s="617"/>
      <c r="G79" s="617"/>
      <c r="H79" s="617"/>
      <c r="I79" s="617"/>
      <c r="J79" s="617"/>
      <c r="K79" s="687"/>
      <c r="L79" s="718"/>
      <c r="M79" s="718"/>
      <c r="N79" s="687"/>
      <c r="O79" s="718"/>
      <c r="P79" s="718"/>
      <c r="Q79" s="687"/>
      <c r="R79" s="859"/>
      <c r="S79" s="718"/>
      <c r="T79" s="687"/>
      <c r="U79" s="859"/>
      <c r="V79" s="718"/>
      <c r="W79" s="687"/>
      <c r="X79" s="859"/>
      <c r="Y79" s="718"/>
      <c r="Z79" s="687"/>
      <c r="AA79" s="859"/>
      <c r="AB79" s="865"/>
      <c r="AC79" s="617"/>
      <c r="AD79" s="617"/>
      <c r="AE79" s="617"/>
      <c r="AF79" s="609"/>
      <c r="AG79" s="369"/>
      <c r="AH79" s="617"/>
      <c r="AI79" s="609"/>
      <c r="AJ79" s="617"/>
      <c r="AK79" s="617"/>
      <c r="AL79" s="687"/>
      <c r="AM79" s="617"/>
      <c r="AN79" s="617"/>
      <c r="AO79" s="609"/>
      <c r="AP79" s="617"/>
      <c r="AQ79" s="617"/>
      <c r="AR79" s="609"/>
      <c r="AS79" s="617"/>
      <c r="AT79" s="617"/>
      <c r="AU79" s="609"/>
      <c r="AV79" s="617"/>
      <c r="AW79" s="617"/>
      <c r="AX79" s="609"/>
      <c r="AY79" s="617"/>
      <c r="AZ79" s="877"/>
      <c r="BA79" s="876"/>
      <c r="BB79" s="609"/>
      <c r="BC79" s="11"/>
      <c r="BD79" s="11"/>
      <c r="BE79" s="609"/>
      <c r="BF79" s="11"/>
      <c r="BG79" s="11"/>
      <c r="BH79" s="609"/>
      <c r="BI79" s="11"/>
      <c r="BJ79" s="11"/>
      <c r="BK79" s="609"/>
      <c r="BL79" s="11"/>
      <c r="BM79" s="11"/>
      <c r="BN79" s="609"/>
      <c r="BO79" s="11"/>
      <c r="BP79" s="11"/>
      <c r="BQ79" s="609"/>
      <c r="BR79" s="745"/>
      <c r="BS79" s="865"/>
      <c r="BT79" s="617"/>
      <c r="BU79" s="617"/>
      <c r="BV79" s="617"/>
      <c r="BW79" s="609"/>
      <c r="BX79" s="617"/>
      <c r="BY79" s="617"/>
      <c r="BZ79" s="609"/>
      <c r="CA79" s="617"/>
      <c r="CB79" s="617"/>
      <c r="CC79" s="609"/>
      <c r="CD79" s="617"/>
      <c r="CE79" s="617"/>
      <c r="CF79" s="609"/>
      <c r="CG79" s="617"/>
      <c r="CH79" s="617"/>
      <c r="CI79" s="609"/>
      <c r="CJ79" s="617"/>
      <c r="CK79" s="617"/>
      <c r="CL79" s="609"/>
      <c r="CM79" s="617"/>
      <c r="CN79" s="617"/>
      <c r="CO79" s="609"/>
      <c r="CP79" s="617"/>
      <c r="CQ79" s="821"/>
    </row>
    <row r="80" ht="45" hidden="1" customHeight="1" outlineLevel="1" spans="1:95">
      <c r="A80" s="836" t="s">
        <v>125</v>
      </c>
      <c r="B80" s="837" t="s">
        <v>126</v>
      </c>
      <c r="C80" s="838" t="s">
        <v>13</v>
      </c>
      <c r="D80" s="608">
        <f>E80+F80+I80+L80+O80+R80</f>
        <v>0</v>
      </c>
      <c r="E80" s="11">
        <v>0</v>
      </c>
      <c r="F80" s="11">
        <v>0</v>
      </c>
      <c r="G80" s="11">
        <v>0</v>
      </c>
      <c r="H80" s="609"/>
      <c r="I80" s="11">
        <v>0</v>
      </c>
      <c r="J80" s="686">
        <v>0</v>
      </c>
      <c r="K80" s="687"/>
      <c r="L80" s="686">
        <v>0</v>
      </c>
      <c r="M80" s="686">
        <v>0</v>
      </c>
      <c r="N80" s="687"/>
      <c r="O80" s="686">
        <v>0</v>
      </c>
      <c r="P80" s="686">
        <v>0</v>
      </c>
      <c r="Q80" s="687"/>
      <c r="R80" s="860">
        <f>P80+Q80</f>
        <v>0</v>
      </c>
      <c r="S80" s="686"/>
      <c r="T80" s="687"/>
      <c r="U80" s="860"/>
      <c r="V80" s="686"/>
      <c r="W80" s="687"/>
      <c r="X80" s="860"/>
      <c r="Y80" s="686"/>
      <c r="Z80" s="687"/>
      <c r="AA80" s="860"/>
      <c r="AB80" s="608">
        <f>AC80+AD80+AG80+AJ80+AM80+AP80</f>
        <v>0</v>
      </c>
      <c r="AC80" s="11">
        <v>0</v>
      </c>
      <c r="AD80" s="11">
        <v>0</v>
      </c>
      <c r="AE80" s="11">
        <v>0</v>
      </c>
      <c r="AF80" s="609"/>
      <c r="AG80" s="358">
        <v>0</v>
      </c>
      <c r="AH80" s="11">
        <v>0</v>
      </c>
      <c r="AI80" s="609"/>
      <c r="AJ80" s="11">
        <v>0</v>
      </c>
      <c r="AK80" s="11">
        <v>0</v>
      </c>
      <c r="AL80" s="867"/>
      <c r="AM80" s="11">
        <v>0</v>
      </c>
      <c r="AN80" s="11">
        <v>0</v>
      </c>
      <c r="AO80" s="609"/>
      <c r="AP80" s="11">
        <v>0</v>
      </c>
      <c r="AQ80" s="11"/>
      <c r="AR80" s="609"/>
      <c r="AS80" s="11"/>
      <c r="AT80" s="11"/>
      <c r="AU80" s="609"/>
      <c r="AV80" s="11"/>
      <c r="AW80" s="11"/>
      <c r="AX80" s="609"/>
      <c r="AY80" s="11"/>
      <c r="AZ80" s="747"/>
      <c r="BA80" s="876"/>
      <c r="BB80" s="609"/>
      <c r="BC80" s="745"/>
      <c r="BD80" s="878"/>
      <c r="BE80" s="878"/>
      <c r="BF80" s="878"/>
      <c r="BG80" s="878"/>
      <c r="BH80" s="878"/>
      <c r="BI80" s="885"/>
      <c r="BJ80" s="878"/>
      <c r="BK80" s="878"/>
      <c r="BL80" s="885"/>
      <c r="BM80" s="878"/>
      <c r="BN80" s="878"/>
      <c r="BO80" s="885"/>
      <c r="BP80" s="878"/>
      <c r="BQ80" s="878"/>
      <c r="BR80" s="885"/>
      <c r="BS80" s="608">
        <f>BT80+BU80+BX80+CA80+CD80+CG80</f>
        <v>0</v>
      </c>
      <c r="BT80" s="11">
        <f>E80+AC80</f>
        <v>0</v>
      </c>
      <c r="BU80" s="11">
        <f>F80+AD80</f>
        <v>0</v>
      </c>
      <c r="BV80" s="11">
        <f>G80+AE80</f>
        <v>0</v>
      </c>
      <c r="BW80" s="609">
        <f>H80+AF80</f>
        <v>0</v>
      </c>
      <c r="BX80" s="11">
        <f>BV80+BW80</f>
        <v>0</v>
      </c>
      <c r="BY80" s="11">
        <f>J80+AH80</f>
        <v>0</v>
      </c>
      <c r="BZ80" s="609">
        <f>K80+AI80</f>
        <v>0</v>
      </c>
      <c r="CA80" s="11">
        <f>BY80+BZ80</f>
        <v>0</v>
      </c>
      <c r="CB80" s="11">
        <f>M80+AK80</f>
        <v>0</v>
      </c>
      <c r="CC80" s="609">
        <f>N80+AL80</f>
        <v>0</v>
      </c>
      <c r="CD80" s="11">
        <f>CB80+CC80</f>
        <v>0</v>
      </c>
      <c r="CE80" s="11">
        <f>P80+AN80</f>
        <v>0</v>
      </c>
      <c r="CF80" s="609">
        <f>Q80+AO80</f>
        <v>0</v>
      </c>
      <c r="CG80" s="745">
        <f>CE80+CF80</f>
        <v>0</v>
      </c>
      <c r="CH80" s="11"/>
      <c r="CI80" s="609"/>
      <c r="CJ80" s="745"/>
      <c r="CK80" s="11"/>
      <c r="CL80" s="609"/>
      <c r="CM80" s="745"/>
      <c r="CN80" s="11"/>
      <c r="CO80" s="609"/>
      <c r="CP80" s="745"/>
      <c r="CQ80" s="818"/>
    </row>
    <row r="81" hidden="1" customHeight="1" outlineLevel="1" spans="1:95">
      <c r="A81" s="825"/>
      <c r="B81" s="839"/>
      <c r="C81" s="607" t="s">
        <v>91</v>
      </c>
      <c r="D81" s="640"/>
      <c r="E81" s="641"/>
      <c r="F81" s="641"/>
      <c r="G81" s="641"/>
      <c r="H81" s="609"/>
      <c r="I81" s="641"/>
      <c r="J81" s="699"/>
      <c r="K81" s="687"/>
      <c r="L81" s="699"/>
      <c r="M81" s="699"/>
      <c r="N81" s="687"/>
      <c r="O81" s="699"/>
      <c r="P81" s="699"/>
      <c r="Q81" s="687"/>
      <c r="R81" s="861"/>
      <c r="S81" s="699"/>
      <c r="T81" s="687"/>
      <c r="U81" s="861"/>
      <c r="V81" s="699"/>
      <c r="W81" s="687"/>
      <c r="X81" s="861"/>
      <c r="Y81" s="699"/>
      <c r="Z81" s="687"/>
      <c r="AA81" s="861"/>
      <c r="AB81" s="640"/>
      <c r="AC81" s="641"/>
      <c r="AD81" s="641"/>
      <c r="AE81" s="641"/>
      <c r="AF81" s="609"/>
      <c r="AG81" s="392"/>
      <c r="AH81" s="641"/>
      <c r="AI81" s="609"/>
      <c r="AJ81" s="641"/>
      <c r="AK81" s="641"/>
      <c r="AL81" s="867"/>
      <c r="AM81" s="641"/>
      <c r="AN81" s="760"/>
      <c r="AO81" s="609"/>
      <c r="AP81" s="10"/>
      <c r="AQ81" s="760"/>
      <c r="AR81" s="609"/>
      <c r="AS81" s="10"/>
      <c r="AT81" s="760"/>
      <c r="AU81" s="609"/>
      <c r="AV81" s="10"/>
      <c r="AW81" s="760"/>
      <c r="AX81" s="609"/>
      <c r="AY81" s="10"/>
      <c r="AZ81" s="759"/>
      <c r="BA81" s="608"/>
      <c r="BB81" s="609"/>
      <c r="BC81" s="748"/>
      <c r="BD81" s="869"/>
      <c r="BE81" s="869"/>
      <c r="BF81" s="869"/>
      <c r="BG81" s="869"/>
      <c r="BH81" s="869"/>
      <c r="BI81" s="886"/>
      <c r="BJ81" s="869"/>
      <c r="BK81" s="869"/>
      <c r="BL81" s="886"/>
      <c r="BM81" s="869"/>
      <c r="BN81" s="869"/>
      <c r="BO81" s="886"/>
      <c r="BP81" s="869"/>
      <c r="BQ81" s="869"/>
      <c r="BR81" s="886"/>
      <c r="BS81" s="640"/>
      <c r="BT81" s="760"/>
      <c r="BU81" s="760"/>
      <c r="BV81" s="760"/>
      <c r="BW81" s="676"/>
      <c r="BX81" s="760"/>
      <c r="BY81" s="760"/>
      <c r="BZ81" s="676"/>
      <c r="CA81" s="760"/>
      <c r="CB81" s="760"/>
      <c r="CC81" s="676"/>
      <c r="CD81" s="760"/>
      <c r="CE81" s="760"/>
      <c r="CF81" s="676"/>
      <c r="CG81" s="783"/>
      <c r="CH81" s="760"/>
      <c r="CI81" s="676"/>
      <c r="CJ81" s="783"/>
      <c r="CK81" s="760"/>
      <c r="CL81" s="676"/>
      <c r="CM81" s="783"/>
      <c r="CN81" s="760"/>
      <c r="CO81" s="676"/>
      <c r="CP81" s="783"/>
      <c r="CQ81" s="803"/>
    </row>
    <row r="82" ht="33.75" hidden="1" customHeight="1" outlineLevel="1" spans="1:95">
      <c r="A82" s="840"/>
      <c r="B82" s="841"/>
      <c r="C82" s="607" t="s">
        <v>146</v>
      </c>
      <c r="D82" s="766"/>
      <c r="E82" s="842"/>
      <c r="F82" s="842"/>
      <c r="G82" s="842"/>
      <c r="H82" s="609"/>
      <c r="I82" s="842"/>
      <c r="J82" s="854"/>
      <c r="K82" s="687"/>
      <c r="L82" s="854"/>
      <c r="M82" s="854"/>
      <c r="N82" s="687"/>
      <c r="O82" s="854"/>
      <c r="P82" s="854"/>
      <c r="Q82" s="687"/>
      <c r="R82" s="862"/>
      <c r="S82" s="854"/>
      <c r="T82" s="687"/>
      <c r="U82" s="862"/>
      <c r="V82" s="854"/>
      <c r="W82" s="687"/>
      <c r="X82" s="862"/>
      <c r="Y82" s="854"/>
      <c r="Z82" s="687"/>
      <c r="AA82" s="862"/>
      <c r="AB82" s="766"/>
      <c r="AC82" s="842"/>
      <c r="AD82" s="842"/>
      <c r="AE82" s="842"/>
      <c r="AF82" s="609"/>
      <c r="AG82" s="536"/>
      <c r="AH82" s="842"/>
      <c r="AI82" s="609"/>
      <c r="AJ82" s="842"/>
      <c r="AK82" s="842"/>
      <c r="AL82" s="867"/>
      <c r="AM82" s="842"/>
      <c r="AN82" s="767"/>
      <c r="AO82" s="609"/>
      <c r="AP82" s="10"/>
      <c r="AQ82" s="767"/>
      <c r="AR82" s="609"/>
      <c r="AS82" s="10"/>
      <c r="AT82" s="767"/>
      <c r="AU82" s="609"/>
      <c r="AV82" s="10"/>
      <c r="AW82" s="767"/>
      <c r="AX82" s="609"/>
      <c r="AY82" s="10"/>
      <c r="AZ82" s="753"/>
      <c r="BA82" s="608"/>
      <c r="BB82" s="609"/>
      <c r="BC82" s="748"/>
      <c r="BD82" s="879"/>
      <c r="BE82" s="879"/>
      <c r="BF82" s="879"/>
      <c r="BG82" s="879"/>
      <c r="BH82" s="879"/>
      <c r="BI82" s="887"/>
      <c r="BJ82" s="879"/>
      <c r="BK82" s="879"/>
      <c r="BL82" s="887"/>
      <c r="BM82" s="879"/>
      <c r="BN82" s="879"/>
      <c r="BO82" s="887"/>
      <c r="BP82" s="879"/>
      <c r="BQ82" s="879"/>
      <c r="BR82" s="887"/>
      <c r="BS82" s="766"/>
      <c r="BT82" s="767"/>
      <c r="BU82" s="767"/>
      <c r="BV82" s="767"/>
      <c r="BW82" s="676"/>
      <c r="BX82" s="767"/>
      <c r="BY82" s="767"/>
      <c r="BZ82" s="676"/>
      <c r="CA82" s="767"/>
      <c r="CB82" s="767"/>
      <c r="CC82" s="676"/>
      <c r="CD82" s="767"/>
      <c r="CE82" s="767"/>
      <c r="CF82" s="676"/>
      <c r="CG82" s="789"/>
      <c r="CH82" s="767"/>
      <c r="CI82" s="676"/>
      <c r="CJ82" s="789"/>
      <c r="CK82" s="767"/>
      <c r="CL82" s="676"/>
      <c r="CM82" s="789"/>
      <c r="CN82" s="767"/>
      <c r="CO82" s="676"/>
      <c r="CP82" s="789"/>
      <c r="CQ82" s="803"/>
    </row>
    <row r="83" ht="22.5" hidden="1" customHeight="1" outlineLevel="1" spans="1:95">
      <c r="A83" s="840"/>
      <c r="B83" s="841"/>
      <c r="C83" s="607" t="s">
        <v>161</v>
      </c>
      <c r="D83" s="766"/>
      <c r="E83" s="842"/>
      <c r="F83" s="842"/>
      <c r="G83" s="842"/>
      <c r="H83" s="609"/>
      <c r="I83" s="842"/>
      <c r="J83" s="854"/>
      <c r="K83" s="687"/>
      <c r="L83" s="854"/>
      <c r="M83" s="854"/>
      <c r="N83" s="687"/>
      <c r="O83" s="854"/>
      <c r="P83" s="854"/>
      <c r="Q83" s="687"/>
      <c r="R83" s="862"/>
      <c r="S83" s="854"/>
      <c r="T83" s="687"/>
      <c r="U83" s="862"/>
      <c r="V83" s="854"/>
      <c r="W83" s="687"/>
      <c r="X83" s="862"/>
      <c r="Y83" s="854"/>
      <c r="Z83" s="687"/>
      <c r="AA83" s="862"/>
      <c r="AB83" s="766"/>
      <c r="AC83" s="842"/>
      <c r="AD83" s="842"/>
      <c r="AE83" s="842"/>
      <c r="AF83" s="609"/>
      <c r="AG83" s="536"/>
      <c r="AH83" s="842"/>
      <c r="AI83" s="609"/>
      <c r="AJ83" s="842"/>
      <c r="AK83" s="842"/>
      <c r="AL83" s="609"/>
      <c r="AM83" s="842"/>
      <c r="AN83" s="767"/>
      <c r="AO83" s="609"/>
      <c r="AP83" s="10"/>
      <c r="AQ83" s="767"/>
      <c r="AR83" s="609"/>
      <c r="AS83" s="10"/>
      <c r="AT83" s="767"/>
      <c r="AU83" s="609"/>
      <c r="AV83" s="10"/>
      <c r="AW83" s="767"/>
      <c r="AX83" s="609"/>
      <c r="AY83" s="10"/>
      <c r="AZ83" s="753"/>
      <c r="BA83" s="608"/>
      <c r="BB83" s="609"/>
      <c r="BC83" s="748"/>
      <c r="BD83" s="879"/>
      <c r="BE83" s="879"/>
      <c r="BF83" s="879"/>
      <c r="BG83" s="879"/>
      <c r="BH83" s="879"/>
      <c r="BI83" s="887"/>
      <c r="BJ83" s="879"/>
      <c r="BK83" s="879"/>
      <c r="BL83" s="887"/>
      <c r="BM83" s="879"/>
      <c r="BN83" s="879"/>
      <c r="BO83" s="887"/>
      <c r="BP83" s="879"/>
      <c r="BQ83" s="879"/>
      <c r="BR83" s="887"/>
      <c r="BS83" s="766"/>
      <c r="BT83" s="767"/>
      <c r="BU83" s="767"/>
      <c r="BV83" s="767"/>
      <c r="BW83" s="676"/>
      <c r="BX83" s="767"/>
      <c r="BY83" s="767"/>
      <c r="BZ83" s="676"/>
      <c r="CA83" s="767"/>
      <c r="CB83" s="767"/>
      <c r="CC83" s="676"/>
      <c r="CD83" s="767"/>
      <c r="CE83" s="767"/>
      <c r="CF83" s="676"/>
      <c r="CG83" s="789"/>
      <c r="CH83" s="767"/>
      <c r="CI83" s="676"/>
      <c r="CJ83" s="789"/>
      <c r="CK83" s="767"/>
      <c r="CL83" s="676"/>
      <c r="CM83" s="789"/>
      <c r="CN83" s="767"/>
      <c r="CO83" s="676"/>
      <c r="CP83" s="789"/>
      <c r="CQ83" s="803"/>
    </row>
    <row r="84" ht="22.5" hidden="1" customHeight="1" outlineLevel="1" spans="1:95">
      <c r="A84" s="836"/>
      <c r="B84" s="843"/>
      <c r="C84" s="607" t="s">
        <v>39</v>
      </c>
      <c r="D84" s="675"/>
      <c r="E84" s="622"/>
      <c r="F84" s="622"/>
      <c r="G84" s="622"/>
      <c r="H84" s="609"/>
      <c r="I84" s="622"/>
      <c r="J84" s="691"/>
      <c r="K84" s="687"/>
      <c r="L84" s="691"/>
      <c r="M84" s="691"/>
      <c r="N84" s="687"/>
      <c r="O84" s="691"/>
      <c r="P84" s="691"/>
      <c r="Q84" s="687"/>
      <c r="R84" s="858"/>
      <c r="S84" s="691"/>
      <c r="T84" s="687"/>
      <c r="U84" s="858"/>
      <c r="V84" s="691"/>
      <c r="W84" s="687"/>
      <c r="X84" s="858"/>
      <c r="Y84" s="691"/>
      <c r="Z84" s="687"/>
      <c r="AA84" s="858"/>
      <c r="AB84" s="675"/>
      <c r="AC84" s="622"/>
      <c r="AD84" s="622"/>
      <c r="AE84" s="622"/>
      <c r="AF84" s="609"/>
      <c r="AG84" s="373"/>
      <c r="AH84" s="622"/>
      <c r="AI84" s="609"/>
      <c r="AJ84" s="622"/>
      <c r="AK84" s="622"/>
      <c r="AL84" s="609"/>
      <c r="AM84" s="622"/>
      <c r="AN84" s="770"/>
      <c r="AO84" s="609"/>
      <c r="AP84" s="10"/>
      <c r="AQ84" s="770"/>
      <c r="AR84" s="609"/>
      <c r="AS84" s="10"/>
      <c r="AT84" s="770"/>
      <c r="AU84" s="609"/>
      <c r="AV84" s="10"/>
      <c r="AW84" s="770"/>
      <c r="AX84" s="609"/>
      <c r="AY84" s="10"/>
      <c r="AZ84" s="757"/>
      <c r="BA84" s="608"/>
      <c r="BB84" s="609"/>
      <c r="BC84" s="748"/>
      <c r="BD84" s="880"/>
      <c r="BE84" s="880"/>
      <c r="BF84" s="880"/>
      <c r="BG84" s="880"/>
      <c r="BH84" s="880"/>
      <c r="BI84" s="888"/>
      <c r="BJ84" s="880"/>
      <c r="BK84" s="880"/>
      <c r="BL84" s="888"/>
      <c r="BM84" s="880"/>
      <c r="BN84" s="880"/>
      <c r="BO84" s="888"/>
      <c r="BP84" s="880"/>
      <c r="BQ84" s="880"/>
      <c r="BR84" s="888"/>
      <c r="BS84" s="675"/>
      <c r="BT84" s="770"/>
      <c r="BU84" s="770"/>
      <c r="BV84" s="770"/>
      <c r="BW84" s="676"/>
      <c r="BX84" s="770"/>
      <c r="BY84" s="770"/>
      <c r="BZ84" s="676"/>
      <c r="CA84" s="770"/>
      <c r="CB84" s="770"/>
      <c r="CC84" s="676"/>
      <c r="CD84" s="770"/>
      <c r="CE84" s="770"/>
      <c r="CF84" s="676"/>
      <c r="CG84" s="782"/>
      <c r="CH84" s="770"/>
      <c r="CI84" s="676"/>
      <c r="CJ84" s="782"/>
      <c r="CK84" s="770"/>
      <c r="CL84" s="676"/>
      <c r="CM84" s="782"/>
      <c r="CN84" s="770"/>
      <c r="CO84" s="676"/>
      <c r="CP84" s="782"/>
      <c r="CQ84" s="803"/>
    </row>
    <row r="85" ht="74.25" hidden="1" customHeight="1" outlineLevel="1" spans="1:95">
      <c r="A85" s="836" t="s">
        <v>331</v>
      </c>
      <c r="B85" s="843" t="s">
        <v>332</v>
      </c>
      <c r="C85" s="607" t="s">
        <v>13</v>
      </c>
      <c r="D85" s="608">
        <f>E85+F85+I85+L85+O85+R85</f>
        <v>0</v>
      </c>
      <c r="E85" s="11">
        <v>0</v>
      </c>
      <c r="F85" s="11">
        <v>0</v>
      </c>
      <c r="G85" s="11">
        <v>0</v>
      </c>
      <c r="H85" s="609"/>
      <c r="I85" s="11">
        <f>G85+H85</f>
        <v>0</v>
      </c>
      <c r="J85" s="686">
        <v>0</v>
      </c>
      <c r="K85" s="609">
        <f>K86</f>
        <v>0</v>
      </c>
      <c r="L85" s="686">
        <f>J85+K85</f>
        <v>0</v>
      </c>
      <c r="M85" s="686">
        <f>'39'!O77</f>
        <v>0</v>
      </c>
      <c r="N85" s="609">
        <f>N86</f>
        <v>0</v>
      </c>
      <c r="O85" s="686">
        <f>M85+N85</f>
        <v>0</v>
      </c>
      <c r="P85" s="701">
        <f>'39'!R77</f>
        <v>0</v>
      </c>
      <c r="Q85" s="609">
        <f>Q86</f>
        <v>0</v>
      </c>
      <c r="R85" s="860">
        <f>P85+Q85</f>
        <v>0</v>
      </c>
      <c r="S85" s="701"/>
      <c r="T85" s="609"/>
      <c r="U85" s="860"/>
      <c r="V85" s="701"/>
      <c r="W85" s="609"/>
      <c r="X85" s="860"/>
      <c r="Y85" s="701"/>
      <c r="Z85" s="609"/>
      <c r="AA85" s="860"/>
      <c r="AB85" s="608">
        <f>AC85+AD85+AG85+AJ85+AM85+AP85</f>
        <v>0</v>
      </c>
      <c r="AC85" s="11">
        <v>0</v>
      </c>
      <c r="AD85" s="11">
        <v>0</v>
      </c>
      <c r="AE85" s="11">
        <v>0</v>
      </c>
      <c r="AF85" s="609"/>
      <c r="AG85" s="358">
        <f>AE85+AF85</f>
        <v>0</v>
      </c>
      <c r="AH85" s="11">
        <v>0</v>
      </c>
      <c r="AI85" s="609">
        <f>AI86</f>
        <v>0</v>
      </c>
      <c r="AJ85" s="11">
        <f>AH85+AI85</f>
        <v>0</v>
      </c>
      <c r="AK85" s="11">
        <f>'39'!AD77</f>
        <v>0</v>
      </c>
      <c r="AL85" s="609">
        <f>AL86</f>
        <v>0</v>
      </c>
      <c r="AM85" s="11">
        <f>AK85+AL85</f>
        <v>0</v>
      </c>
      <c r="AN85" s="653">
        <f>'39'!AG77</f>
        <v>0</v>
      </c>
      <c r="AO85" s="609">
        <f>AO86</f>
        <v>0</v>
      </c>
      <c r="AP85" s="11">
        <f>AN85+AO85</f>
        <v>0</v>
      </c>
      <c r="AQ85" s="653"/>
      <c r="AR85" s="609"/>
      <c r="AS85" s="11"/>
      <c r="AT85" s="653"/>
      <c r="AU85" s="609"/>
      <c r="AV85" s="11"/>
      <c r="AW85" s="653"/>
      <c r="AX85" s="609"/>
      <c r="AY85" s="11"/>
      <c r="AZ85" s="759">
        <f>BC85+BF85+BI85</f>
        <v>0</v>
      </c>
      <c r="BA85" s="876">
        <v>0</v>
      </c>
      <c r="BB85" s="609">
        <f>BB86</f>
        <v>0</v>
      </c>
      <c r="BC85" s="745">
        <f>BA85+BB85</f>
        <v>0</v>
      </c>
      <c r="BD85" s="876">
        <v>0</v>
      </c>
      <c r="BE85" s="609"/>
      <c r="BF85" s="745">
        <f>BD85+BE85</f>
        <v>0</v>
      </c>
      <c r="BG85" s="876">
        <f>'39'!AQ77</f>
        <v>0</v>
      </c>
      <c r="BH85" s="609"/>
      <c r="BI85" s="745">
        <f>BG85+BH85</f>
        <v>0</v>
      </c>
      <c r="BJ85" s="876"/>
      <c r="BK85" s="609"/>
      <c r="BL85" s="745"/>
      <c r="BM85" s="876"/>
      <c r="BN85" s="609"/>
      <c r="BO85" s="745"/>
      <c r="BP85" s="876"/>
      <c r="BQ85" s="609"/>
      <c r="BR85" s="745"/>
      <c r="BS85" s="608">
        <f>BT85+BU85+BX85+CA85+CD85+CG85</f>
        <v>0</v>
      </c>
      <c r="BT85" s="11">
        <f>E85+AC85</f>
        <v>0</v>
      </c>
      <c r="BU85" s="11">
        <f>F85+AD85</f>
        <v>0</v>
      </c>
      <c r="BV85" s="11">
        <f>G85+AE85</f>
        <v>0</v>
      </c>
      <c r="BW85" s="609">
        <f>H85+AF85</f>
        <v>0</v>
      </c>
      <c r="BX85" s="11">
        <f>BV85+BW85</f>
        <v>0</v>
      </c>
      <c r="BY85" s="11">
        <f>J85+AH85+BA85</f>
        <v>0</v>
      </c>
      <c r="BZ85" s="609">
        <f>K85+AI85+BB85</f>
        <v>0</v>
      </c>
      <c r="CA85" s="11">
        <f>BY85+BZ85</f>
        <v>0</v>
      </c>
      <c r="CB85" s="11">
        <f>M85+AK85</f>
        <v>0</v>
      </c>
      <c r="CC85" s="676">
        <f>N85+AL85</f>
        <v>0</v>
      </c>
      <c r="CD85" s="11">
        <f>CB85+CC85</f>
        <v>0</v>
      </c>
      <c r="CE85" s="11">
        <f>P85+AN85</f>
        <v>0</v>
      </c>
      <c r="CF85" s="676">
        <f>Q85+AO85</f>
        <v>0</v>
      </c>
      <c r="CG85" s="745">
        <f>CE85+CF85</f>
        <v>0</v>
      </c>
      <c r="CH85" s="11"/>
      <c r="CI85" s="676"/>
      <c r="CJ85" s="745"/>
      <c r="CK85" s="11"/>
      <c r="CL85" s="676"/>
      <c r="CM85" s="745"/>
      <c r="CN85" s="11"/>
      <c r="CO85" s="676"/>
      <c r="CP85" s="745"/>
      <c r="CQ85" s="892"/>
    </row>
    <row r="86" ht="38.25" hidden="1" customHeight="1" outlineLevel="1" spans="1:95">
      <c r="A86" s="840"/>
      <c r="B86" s="841"/>
      <c r="C86" s="639" t="s">
        <v>39</v>
      </c>
      <c r="D86" s="640"/>
      <c r="E86" s="641"/>
      <c r="F86" s="641"/>
      <c r="G86" s="641"/>
      <c r="H86" s="642"/>
      <c r="I86" s="641"/>
      <c r="J86" s="699"/>
      <c r="K86" s="642"/>
      <c r="L86" s="699"/>
      <c r="M86" s="699"/>
      <c r="N86" s="642"/>
      <c r="O86" s="699"/>
      <c r="P86" s="699"/>
      <c r="Q86" s="642"/>
      <c r="R86" s="861"/>
      <c r="S86" s="699"/>
      <c r="T86" s="642"/>
      <c r="U86" s="861"/>
      <c r="V86" s="699"/>
      <c r="W86" s="642"/>
      <c r="X86" s="861"/>
      <c r="Y86" s="699"/>
      <c r="Z86" s="642"/>
      <c r="AA86" s="861"/>
      <c r="AB86" s="640"/>
      <c r="AC86" s="641"/>
      <c r="AD86" s="641"/>
      <c r="AE86" s="641"/>
      <c r="AF86" s="642"/>
      <c r="AG86" s="392"/>
      <c r="AH86" s="641"/>
      <c r="AI86" s="642"/>
      <c r="AJ86" s="641"/>
      <c r="AK86" s="641"/>
      <c r="AL86" s="642"/>
      <c r="AM86" s="641"/>
      <c r="AN86" s="641"/>
      <c r="AO86" s="642"/>
      <c r="AP86" s="641"/>
      <c r="AQ86" s="641"/>
      <c r="AR86" s="642"/>
      <c r="AS86" s="641"/>
      <c r="AT86" s="641"/>
      <c r="AU86" s="642"/>
      <c r="AV86" s="641"/>
      <c r="AW86" s="641"/>
      <c r="AX86" s="642"/>
      <c r="AY86" s="641"/>
      <c r="AZ86" s="881"/>
      <c r="BA86" s="882"/>
      <c r="BB86" s="642"/>
      <c r="BC86" s="641"/>
      <c r="BD86" s="641"/>
      <c r="BE86" s="642"/>
      <c r="BF86" s="641"/>
      <c r="BG86" s="641"/>
      <c r="BH86" s="642"/>
      <c r="BI86" s="758"/>
      <c r="BJ86" s="641"/>
      <c r="BK86" s="642"/>
      <c r="BL86" s="758"/>
      <c r="BM86" s="641"/>
      <c r="BN86" s="642"/>
      <c r="BO86" s="758"/>
      <c r="BP86" s="641"/>
      <c r="BQ86" s="642"/>
      <c r="BR86" s="758"/>
      <c r="BS86" s="640"/>
      <c r="BT86" s="641"/>
      <c r="BU86" s="641"/>
      <c r="BV86" s="641"/>
      <c r="BW86" s="642"/>
      <c r="BX86" s="641"/>
      <c r="BY86" s="641"/>
      <c r="BZ86" s="739"/>
      <c r="CA86" s="641"/>
      <c r="CB86" s="641"/>
      <c r="CC86" s="739"/>
      <c r="CD86" s="641"/>
      <c r="CE86" s="641"/>
      <c r="CF86" s="739"/>
      <c r="CG86" s="758"/>
      <c r="CH86" s="641"/>
      <c r="CI86" s="739"/>
      <c r="CJ86" s="758"/>
      <c r="CK86" s="641"/>
      <c r="CL86" s="739"/>
      <c r="CM86" s="758"/>
      <c r="CN86" s="641"/>
      <c r="CO86" s="739"/>
      <c r="CP86" s="758"/>
      <c r="CQ86" s="893"/>
    </row>
    <row r="87" ht="67.5" hidden="1" customHeight="1" collapsed="1" spans="1:95">
      <c r="A87" s="16" t="s">
        <v>491</v>
      </c>
      <c r="B87" s="355" t="s">
        <v>492</v>
      </c>
      <c r="C87" s="607" t="s">
        <v>13</v>
      </c>
      <c r="D87" s="608">
        <f>E87+F87+I87+L87+O87+R87+U87+X87+AA87</f>
        <v>0</v>
      </c>
      <c r="E87" s="11">
        <v>0</v>
      </c>
      <c r="F87" s="11">
        <v>0</v>
      </c>
      <c r="G87" s="11">
        <f>'27'!I80</f>
        <v>0</v>
      </c>
      <c r="H87" s="609">
        <f>H88</f>
        <v>0</v>
      </c>
      <c r="I87" s="11">
        <f>G87+H87</f>
        <v>0</v>
      </c>
      <c r="J87" s="686">
        <f>'35'!L79</f>
        <v>75393.91334</v>
      </c>
      <c r="K87" s="687">
        <f>K88</f>
        <v>0</v>
      </c>
      <c r="L87" s="686">
        <v>0</v>
      </c>
      <c r="M87" s="686">
        <f>'43'!O80</f>
        <v>180.025</v>
      </c>
      <c r="N87" s="687">
        <f>N88</f>
        <v>0</v>
      </c>
      <c r="O87" s="686">
        <v>0</v>
      </c>
      <c r="P87" s="686">
        <f>'48'!R84</f>
        <v>0</v>
      </c>
      <c r="Q87" s="687">
        <f>Q88</f>
        <v>0</v>
      </c>
      <c r="R87" s="717">
        <f>P87+Q87</f>
        <v>0</v>
      </c>
      <c r="S87" s="686">
        <f>'48'!U84</f>
        <v>0</v>
      </c>
      <c r="T87" s="687">
        <f>T88</f>
        <v>0</v>
      </c>
      <c r="U87" s="717">
        <f>S87+T87</f>
        <v>0</v>
      </c>
      <c r="V87" s="686">
        <f>'48'!X84</f>
        <v>0</v>
      </c>
      <c r="W87" s="687">
        <f>W88</f>
        <v>0</v>
      </c>
      <c r="X87" s="717">
        <f>V87+W87</f>
        <v>0</v>
      </c>
      <c r="Y87" s="686">
        <f>'48'!AA84</f>
        <v>0</v>
      </c>
      <c r="Z87" s="687">
        <f>Z88</f>
        <v>0</v>
      </c>
      <c r="AA87" s="717">
        <f>Y87+Z87</f>
        <v>0</v>
      </c>
      <c r="AB87" s="608">
        <f>AC87+AD87+AG87+AJ87+AM87+AP87+AS87+AV87+AY87</f>
        <v>0</v>
      </c>
      <c r="AC87" s="11">
        <v>0</v>
      </c>
      <c r="AD87" s="11">
        <v>0</v>
      </c>
      <c r="AE87" s="11">
        <f>'25'!X76</f>
        <v>0</v>
      </c>
      <c r="AF87" s="609">
        <f>AF88</f>
        <v>0</v>
      </c>
      <c r="AG87" s="358">
        <f>AE87+AF87</f>
        <v>0</v>
      </c>
      <c r="AH87" s="11">
        <f>'35'!AA79</f>
        <v>8638.26951</v>
      </c>
      <c r="AI87" s="609">
        <f>AI88</f>
        <v>0</v>
      </c>
      <c r="AJ87" s="11">
        <v>0</v>
      </c>
      <c r="AK87" s="11">
        <f>'43'!AD80</f>
        <v>0</v>
      </c>
      <c r="AL87" s="609">
        <f>AL88</f>
        <v>0</v>
      </c>
      <c r="AM87" s="11">
        <f>AK87+AL87</f>
        <v>0</v>
      </c>
      <c r="AN87" s="11">
        <v>0</v>
      </c>
      <c r="AO87" s="609">
        <f>AO88</f>
        <v>0</v>
      </c>
      <c r="AP87" s="11">
        <f>AN87+AO87</f>
        <v>0</v>
      </c>
      <c r="AQ87" s="11">
        <v>0</v>
      </c>
      <c r="AR87" s="609">
        <f>AR88</f>
        <v>0</v>
      </c>
      <c r="AS87" s="11">
        <f>AQ87+AR87</f>
        <v>0</v>
      </c>
      <c r="AT87" s="11">
        <v>0</v>
      </c>
      <c r="AU87" s="609">
        <f>AU88</f>
        <v>0</v>
      </c>
      <c r="AV87" s="11">
        <f>AT87+AU87</f>
        <v>0</v>
      </c>
      <c r="AW87" s="11">
        <f>'47'!AY80</f>
        <v>0</v>
      </c>
      <c r="AX87" s="609">
        <f>AX88</f>
        <v>0</v>
      </c>
      <c r="AY87" s="11">
        <f>AW87+AX87</f>
        <v>0</v>
      </c>
      <c r="AZ87" s="747">
        <f>BC87+BF87+BI87+BL87+BO87+BR87</f>
        <v>0</v>
      </c>
      <c r="BA87" s="11">
        <v>0</v>
      </c>
      <c r="BB87" s="687">
        <f>BB88</f>
        <v>0</v>
      </c>
      <c r="BC87" s="11">
        <f>BA87+BB87</f>
        <v>0</v>
      </c>
      <c r="BD87" s="11">
        <v>0</v>
      </c>
      <c r="BE87" s="609">
        <f>BE88</f>
        <v>0</v>
      </c>
      <c r="BF87" s="11">
        <f>BD87+BE87</f>
        <v>0</v>
      </c>
      <c r="BG87" s="11">
        <v>0</v>
      </c>
      <c r="BH87" s="609">
        <f>BH88</f>
        <v>0</v>
      </c>
      <c r="BI87" s="686">
        <f>BG87+BH87</f>
        <v>0</v>
      </c>
      <c r="BJ87" s="11">
        <v>0</v>
      </c>
      <c r="BK87" s="609">
        <f>BK88</f>
        <v>0</v>
      </c>
      <c r="BL87" s="686">
        <f>BJ87+BK87</f>
        <v>0</v>
      </c>
      <c r="BM87" s="11">
        <v>0</v>
      </c>
      <c r="BN87" s="609">
        <f>BN88</f>
        <v>0</v>
      </c>
      <c r="BO87" s="686">
        <f>BM87+BN87</f>
        <v>0</v>
      </c>
      <c r="BP87" s="11">
        <v>0</v>
      </c>
      <c r="BQ87" s="609">
        <f>BQ88</f>
        <v>0</v>
      </c>
      <c r="BR87" s="686">
        <f>BP87+BQ87</f>
        <v>0</v>
      </c>
      <c r="BS87" s="608">
        <f>BT87+BU87+BX87+CA87+CD87+CG87+CJ87+CM87+CP87</f>
        <v>0</v>
      </c>
      <c r="BT87" s="11">
        <f>E87+AC87</f>
        <v>0</v>
      </c>
      <c r="BU87" s="11">
        <f>F87+AD87</f>
        <v>0</v>
      </c>
      <c r="BV87" s="11">
        <f>G87+AE87</f>
        <v>0</v>
      </c>
      <c r="BW87" s="609">
        <f>H87+AF87</f>
        <v>0</v>
      </c>
      <c r="BX87" s="11">
        <f>BV87+BW87</f>
        <v>0</v>
      </c>
      <c r="BY87" s="11">
        <f>J87+AH87+BA87</f>
        <v>84032.18285</v>
      </c>
      <c r="BZ87" s="609">
        <f>K87+AI87+BB87</f>
        <v>0</v>
      </c>
      <c r="CA87" s="11">
        <v>0</v>
      </c>
      <c r="CB87" s="11">
        <f>M87+AK87</f>
        <v>180.025</v>
      </c>
      <c r="CC87" s="609">
        <f>N87+AL87</f>
        <v>0</v>
      </c>
      <c r="CD87" s="11">
        <v>0</v>
      </c>
      <c r="CE87" s="11">
        <f>P87+AN87</f>
        <v>0</v>
      </c>
      <c r="CF87" s="609">
        <f>Q87+AO87</f>
        <v>0</v>
      </c>
      <c r="CG87" s="11">
        <f>CE87+CF87</f>
        <v>0</v>
      </c>
      <c r="CH87" s="11">
        <f>S87+AQ87+BJ87</f>
        <v>0</v>
      </c>
      <c r="CI87" s="609">
        <f>T87+AR87+BK87</f>
        <v>0</v>
      </c>
      <c r="CJ87" s="11">
        <f>CH87+CI87</f>
        <v>0</v>
      </c>
      <c r="CK87" s="11">
        <f>V87+AT87+BM87</f>
        <v>0</v>
      </c>
      <c r="CL87" s="609">
        <f>W87+AU87+BN87</f>
        <v>0</v>
      </c>
      <c r="CM87" s="11">
        <f>CK87+CL87</f>
        <v>0</v>
      </c>
      <c r="CN87" s="11">
        <f>Y87+AW87+BP87</f>
        <v>0</v>
      </c>
      <c r="CO87" s="609">
        <f>Z87+AX87+BQ87</f>
        <v>0</v>
      </c>
      <c r="CP87" s="11">
        <f>CN87+CO87</f>
        <v>0</v>
      </c>
      <c r="CQ87" s="332"/>
    </row>
    <row r="88" ht="30.75" hidden="1" customHeight="1" spans="1:95">
      <c r="A88" s="637"/>
      <c r="B88" s="638"/>
      <c r="C88" s="639" t="s">
        <v>494</v>
      </c>
      <c r="D88" s="640"/>
      <c r="E88" s="641"/>
      <c r="F88" s="641"/>
      <c r="G88" s="641"/>
      <c r="H88" s="642"/>
      <c r="I88" s="641"/>
      <c r="J88" s="699"/>
      <c r="K88" s="700"/>
      <c r="L88" s="699"/>
      <c r="M88" s="699"/>
      <c r="N88" s="700"/>
      <c r="O88" s="699"/>
      <c r="P88" s="699"/>
      <c r="Q88" s="700"/>
      <c r="R88" s="722"/>
      <c r="S88" s="699"/>
      <c r="T88" s="700"/>
      <c r="U88" s="722"/>
      <c r="V88" s="699"/>
      <c r="W88" s="700"/>
      <c r="X88" s="722"/>
      <c r="Y88" s="699"/>
      <c r="Z88" s="700"/>
      <c r="AA88" s="722"/>
      <c r="AB88" s="640"/>
      <c r="AC88" s="641"/>
      <c r="AD88" s="641"/>
      <c r="AE88" s="641"/>
      <c r="AF88" s="642"/>
      <c r="AG88" s="392"/>
      <c r="AH88" s="641"/>
      <c r="AI88" s="736"/>
      <c r="AJ88" s="641"/>
      <c r="AK88" s="641"/>
      <c r="AL88" s="642"/>
      <c r="AM88" s="641"/>
      <c r="AN88" s="641"/>
      <c r="AO88" s="642"/>
      <c r="AP88" s="641"/>
      <c r="AQ88" s="641"/>
      <c r="AR88" s="642"/>
      <c r="AS88" s="641"/>
      <c r="AT88" s="641"/>
      <c r="AU88" s="642"/>
      <c r="AV88" s="641"/>
      <c r="AW88" s="641"/>
      <c r="AX88" s="642"/>
      <c r="AY88" s="758"/>
      <c r="AZ88" s="759"/>
      <c r="BA88" s="760"/>
      <c r="BB88" s="642"/>
      <c r="BC88" s="760"/>
      <c r="BD88" s="760"/>
      <c r="BE88" s="642"/>
      <c r="BF88" s="760"/>
      <c r="BG88" s="760"/>
      <c r="BH88" s="642"/>
      <c r="BI88" s="760"/>
      <c r="BJ88" s="760"/>
      <c r="BK88" s="642"/>
      <c r="BL88" s="760"/>
      <c r="BM88" s="760"/>
      <c r="BN88" s="642"/>
      <c r="BO88" s="760"/>
      <c r="BP88" s="760"/>
      <c r="BQ88" s="642"/>
      <c r="BR88" s="783"/>
      <c r="BS88" s="784"/>
      <c r="BT88" s="785"/>
      <c r="BU88" s="785"/>
      <c r="BV88" s="785"/>
      <c r="BW88" s="790"/>
      <c r="BX88" s="785"/>
      <c r="BY88" s="785"/>
      <c r="BZ88" s="790"/>
      <c r="CA88" s="785"/>
      <c r="CB88" s="785"/>
      <c r="CC88" s="790"/>
      <c r="CD88" s="785"/>
      <c r="CE88" s="785"/>
      <c r="CF88" s="790"/>
      <c r="CG88" s="785"/>
      <c r="CH88" s="785"/>
      <c r="CI88" s="790"/>
      <c r="CJ88" s="785"/>
      <c r="CK88" s="785"/>
      <c r="CL88" s="790"/>
      <c r="CM88" s="785"/>
      <c r="CN88" s="785"/>
      <c r="CO88" s="790"/>
      <c r="CP88" s="815"/>
      <c r="CQ88" s="895"/>
    </row>
    <row r="89" ht="123.75" hidden="1" customHeight="1" collapsed="1" spans="1:95">
      <c r="A89" s="16" t="s">
        <v>495</v>
      </c>
      <c r="B89" s="355" t="s">
        <v>496</v>
      </c>
      <c r="C89" s="607" t="s">
        <v>13</v>
      </c>
      <c r="D89" s="608">
        <f>E89+F89+I89+L89+O89+R89+U89+X89+AA89</f>
        <v>0</v>
      </c>
      <c r="E89" s="11">
        <v>0</v>
      </c>
      <c r="F89" s="11">
        <v>0</v>
      </c>
      <c r="G89" s="11">
        <f>'27'!I82</f>
        <v>0</v>
      </c>
      <c r="H89" s="609">
        <f>H91</f>
        <v>0</v>
      </c>
      <c r="I89" s="11">
        <f>G89+H89</f>
        <v>0</v>
      </c>
      <c r="J89" s="686">
        <f>'35'!L81</f>
        <v>0</v>
      </c>
      <c r="K89" s="687">
        <f>K91</f>
        <v>0</v>
      </c>
      <c r="L89" s="686">
        <v>0</v>
      </c>
      <c r="M89" s="686">
        <f>'43'!O82</f>
        <v>0</v>
      </c>
      <c r="N89" s="687">
        <f>N91</f>
        <v>0</v>
      </c>
      <c r="O89" s="686">
        <v>0</v>
      </c>
      <c r="P89" s="686">
        <f>'48'!R86</f>
        <v>0</v>
      </c>
      <c r="Q89" s="687">
        <v>0</v>
      </c>
      <c r="R89" s="717">
        <f>P89+Q89</f>
        <v>0</v>
      </c>
      <c r="S89" s="686">
        <f>'48'!U86</f>
        <v>0</v>
      </c>
      <c r="T89" s="687">
        <v>0</v>
      </c>
      <c r="U89" s="717">
        <f>S89+T89</f>
        <v>0</v>
      </c>
      <c r="V89" s="686">
        <f>'48'!X86</f>
        <v>0</v>
      </c>
      <c r="W89" s="687">
        <v>0</v>
      </c>
      <c r="X89" s="717">
        <f>V89+W89</f>
        <v>0</v>
      </c>
      <c r="Y89" s="686">
        <f>'48'!AA86</f>
        <v>0</v>
      </c>
      <c r="Z89" s="687">
        <v>0</v>
      </c>
      <c r="AA89" s="717">
        <f>Y89+Z89</f>
        <v>0</v>
      </c>
      <c r="AB89" s="608">
        <f>AC89+AD89+AG89+AJ89+AM89+AP89+AS89+AV89+AY89</f>
        <v>0</v>
      </c>
      <c r="AC89" s="11">
        <v>0</v>
      </c>
      <c r="AD89" s="11">
        <v>0</v>
      </c>
      <c r="AE89" s="11">
        <f>'25'!X78</f>
        <v>0</v>
      </c>
      <c r="AF89" s="609">
        <f>AF91</f>
        <v>0</v>
      </c>
      <c r="AG89" s="358">
        <v>0</v>
      </c>
      <c r="AH89" s="11">
        <f>'35'!AA81</f>
        <v>0</v>
      </c>
      <c r="AI89" s="609">
        <f>AI91</f>
        <v>0</v>
      </c>
      <c r="AJ89" s="11">
        <v>0</v>
      </c>
      <c r="AK89" s="11" t="str">
        <f>'43'!AD82</f>
        <v>И.Ю. Волков</v>
      </c>
      <c r="AL89" s="609">
        <f>AL91</f>
        <v>0</v>
      </c>
      <c r="AM89" s="11">
        <v>0</v>
      </c>
      <c r="AN89" s="11">
        <f>'48'!AP86</f>
        <v>0</v>
      </c>
      <c r="AO89" s="609">
        <v>0</v>
      </c>
      <c r="AP89" s="11">
        <f>AN89+AO89</f>
        <v>0</v>
      </c>
      <c r="AQ89" s="11">
        <f>'48'!AS86</f>
        <v>0</v>
      </c>
      <c r="AR89" s="609">
        <v>0</v>
      </c>
      <c r="AS89" s="11">
        <f>AQ89+AR89</f>
        <v>0</v>
      </c>
      <c r="AT89" s="11">
        <f>'48'!AV86</f>
        <v>0</v>
      </c>
      <c r="AU89" s="609">
        <v>0</v>
      </c>
      <c r="AV89" s="11">
        <f>AT89+AU89</f>
        <v>0</v>
      </c>
      <c r="AW89" s="11">
        <f>'48'!AY86</f>
        <v>0</v>
      </c>
      <c r="AX89" s="609">
        <v>0</v>
      </c>
      <c r="AY89" s="11">
        <f>AW89+AX89</f>
        <v>0</v>
      </c>
      <c r="AZ89" s="747">
        <f>BC89+BF89+BI89+BL89+BO89+BR89</f>
        <v>0</v>
      </c>
      <c r="BA89" s="11">
        <v>0</v>
      </c>
      <c r="BB89" s="687">
        <f>BB91</f>
        <v>0</v>
      </c>
      <c r="BC89" s="11">
        <v>0</v>
      </c>
      <c r="BD89" s="11">
        <v>0</v>
      </c>
      <c r="BE89" s="609">
        <f>BE91</f>
        <v>0</v>
      </c>
      <c r="BF89" s="11">
        <v>0</v>
      </c>
      <c r="BG89" s="11">
        <v>0</v>
      </c>
      <c r="BH89" s="609">
        <v>0</v>
      </c>
      <c r="BI89" s="686">
        <f>BG89+BH89</f>
        <v>0</v>
      </c>
      <c r="BJ89" s="11">
        <v>0</v>
      </c>
      <c r="BK89" s="609">
        <v>0</v>
      </c>
      <c r="BL89" s="686">
        <f>BJ89+BK89</f>
        <v>0</v>
      </c>
      <c r="BM89" s="11">
        <v>0</v>
      </c>
      <c r="BN89" s="609">
        <v>0</v>
      </c>
      <c r="BO89" s="686">
        <f>BM89+BN89</f>
        <v>0</v>
      </c>
      <c r="BP89" s="11">
        <v>0</v>
      </c>
      <c r="BQ89" s="609">
        <v>0</v>
      </c>
      <c r="BR89" s="686">
        <f>BP89+BQ89</f>
        <v>0</v>
      </c>
      <c r="BS89" s="608">
        <f>BT89+BU89+BX89+CA89+CD89+CG89+CJ89+CM89+CP89</f>
        <v>0</v>
      </c>
      <c r="BT89" s="11">
        <f t="shared" ref="BT89:BW90" si="22">E89+AC89</f>
        <v>0</v>
      </c>
      <c r="BU89" s="11">
        <f t="shared" si="22"/>
        <v>0</v>
      </c>
      <c r="BV89" s="11">
        <f t="shared" si="22"/>
        <v>0</v>
      </c>
      <c r="BW89" s="609">
        <f t="shared" si="22"/>
        <v>0</v>
      </c>
      <c r="BX89" s="11">
        <f>BV89+BW89</f>
        <v>0</v>
      </c>
      <c r="BY89" s="11">
        <f>J89+AH89+BA89</f>
        <v>0</v>
      </c>
      <c r="BZ89" s="609">
        <f>K89+AI89+BB89</f>
        <v>0</v>
      </c>
      <c r="CA89" s="11">
        <v>0</v>
      </c>
      <c r="CB89" s="11" t="e">
        <f>M89+AK89</f>
        <v>#VALUE!</v>
      </c>
      <c r="CC89" s="609">
        <f>N89+AL89</f>
        <v>0</v>
      </c>
      <c r="CD89" s="11">
        <v>0</v>
      </c>
      <c r="CE89" s="11">
        <f>P89+AN89</f>
        <v>0</v>
      </c>
      <c r="CF89" s="609">
        <f>Q89+AO89</f>
        <v>0</v>
      </c>
      <c r="CG89" s="11">
        <f>CE89+CF89</f>
        <v>0</v>
      </c>
      <c r="CH89" s="11">
        <f>S89+AQ89+BJ89</f>
        <v>0</v>
      </c>
      <c r="CI89" s="609">
        <f>T89+AR89+BK89</f>
        <v>0</v>
      </c>
      <c r="CJ89" s="11">
        <f>CH89+CI89</f>
        <v>0</v>
      </c>
      <c r="CK89" s="11">
        <f>V89+AT89+BM89</f>
        <v>0</v>
      </c>
      <c r="CL89" s="609">
        <f>W89+AU89+BN89</f>
        <v>0</v>
      </c>
      <c r="CM89" s="11">
        <f>CK89+CL89</f>
        <v>0</v>
      </c>
      <c r="CN89" s="11">
        <f>Y89+AW89+BP89</f>
        <v>0</v>
      </c>
      <c r="CO89" s="609">
        <f>Z89+AX89+BQ89</f>
        <v>0</v>
      </c>
      <c r="CP89" s="11">
        <f>CN89+CO89</f>
        <v>0</v>
      </c>
      <c r="CQ89" s="226"/>
    </row>
    <row r="90" ht="102" hidden="1" customHeight="1" spans="1:95">
      <c r="A90" s="844" t="s">
        <v>503</v>
      </c>
      <c r="B90" s="539" t="s">
        <v>504</v>
      </c>
      <c r="C90" s="845" t="s">
        <v>13</v>
      </c>
      <c r="D90" s="608">
        <f>E90+F90+I90+L90+O90+R90+U90+X90+AA90</f>
        <v>0</v>
      </c>
      <c r="E90" s="11">
        <v>0</v>
      </c>
      <c r="F90" s="11">
        <v>0</v>
      </c>
      <c r="G90" s="11">
        <f>'27'!I83</f>
        <v>0</v>
      </c>
      <c r="H90" s="609">
        <f>H92</f>
        <v>0</v>
      </c>
      <c r="I90" s="11">
        <f>G90+H90</f>
        <v>0</v>
      </c>
      <c r="J90" s="686">
        <f>'35'!L82</f>
        <v>0</v>
      </c>
      <c r="K90" s="687">
        <f>K92</f>
        <v>0</v>
      </c>
      <c r="L90" s="686">
        <v>0</v>
      </c>
      <c r="M90" s="686">
        <f>'43'!O83</f>
        <v>0</v>
      </c>
      <c r="N90" s="687">
        <f>N92</f>
        <v>0</v>
      </c>
      <c r="O90" s="686">
        <v>0</v>
      </c>
      <c r="P90" s="686">
        <f>'48'!R87</f>
        <v>0</v>
      </c>
      <c r="Q90" s="687">
        <v>0</v>
      </c>
      <c r="R90" s="717">
        <f>P90+Q90</f>
        <v>0</v>
      </c>
      <c r="S90" s="686">
        <f>'48'!U87</f>
        <v>0</v>
      </c>
      <c r="T90" s="687">
        <v>0</v>
      </c>
      <c r="U90" s="717">
        <f>S90+T90</f>
        <v>0</v>
      </c>
      <c r="V90" s="686">
        <f>'48'!X87</f>
        <v>0</v>
      </c>
      <c r="W90" s="687">
        <v>0</v>
      </c>
      <c r="X90" s="717">
        <f>V90+W90</f>
        <v>0</v>
      </c>
      <c r="Y90" s="686">
        <f>'48'!AA87</f>
        <v>0</v>
      </c>
      <c r="Z90" s="687">
        <v>0</v>
      </c>
      <c r="AA90" s="717">
        <f>Y90+Z90</f>
        <v>0</v>
      </c>
      <c r="AB90" s="608">
        <f>AC90+AD90+AG90+AJ90+AM90+AP90+AS90+AV90+AY90</f>
        <v>0</v>
      </c>
      <c r="AC90" s="11">
        <v>0</v>
      </c>
      <c r="AD90" s="11">
        <v>0</v>
      </c>
      <c r="AE90" s="11">
        <f>'25'!X79</f>
        <v>0</v>
      </c>
      <c r="AF90" s="609">
        <f>AF92</f>
        <v>0</v>
      </c>
      <c r="AG90" s="358">
        <v>0</v>
      </c>
      <c r="AH90" s="11">
        <f>'35'!AA82</f>
        <v>0</v>
      </c>
      <c r="AI90" s="609">
        <f>AI92</f>
        <v>0</v>
      </c>
      <c r="AJ90" s="11">
        <v>0</v>
      </c>
      <c r="AK90" s="11">
        <f>'43'!AD83</f>
        <v>0</v>
      </c>
      <c r="AL90" s="609">
        <f>AL92</f>
        <v>0</v>
      </c>
      <c r="AM90" s="11">
        <v>0</v>
      </c>
      <c r="AN90" s="11">
        <f>'48'!AP87</f>
        <v>0</v>
      </c>
      <c r="AO90" s="609">
        <v>0</v>
      </c>
      <c r="AP90" s="11">
        <f>AN90+AO90</f>
        <v>0</v>
      </c>
      <c r="AQ90" s="11">
        <f>'48'!AS87</f>
        <v>0</v>
      </c>
      <c r="AR90" s="609">
        <v>0</v>
      </c>
      <c r="AS90" s="11">
        <f>AQ90+AR90</f>
        <v>0</v>
      </c>
      <c r="AT90" s="11">
        <f>'48'!AV87</f>
        <v>0</v>
      </c>
      <c r="AU90" s="609">
        <v>0</v>
      </c>
      <c r="AV90" s="11">
        <f>AT90+AU90</f>
        <v>0</v>
      </c>
      <c r="AW90" s="11">
        <f>'48'!AY87</f>
        <v>0</v>
      </c>
      <c r="AX90" s="609">
        <v>0</v>
      </c>
      <c r="AY90" s="11">
        <f>AW90+AX90</f>
        <v>0</v>
      </c>
      <c r="AZ90" s="747">
        <f>BC90+BF90+BI90+BL90+BO90+BR90</f>
        <v>0</v>
      </c>
      <c r="BA90" s="11">
        <v>0</v>
      </c>
      <c r="BB90" s="687">
        <f>BB92</f>
        <v>0</v>
      </c>
      <c r="BC90" s="11">
        <v>0</v>
      </c>
      <c r="BD90" s="11">
        <v>0</v>
      </c>
      <c r="BE90" s="609">
        <f>BE92</f>
        <v>0</v>
      </c>
      <c r="BF90" s="11">
        <v>0</v>
      </c>
      <c r="BG90" s="11">
        <v>0</v>
      </c>
      <c r="BH90" s="609">
        <v>0</v>
      </c>
      <c r="BI90" s="686">
        <f>BG90+BH90</f>
        <v>0</v>
      </c>
      <c r="BJ90" s="11">
        <v>0</v>
      </c>
      <c r="BK90" s="609">
        <v>0</v>
      </c>
      <c r="BL90" s="686">
        <f>BJ90+BK90</f>
        <v>0</v>
      </c>
      <c r="BM90" s="11">
        <v>0</v>
      </c>
      <c r="BN90" s="609">
        <v>0</v>
      </c>
      <c r="BO90" s="686">
        <f>BM90+BN90</f>
        <v>0</v>
      </c>
      <c r="BP90" s="11">
        <v>0</v>
      </c>
      <c r="BQ90" s="609">
        <v>0</v>
      </c>
      <c r="BR90" s="686">
        <f>BP90+BQ90</f>
        <v>0</v>
      </c>
      <c r="BS90" s="608">
        <f>BT90+BU90+BX90+CA90+CD90+CG90+CJ90+CM90+CP90</f>
        <v>0</v>
      </c>
      <c r="BT90" s="11">
        <f t="shared" si="22"/>
        <v>0</v>
      </c>
      <c r="BU90" s="11">
        <f t="shared" si="22"/>
        <v>0</v>
      </c>
      <c r="BV90" s="11">
        <f t="shared" si="22"/>
        <v>0</v>
      </c>
      <c r="BW90" s="609">
        <f t="shared" si="22"/>
        <v>0</v>
      </c>
      <c r="BX90" s="11">
        <f>BV90+BW90</f>
        <v>0</v>
      </c>
      <c r="BY90" s="11">
        <f>J90+AH90+BA90</f>
        <v>0</v>
      </c>
      <c r="BZ90" s="609">
        <f>K90+AI90+BB90</f>
        <v>0</v>
      </c>
      <c r="CA90" s="11">
        <v>0</v>
      </c>
      <c r="CB90" s="11">
        <f>M90+AK90</f>
        <v>0</v>
      </c>
      <c r="CC90" s="609">
        <f>N90+AL90</f>
        <v>0</v>
      </c>
      <c r="CD90" s="11">
        <v>0</v>
      </c>
      <c r="CE90" s="11">
        <f>P90+AN90</f>
        <v>0</v>
      </c>
      <c r="CF90" s="609">
        <f>Q90+AO90</f>
        <v>0</v>
      </c>
      <c r="CG90" s="11">
        <f>CE90+CF90</f>
        <v>0</v>
      </c>
      <c r="CH90" s="11">
        <f>S90+AQ90+BJ90</f>
        <v>0</v>
      </c>
      <c r="CI90" s="609">
        <f>T90+AR90+BK90</f>
        <v>0</v>
      </c>
      <c r="CJ90" s="11">
        <f>CH90+CI90</f>
        <v>0</v>
      </c>
      <c r="CK90" s="11">
        <f>V90+AT90+BM90</f>
        <v>0</v>
      </c>
      <c r="CL90" s="609">
        <f>W90+AU90+BN90</f>
        <v>0</v>
      </c>
      <c r="CM90" s="11">
        <f>CK90+CL90</f>
        <v>0</v>
      </c>
      <c r="CN90" s="11">
        <f>Y90+AW90+BP90</f>
        <v>0</v>
      </c>
      <c r="CO90" s="609">
        <f>Z90+AX90+BQ90</f>
        <v>0</v>
      </c>
      <c r="CP90" s="11">
        <f>CN90+CO90</f>
        <v>0</v>
      </c>
      <c r="CQ90" s="226"/>
    </row>
    <row r="91" s="27" customFormat="1" ht="67.5" customHeight="1" spans="1:95">
      <c r="A91" s="643"/>
      <c r="B91" s="644" t="s">
        <v>159</v>
      </c>
      <c r="C91" s="846"/>
      <c r="D91" s="425">
        <f>E91+F91+I91+L91+O91+R91+U91+X91+AA91</f>
        <v>1427.39342</v>
      </c>
      <c r="E91" s="646">
        <f>E69+E80+E74+E85+E87+E89+E90</f>
        <v>0</v>
      </c>
      <c r="F91" s="646">
        <f>F69+F80+F74+F85+F87+F89+F90</f>
        <v>0</v>
      </c>
      <c r="G91" s="646">
        <f>G69+G80+G74+G85+G87</f>
        <v>0</v>
      </c>
      <c r="H91" s="646">
        <f>H69+H80+H74+H85+H87</f>
        <v>0</v>
      </c>
      <c r="I91" s="646">
        <f>I69+I80+I74+I85+I87+I89+I90</f>
        <v>0</v>
      </c>
      <c r="J91" s="646">
        <f>J69+J80+J74+J85+J87</f>
        <v>75393.91334</v>
      </c>
      <c r="K91" s="646">
        <f>K69+K80+K74+K85+K87</f>
        <v>0</v>
      </c>
      <c r="L91" s="646">
        <f>L69+L80+L74+L85+L87+L89+L90</f>
        <v>0</v>
      </c>
      <c r="M91" s="646">
        <f>M69+M80+M74+M85+M87</f>
        <v>360.05</v>
      </c>
      <c r="N91" s="646">
        <f>N69+N80+N74+N85+N87</f>
        <v>0</v>
      </c>
      <c r="O91" s="646">
        <f t="shared" ref="O91:Z91" si="23">O69+O80+O74+O85+O87+O89+O90</f>
        <v>180.025</v>
      </c>
      <c r="P91" s="646">
        <f t="shared" si="23"/>
        <v>1247.36842</v>
      </c>
      <c r="Q91" s="855">
        <f t="shared" si="23"/>
        <v>0</v>
      </c>
      <c r="R91" s="795">
        <f t="shared" si="23"/>
        <v>1247.36842</v>
      </c>
      <c r="S91" s="795">
        <f t="shared" si="23"/>
        <v>0</v>
      </c>
      <c r="T91" s="855">
        <f t="shared" si="23"/>
        <v>0</v>
      </c>
      <c r="U91" s="795">
        <f t="shared" si="23"/>
        <v>0</v>
      </c>
      <c r="V91" s="795">
        <f t="shared" si="23"/>
        <v>0</v>
      </c>
      <c r="W91" s="855">
        <f t="shared" si="23"/>
        <v>0</v>
      </c>
      <c r="X91" s="795">
        <f t="shared" si="23"/>
        <v>0</v>
      </c>
      <c r="Y91" s="795">
        <f t="shared" si="23"/>
        <v>0</v>
      </c>
      <c r="Z91" s="855">
        <f t="shared" si="23"/>
        <v>0</v>
      </c>
      <c r="AA91" s="795">
        <f>AA69+AA80+AA74+AA85+AA87+AA89</f>
        <v>0</v>
      </c>
      <c r="AB91" s="674">
        <f>AC91+AD91+AG91+AJ91+AM91+AP91+AS91+AV91+AY91</f>
        <v>18000</v>
      </c>
      <c r="AC91" s="795">
        <f>AC69+AC80+AC74+AC85+AC87+AC89+AC90</f>
        <v>0</v>
      </c>
      <c r="AD91" s="795">
        <f>AD69+AD80+AD74+AD85+AD87+AD89+AD90</f>
        <v>0</v>
      </c>
      <c r="AE91" s="646">
        <f>AE69+AE80+AE74+AE85</f>
        <v>0</v>
      </c>
      <c r="AF91" s="646">
        <f>AF69+AF80+AF74+AF85</f>
        <v>0</v>
      </c>
      <c r="AG91" s="795">
        <f>AG69+AG80+AG74+AG85+AG87+AG89+AG90</f>
        <v>0</v>
      </c>
      <c r="AH91" s="646">
        <f>AH69+AH80+AH74+AH85</f>
        <v>0</v>
      </c>
      <c r="AI91" s="646">
        <f>AI69+AI80+AI74+AI85</f>
        <v>0</v>
      </c>
      <c r="AJ91" s="795">
        <f>AJ69+AJ80+AJ74+AJ85+AJ87+AJ89+AJ90</f>
        <v>0</v>
      </c>
      <c r="AK91" s="646">
        <f>AK69+AK80+AK74+AK85</f>
        <v>0</v>
      </c>
      <c r="AL91" s="646">
        <f>AL69+AL80+AL74+AL85</f>
        <v>0</v>
      </c>
      <c r="AM91" s="795">
        <f t="shared" ref="AM91:AY91" si="24">AM69+AM80+AM74+AM85+AM87+AM89+AM90</f>
        <v>0</v>
      </c>
      <c r="AN91" s="795">
        <f t="shared" si="24"/>
        <v>18000</v>
      </c>
      <c r="AO91" s="855">
        <f t="shared" si="24"/>
        <v>0</v>
      </c>
      <c r="AP91" s="795">
        <f t="shared" si="24"/>
        <v>18000</v>
      </c>
      <c r="AQ91" s="795">
        <f t="shared" si="24"/>
        <v>0</v>
      </c>
      <c r="AR91" s="855">
        <f t="shared" si="24"/>
        <v>0</v>
      </c>
      <c r="AS91" s="795">
        <f t="shared" si="24"/>
        <v>0</v>
      </c>
      <c r="AT91" s="795">
        <f t="shared" si="24"/>
        <v>0</v>
      </c>
      <c r="AU91" s="855">
        <f t="shared" si="24"/>
        <v>0</v>
      </c>
      <c r="AV91" s="795">
        <f t="shared" si="24"/>
        <v>0</v>
      </c>
      <c r="AW91" s="795">
        <f t="shared" si="24"/>
        <v>0</v>
      </c>
      <c r="AX91" s="855">
        <f t="shared" si="24"/>
        <v>0</v>
      </c>
      <c r="AY91" s="795">
        <f t="shared" si="24"/>
        <v>0</v>
      </c>
      <c r="AZ91" s="747">
        <f>BC91+BF91+BI91+BL91+BO91+BR91</f>
        <v>0</v>
      </c>
      <c r="BA91" s="646">
        <f>BA80+BA74+BA85</f>
        <v>0</v>
      </c>
      <c r="BB91" s="848">
        <f>BB80+BB74+BB85</f>
        <v>0</v>
      </c>
      <c r="BC91" s="795">
        <f>BC69+BC80+BC74+BC85+BC87+BC89+BC90</f>
        <v>0</v>
      </c>
      <c r="BD91" s="646">
        <f>BD69+BD80+BD74+BD85+BD87</f>
        <v>0</v>
      </c>
      <c r="BE91" s="646">
        <f>BE69+BE80+BE74+BE85+BE87</f>
        <v>0</v>
      </c>
      <c r="BF91" s="795">
        <f t="shared" ref="BF91:BR91" si="25">BF69+BF80+BF74+BF85+BF87+BF89+BF90</f>
        <v>0</v>
      </c>
      <c r="BG91" s="795">
        <f t="shared" si="25"/>
        <v>0</v>
      </c>
      <c r="BH91" s="855">
        <f t="shared" si="25"/>
        <v>0</v>
      </c>
      <c r="BI91" s="795">
        <f t="shared" si="25"/>
        <v>0</v>
      </c>
      <c r="BJ91" s="795">
        <f t="shared" si="25"/>
        <v>0</v>
      </c>
      <c r="BK91" s="855">
        <f t="shared" si="25"/>
        <v>0</v>
      </c>
      <c r="BL91" s="795">
        <f t="shared" si="25"/>
        <v>0</v>
      </c>
      <c r="BM91" s="795">
        <f t="shared" si="25"/>
        <v>0</v>
      </c>
      <c r="BN91" s="855">
        <f t="shared" si="25"/>
        <v>0</v>
      </c>
      <c r="BO91" s="795">
        <f t="shared" si="25"/>
        <v>0</v>
      </c>
      <c r="BP91" s="795">
        <f t="shared" si="25"/>
        <v>0</v>
      </c>
      <c r="BQ91" s="855">
        <f t="shared" si="25"/>
        <v>0</v>
      </c>
      <c r="BR91" s="795">
        <f t="shared" si="25"/>
        <v>0</v>
      </c>
      <c r="BS91" s="674">
        <f>BT91+BU91+BX91+CA91+CD91+CG91+CJ91+CM91+CP91</f>
        <v>19427.39342</v>
      </c>
      <c r="BT91" s="795">
        <f>BT69+BT80+BT74+BT85+BT87+BT89+BT90</f>
        <v>0</v>
      </c>
      <c r="BU91" s="795">
        <f>BU69+BU80+BU74+BU85+BU87+BU89+BU90</f>
        <v>0</v>
      </c>
      <c r="BV91" s="646">
        <f>BV69+BV80+BV74+BV85+BV87</f>
        <v>0</v>
      </c>
      <c r="BW91" s="646">
        <f>BW69+BW80+BW74+BW85+BW87</f>
        <v>0</v>
      </c>
      <c r="BX91" s="795">
        <f>BX69+BX80+BX74+BX85+BX87+BX89+BX90</f>
        <v>0</v>
      </c>
      <c r="BY91" s="646">
        <f>BY69+BY80+BY74+BY85+BY87</f>
        <v>84032.18285</v>
      </c>
      <c r="BZ91" s="646">
        <f>BZ69+BZ80+BZ74+BZ85+BZ87</f>
        <v>0</v>
      </c>
      <c r="CA91" s="795">
        <f>CA69+CA80+CA74+CA85+CA87+CA89+CA90</f>
        <v>0</v>
      </c>
      <c r="CB91" s="646">
        <f>CB69+CB80+CB74+CB85+CB87</f>
        <v>360.05</v>
      </c>
      <c r="CC91" s="646">
        <f>CC69+CC80+CC74+CC85+CC87</f>
        <v>0</v>
      </c>
      <c r="CD91" s="795">
        <f t="shared" ref="CD91:CP91" si="26">CD69+CD80+CD74+CD85+CD87+CD89+CD90</f>
        <v>180.025</v>
      </c>
      <c r="CE91" s="795">
        <f t="shared" si="26"/>
        <v>19247.36842</v>
      </c>
      <c r="CF91" s="855">
        <f t="shared" si="26"/>
        <v>0</v>
      </c>
      <c r="CG91" s="795">
        <f t="shared" si="26"/>
        <v>19247.36842</v>
      </c>
      <c r="CH91" s="795">
        <f t="shared" si="26"/>
        <v>0</v>
      </c>
      <c r="CI91" s="855">
        <f t="shared" si="26"/>
        <v>0</v>
      </c>
      <c r="CJ91" s="795">
        <f t="shared" si="26"/>
        <v>0</v>
      </c>
      <c r="CK91" s="795">
        <f t="shared" si="26"/>
        <v>0</v>
      </c>
      <c r="CL91" s="855">
        <f t="shared" si="26"/>
        <v>0</v>
      </c>
      <c r="CM91" s="795">
        <f t="shared" si="26"/>
        <v>0</v>
      </c>
      <c r="CN91" s="795">
        <f t="shared" si="26"/>
        <v>0</v>
      </c>
      <c r="CO91" s="855">
        <f t="shared" si="26"/>
        <v>0</v>
      </c>
      <c r="CP91" s="795">
        <f t="shared" si="26"/>
        <v>0</v>
      </c>
      <c r="CQ91" s="334"/>
    </row>
    <row r="92" s="27" customFormat="1" ht="76.9" customHeight="1" spans="1:95">
      <c r="A92" s="643"/>
      <c r="B92" s="644" t="s">
        <v>162</v>
      </c>
      <c r="C92" s="847"/>
      <c r="D92" s="425">
        <f>E92+F92+I92+L92+O92+R92+U92+X92+AA92</f>
        <v>718395.91075</v>
      </c>
      <c r="E92" s="646">
        <f t="shared" ref="E92:AA92" si="27">E91+E66+E59+E45+E54</f>
        <v>73582.87327</v>
      </c>
      <c r="F92" s="646">
        <f t="shared" si="27"/>
        <v>68037.99891</v>
      </c>
      <c r="G92" s="646">
        <f t="shared" si="27"/>
        <v>81605.94426</v>
      </c>
      <c r="H92" s="848">
        <f t="shared" si="27"/>
        <v>0</v>
      </c>
      <c r="I92" s="646">
        <f t="shared" si="27"/>
        <v>79606.73556</v>
      </c>
      <c r="J92" s="646">
        <f t="shared" si="27"/>
        <v>150787.82668</v>
      </c>
      <c r="K92" s="855">
        <f t="shared" si="27"/>
        <v>0</v>
      </c>
      <c r="L92" s="646">
        <f t="shared" si="27"/>
        <v>75393.91334</v>
      </c>
      <c r="M92" s="646">
        <f t="shared" si="27"/>
        <v>74198.21812</v>
      </c>
      <c r="N92" s="855">
        <f t="shared" si="27"/>
        <v>0</v>
      </c>
      <c r="O92" s="646">
        <f t="shared" si="27"/>
        <v>74018.19312</v>
      </c>
      <c r="P92" s="646">
        <f t="shared" si="27"/>
        <v>110497.65482</v>
      </c>
      <c r="Q92" s="855">
        <f t="shared" si="27"/>
        <v>0</v>
      </c>
      <c r="R92" s="795">
        <f t="shared" si="27"/>
        <v>108044.37829</v>
      </c>
      <c r="S92" s="646">
        <f t="shared" si="27"/>
        <v>79485.73991</v>
      </c>
      <c r="T92" s="855">
        <f t="shared" si="27"/>
        <v>1597.97835</v>
      </c>
      <c r="U92" s="795">
        <f t="shared" si="27"/>
        <v>81083.71826</v>
      </c>
      <c r="V92" s="646">
        <f t="shared" si="27"/>
        <v>79781.3</v>
      </c>
      <c r="W92" s="855">
        <f t="shared" si="27"/>
        <v>0</v>
      </c>
      <c r="X92" s="795">
        <f t="shared" si="27"/>
        <v>79781.3</v>
      </c>
      <c r="Y92" s="646">
        <f t="shared" si="27"/>
        <v>78846.8</v>
      </c>
      <c r="Z92" s="855">
        <f t="shared" si="27"/>
        <v>0</v>
      </c>
      <c r="AA92" s="795">
        <f t="shared" si="27"/>
        <v>78846.8</v>
      </c>
      <c r="AB92" s="674">
        <f>AC92+AD92+AG92+AJ92+AM92+AP92+AS92+AV92+AY92</f>
        <v>54595.25103</v>
      </c>
      <c r="AC92" s="646">
        <f t="shared" ref="AC92:AY92" si="28">AC91+AC66+AC59+AC45+AC54</f>
        <v>4170.09794</v>
      </c>
      <c r="AD92" s="646">
        <f t="shared" si="28"/>
        <v>0</v>
      </c>
      <c r="AE92" s="646">
        <f t="shared" si="28"/>
        <v>3793.45358</v>
      </c>
      <c r="AF92" s="848">
        <f t="shared" si="28"/>
        <v>0</v>
      </c>
      <c r="AG92" s="646">
        <f t="shared" si="28"/>
        <v>3793.45358</v>
      </c>
      <c r="AH92" s="646">
        <f t="shared" si="28"/>
        <v>13369.43893</v>
      </c>
      <c r="AI92" s="855">
        <f t="shared" si="28"/>
        <v>0</v>
      </c>
      <c r="AJ92" s="646">
        <f t="shared" si="28"/>
        <v>8638.26951</v>
      </c>
      <c r="AK92" s="646">
        <f t="shared" si="28"/>
        <v>3787.5</v>
      </c>
      <c r="AL92" s="855">
        <f t="shared" si="28"/>
        <v>0</v>
      </c>
      <c r="AM92" s="646">
        <f t="shared" si="28"/>
        <v>3787.5</v>
      </c>
      <c r="AN92" s="646">
        <f t="shared" si="28"/>
        <v>23280.8</v>
      </c>
      <c r="AO92" s="855">
        <f t="shared" si="28"/>
        <v>0</v>
      </c>
      <c r="AP92" s="646">
        <f t="shared" si="28"/>
        <v>23280.8</v>
      </c>
      <c r="AQ92" s="646">
        <f t="shared" si="28"/>
        <v>10373.13</v>
      </c>
      <c r="AR92" s="855">
        <f t="shared" si="28"/>
        <v>0</v>
      </c>
      <c r="AS92" s="646">
        <f t="shared" si="28"/>
        <v>10373.13</v>
      </c>
      <c r="AT92" s="646">
        <f t="shared" si="28"/>
        <v>276</v>
      </c>
      <c r="AU92" s="855">
        <f t="shared" si="28"/>
        <v>0</v>
      </c>
      <c r="AV92" s="646">
        <f t="shared" si="28"/>
        <v>276</v>
      </c>
      <c r="AW92" s="646">
        <f t="shared" si="28"/>
        <v>276</v>
      </c>
      <c r="AX92" s="855">
        <f t="shared" si="28"/>
        <v>0</v>
      </c>
      <c r="AY92" s="646">
        <f t="shared" si="28"/>
        <v>276</v>
      </c>
      <c r="AZ92" s="883">
        <f>BC92+BF92+BI92+BL92+BO92+BR92</f>
        <v>6573.1</v>
      </c>
      <c r="BA92" s="870">
        <f>BA91+BA66+BA59+BA45+BA54</f>
        <v>820</v>
      </c>
      <c r="BB92" s="855">
        <f>BB91+BB66+BB59+BB45+BB54</f>
        <v>0</v>
      </c>
      <c r="BC92" s="795">
        <f>BC91+BC66+BC59+BC45+BC54</f>
        <v>820</v>
      </c>
      <c r="BD92" s="870">
        <f>BD91+BD66+BD59+BD45+BD54</f>
        <v>410</v>
      </c>
      <c r="BE92" s="855">
        <f>BE91+BE66+BE59+BE45+BE54</f>
        <v>0</v>
      </c>
      <c r="BF92" s="795">
        <f>BD92+BE92</f>
        <v>410</v>
      </c>
      <c r="BG92" s="870">
        <f>BG91+BG66+BG59+BG45+BG54</f>
        <v>410</v>
      </c>
      <c r="BH92" s="855">
        <f>BH91+BH66+BH59+BH45+BH54</f>
        <v>0</v>
      </c>
      <c r="BI92" s="795">
        <f>BG92+BH92</f>
        <v>410</v>
      </c>
      <c r="BJ92" s="870">
        <f>BJ91+BJ66+BJ59+BJ45+BJ54</f>
        <v>3293.1</v>
      </c>
      <c r="BK92" s="855">
        <f>BK91+BK66+BK59+BK45+BK54</f>
        <v>0</v>
      </c>
      <c r="BL92" s="795">
        <f>BJ92+BK92</f>
        <v>3293.1</v>
      </c>
      <c r="BM92" s="870">
        <f>BM91+BM66+BM59+BM45+BM54</f>
        <v>820</v>
      </c>
      <c r="BN92" s="855">
        <f>BN91+BN66+BN59+BN45+BN54</f>
        <v>0</v>
      </c>
      <c r="BO92" s="890">
        <f>BM92+BN92</f>
        <v>820</v>
      </c>
      <c r="BP92" s="870">
        <f>BP91+BP66+BP59+BP45+BP54</f>
        <v>820</v>
      </c>
      <c r="BQ92" s="855">
        <f>BQ91+BQ66+BQ59+BQ45+BQ54</f>
        <v>0</v>
      </c>
      <c r="BR92" s="795">
        <f>BP92+BQ92</f>
        <v>820</v>
      </c>
      <c r="BS92" s="674">
        <f>BT92+BU92+BX92+CA92+CD92+CG92+CJ92+CM92+CP92</f>
        <v>779564.26178</v>
      </c>
      <c r="BT92" s="646">
        <f t="shared" ref="BT92:CP92" si="29">BT91+BT66+BT59+BT45+BT54</f>
        <v>77752.97121</v>
      </c>
      <c r="BU92" s="646">
        <f t="shared" si="29"/>
        <v>68037.99891</v>
      </c>
      <c r="BV92" s="646">
        <f t="shared" si="29"/>
        <v>85399.39784</v>
      </c>
      <c r="BW92" s="646">
        <f t="shared" si="29"/>
        <v>0</v>
      </c>
      <c r="BX92" s="646">
        <f t="shared" si="29"/>
        <v>83400.18914</v>
      </c>
      <c r="BY92" s="646">
        <f t="shared" si="29"/>
        <v>173615.53512</v>
      </c>
      <c r="BZ92" s="848">
        <f t="shared" si="29"/>
        <v>0</v>
      </c>
      <c r="CA92" s="646">
        <f t="shared" si="29"/>
        <v>84852.18285</v>
      </c>
      <c r="CB92" s="646">
        <f t="shared" si="29"/>
        <v>78395.71812</v>
      </c>
      <c r="CC92" s="848">
        <f t="shared" si="29"/>
        <v>0</v>
      </c>
      <c r="CD92" s="646">
        <f t="shared" si="29"/>
        <v>78215.69312</v>
      </c>
      <c r="CE92" s="646">
        <f t="shared" si="29"/>
        <v>131735.17829</v>
      </c>
      <c r="CF92" s="848">
        <f t="shared" si="29"/>
        <v>0</v>
      </c>
      <c r="CG92" s="646">
        <f t="shared" si="29"/>
        <v>131735.17829</v>
      </c>
      <c r="CH92" s="646">
        <f t="shared" si="29"/>
        <v>93151.96991</v>
      </c>
      <c r="CI92" s="848">
        <f t="shared" si="29"/>
        <v>1597.97835</v>
      </c>
      <c r="CJ92" s="646">
        <f t="shared" si="29"/>
        <v>94749.94826</v>
      </c>
      <c r="CK92" s="646">
        <f t="shared" si="29"/>
        <v>80877.3</v>
      </c>
      <c r="CL92" s="848">
        <f t="shared" si="29"/>
        <v>0</v>
      </c>
      <c r="CM92" s="646">
        <f t="shared" si="29"/>
        <v>80877.3</v>
      </c>
      <c r="CN92" s="646">
        <f t="shared" si="29"/>
        <v>79942.8</v>
      </c>
      <c r="CO92" s="848">
        <f t="shared" si="29"/>
        <v>0</v>
      </c>
      <c r="CP92" s="646">
        <f t="shared" si="29"/>
        <v>79942.8</v>
      </c>
      <c r="CQ92" s="816"/>
    </row>
    <row r="93" ht="16.5" customHeight="1" spans="1:95">
      <c r="A93" s="543" t="s">
        <v>86</v>
      </c>
      <c r="B93" s="544"/>
      <c r="C93" s="544"/>
      <c r="D93" s="545"/>
      <c r="E93" s="298"/>
      <c r="F93" s="38"/>
      <c r="I93" s="545"/>
      <c r="K93" s="856"/>
      <c r="N93" s="39"/>
      <c r="Q93" s="41"/>
      <c r="R93" s="856"/>
      <c r="S93" s="856"/>
      <c r="T93" s="856"/>
      <c r="U93" s="856"/>
      <c r="V93" s="856"/>
      <c r="W93" s="856"/>
      <c r="X93" s="856"/>
      <c r="Y93" s="856"/>
      <c r="Z93" s="856"/>
      <c r="AA93" s="856"/>
      <c r="AB93" s="298"/>
      <c r="AC93" s="299"/>
      <c r="AD93" s="545"/>
      <c r="AE93" s="298"/>
      <c r="AF93" s="557"/>
      <c r="AG93" s="298"/>
      <c r="AH93" s="298"/>
      <c r="AI93" s="298"/>
      <c r="AJ93" s="298"/>
      <c r="AK93" s="543"/>
      <c r="AL93" s="38"/>
      <c r="AM93" s="543" t="s">
        <v>325</v>
      </c>
      <c r="AN93" s="868"/>
      <c r="AO93" s="543"/>
      <c r="AP93" s="868"/>
      <c r="AQ93" s="868"/>
      <c r="AR93" s="868"/>
      <c r="AS93" s="868"/>
      <c r="AT93" s="868"/>
      <c r="AU93" s="868"/>
      <c r="AV93" s="868"/>
      <c r="AW93" s="868"/>
      <c r="AX93" s="868"/>
      <c r="AY93" s="868"/>
      <c r="AZ93" s="884"/>
      <c r="BA93" s="868"/>
      <c r="BB93" s="868"/>
      <c r="BC93" s="868"/>
      <c r="BD93" s="868"/>
      <c r="BE93" s="868"/>
      <c r="BF93" s="868"/>
      <c r="BG93" s="868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  <c r="BU93" s="868"/>
      <c r="BV93" s="868"/>
      <c r="BX93" s="868"/>
      <c r="BY93" s="868"/>
      <c r="BZ93" s="868"/>
      <c r="CA93" s="868"/>
      <c r="CB93" s="868"/>
      <c r="CC93" s="868"/>
      <c r="CD93" s="868"/>
      <c r="CE93" s="868"/>
      <c r="CF93" s="868"/>
      <c r="CG93" s="868"/>
      <c r="CH93" s="868"/>
      <c r="CI93" s="868"/>
      <c r="CJ93" s="868"/>
      <c r="CK93" s="868"/>
      <c r="CL93" s="868"/>
      <c r="CM93" s="868"/>
      <c r="CN93" s="868"/>
      <c r="CO93" s="868"/>
      <c r="CP93" s="868"/>
      <c r="CQ93" s="894"/>
    </row>
    <row r="94" ht="24" customHeight="1"/>
    <row r="95" s="32" customFormat="1" ht="36" customHeight="1" spans="1:95">
      <c r="A95" s="33"/>
      <c r="B95" s="34"/>
      <c r="C95" s="34"/>
      <c r="D95" s="35"/>
      <c r="E95" s="36"/>
      <c r="F95" s="37"/>
      <c r="G95" s="38"/>
      <c r="H95" s="37"/>
      <c r="I95" s="38"/>
      <c r="J95" s="39"/>
      <c r="K95" s="40"/>
      <c r="L95" s="39"/>
      <c r="M95" s="41"/>
      <c r="N95" s="42"/>
      <c r="O95" s="41"/>
      <c r="P95" s="41"/>
      <c r="Q95" s="40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3"/>
      <c r="AC95" s="44"/>
      <c r="AD95" s="45"/>
      <c r="AE95" s="46"/>
      <c r="AF95" s="37"/>
      <c r="AG95" s="47"/>
      <c r="AH95" s="46"/>
      <c r="AI95" s="36"/>
      <c r="AJ95" s="46"/>
      <c r="AK95" s="48"/>
      <c r="AL95" s="37"/>
      <c r="AM95" s="48"/>
      <c r="AO95" s="49"/>
      <c r="AZ95" s="50"/>
      <c r="BS95" s="322"/>
      <c r="BT95" s="323"/>
      <c r="BU95" s="323"/>
      <c r="BV95" s="323"/>
      <c r="BW95" s="323"/>
      <c r="BX95" s="323"/>
      <c r="BZ95" s="52"/>
      <c r="CC95" s="52"/>
      <c r="CF95" s="52"/>
      <c r="CG95" s="53"/>
      <c r="CQ95" s="54"/>
    </row>
    <row r="96" spans="71:76">
      <c r="BS96" s="322"/>
      <c r="BT96" s="323"/>
      <c r="BU96" s="323"/>
      <c r="BV96" s="323"/>
      <c r="BW96" s="323"/>
      <c r="BX96" s="323"/>
    </row>
    <row r="97" spans="71:71">
      <c r="BS97" s="324"/>
    </row>
    <row r="98" spans="71:71">
      <c r="BS98" s="324"/>
    </row>
    <row r="99" spans="71:71">
      <c r="BS99" s="324"/>
    </row>
    <row r="100" s="32" customFormat="1" spans="1:95">
      <c r="A100" s="33"/>
      <c r="B100" s="34"/>
      <c r="C100" s="34"/>
      <c r="D100" s="35"/>
      <c r="E100" s="36"/>
      <c r="F100" s="37"/>
      <c r="G100" s="38"/>
      <c r="H100" s="37"/>
      <c r="I100" s="38"/>
      <c r="J100" s="39"/>
      <c r="K100" s="40"/>
      <c r="L100" s="39"/>
      <c r="M100" s="41"/>
      <c r="N100" s="42"/>
      <c r="O100" s="41"/>
      <c r="P100" s="41"/>
      <c r="Q100" s="40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3"/>
      <c r="AC100" s="44"/>
      <c r="AD100" s="45"/>
      <c r="AE100" s="46"/>
      <c r="AF100" s="37"/>
      <c r="AG100" s="47"/>
      <c r="AH100" s="46"/>
      <c r="AI100" s="36"/>
      <c r="AJ100" s="46"/>
      <c r="AK100" s="48"/>
      <c r="AL100" s="37"/>
      <c r="AM100" s="48"/>
      <c r="AO100" s="49"/>
      <c r="AZ100" s="50"/>
      <c r="BS100" s="324"/>
      <c r="BW100" s="52"/>
      <c r="BZ100" s="52"/>
      <c r="CC100" s="52"/>
      <c r="CF100" s="52"/>
      <c r="CG100" s="53"/>
      <c r="CQ100" s="54"/>
    </row>
  </sheetData>
  <mergeCells count="236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S9:U9"/>
    <mergeCell ref="V9:X9"/>
    <mergeCell ref="Y9:AA9"/>
    <mergeCell ref="AQ9:AS9"/>
    <mergeCell ref="AT9:AV9"/>
    <mergeCell ref="AW9:AY9"/>
    <mergeCell ref="BJ9:BL9"/>
    <mergeCell ref="BM9:BO9"/>
    <mergeCell ref="BP9:BR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5:CP55"/>
    <mergeCell ref="A56:CP56"/>
    <mergeCell ref="A60:CP60"/>
    <mergeCell ref="A61:CP61"/>
    <mergeCell ref="A67:CP67"/>
    <mergeCell ref="A68:CP68"/>
    <mergeCell ref="BS95:BX95"/>
    <mergeCell ref="BS96:BX96"/>
    <mergeCell ref="A8:A10"/>
    <mergeCell ref="A13:A18"/>
    <mergeCell ref="A19:A21"/>
    <mergeCell ref="A22:A24"/>
    <mergeCell ref="A26:A29"/>
    <mergeCell ref="A38:A41"/>
    <mergeCell ref="A62:A65"/>
    <mergeCell ref="A81:A84"/>
    <mergeCell ref="B8:B10"/>
    <mergeCell ref="B13:B18"/>
    <mergeCell ref="B19:B21"/>
    <mergeCell ref="B22:B24"/>
    <mergeCell ref="B26:B29"/>
    <mergeCell ref="B31:B35"/>
    <mergeCell ref="B36:B37"/>
    <mergeCell ref="B39:B41"/>
    <mergeCell ref="B62:B65"/>
    <mergeCell ref="B81:B84"/>
    <mergeCell ref="C8:C10"/>
    <mergeCell ref="D9:D10"/>
    <mergeCell ref="D63:D65"/>
    <mergeCell ref="D81:D84"/>
    <mergeCell ref="E9:E10"/>
    <mergeCell ref="E63:E65"/>
    <mergeCell ref="E81:E84"/>
    <mergeCell ref="F9:F10"/>
    <mergeCell ref="F63:F65"/>
    <mergeCell ref="F81:F84"/>
    <mergeCell ref="G81:G84"/>
    <mergeCell ref="I9:I10"/>
    <mergeCell ref="I63:I65"/>
    <mergeCell ref="I81:I84"/>
    <mergeCell ref="J9:J10"/>
    <mergeCell ref="J63:J65"/>
    <mergeCell ref="J81:J84"/>
    <mergeCell ref="K9:K10"/>
    <mergeCell ref="L9:L10"/>
    <mergeCell ref="L63:L65"/>
    <mergeCell ref="L81:L84"/>
    <mergeCell ref="M9:M10"/>
    <mergeCell ref="M63:M65"/>
    <mergeCell ref="M81:M84"/>
    <mergeCell ref="N9:N10"/>
    <mergeCell ref="O9:O10"/>
    <mergeCell ref="O63:O65"/>
    <mergeCell ref="O81:O84"/>
    <mergeCell ref="P81:P84"/>
    <mergeCell ref="R9:R10"/>
    <mergeCell ref="R63:R65"/>
    <mergeCell ref="R81:R84"/>
    <mergeCell ref="S81:S84"/>
    <mergeCell ref="T63:T65"/>
    <mergeCell ref="U63:U65"/>
    <mergeCell ref="U81:U84"/>
    <mergeCell ref="V81:V84"/>
    <mergeCell ref="W63:W65"/>
    <mergeCell ref="X63:X65"/>
    <mergeCell ref="X81:X84"/>
    <mergeCell ref="Y81:Y84"/>
    <mergeCell ref="Z63:Z65"/>
    <mergeCell ref="AA63:AA65"/>
    <mergeCell ref="AA81:AA84"/>
    <mergeCell ref="AB9:AB10"/>
    <mergeCell ref="AB63:AB65"/>
    <mergeCell ref="AB81:AB84"/>
    <mergeCell ref="AC9:AC10"/>
    <mergeCell ref="AC63:AC65"/>
    <mergeCell ref="AC81:AC84"/>
    <mergeCell ref="AD9:AD10"/>
    <mergeCell ref="AD63:AD65"/>
    <mergeCell ref="AD81:AD84"/>
    <mergeCell ref="AE9:AE10"/>
    <mergeCell ref="AE63:AE65"/>
    <mergeCell ref="AE81:AE84"/>
    <mergeCell ref="AF9:AF10"/>
    <mergeCell ref="AG9:AG10"/>
    <mergeCell ref="AG63:AG65"/>
    <mergeCell ref="AG81:AG84"/>
    <mergeCell ref="AH9:AH10"/>
    <mergeCell ref="AH63:AH65"/>
    <mergeCell ref="AH81:AH84"/>
    <mergeCell ref="AI9:AI10"/>
    <mergeCell ref="AJ9:AJ10"/>
    <mergeCell ref="AJ63:AJ65"/>
    <mergeCell ref="AJ81:AJ84"/>
    <mergeCell ref="AK9:AK10"/>
    <mergeCell ref="AK63:AK65"/>
    <mergeCell ref="AK81:AK84"/>
    <mergeCell ref="AL9:AL10"/>
    <mergeCell ref="AM9:AM10"/>
    <mergeCell ref="AM63:AM65"/>
    <mergeCell ref="AM81:AM84"/>
    <mergeCell ref="AN63:AN65"/>
    <mergeCell ref="AN81:AN84"/>
    <mergeCell ref="AP9:AP10"/>
    <mergeCell ref="AP63:AP65"/>
    <mergeCell ref="AP81:AP84"/>
    <mergeCell ref="AQ63:AQ65"/>
    <mergeCell ref="AQ81:AQ84"/>
    <mergeCell ref="AS63:AS65"/>
    <mergeCell ref="AS81:AS84"/>
    <mergeCell ref="AT63:AT65"/>
    <mergeCell ref="AT81:AT84"/>
    <mergeCell ref="AV63:AV65"/>
    <mergeCell ref="AV81:AV84"/>
    <mergeCell ref="AW63:AW65"/>
    <mergeCell ref="AW81:AW84"/>
    <mergeCell ref="AY63:AY65"/>
    <mergeCell ref="AY81:AY84"/>
    <mergeCell ref="AZ9:AZ10"/>
    <mergeCell ref="BA9:BA10"/>
    <mergeCell ref="BB9:BB10"/>
    <mergeCell ref="BC9:BC10"/>
    <mergeCell ref="BC63:BC65"/>
    <mergeCell ref="BD9:BD10"/>
    <mergeCell ref="BE9:BE10"/>
    <mergeCell ref="BF9:BF10"/>
    <mergeCell ref="BI9:BI10"/>
    <mergeCell ref="BS9:BS10"/>
    <mergeCell ref="BS63:BS65"/>
    <mergeCell ref="BS81:BS84"/>
    <mergeCell ref="BT9:BT10"/>
    <mergeCell ref="BT63:BT65"/>
    <mergeCell ref="BT81:BT84"/>
    <mergeCell ref="BU9:BU10"/>
    <mergeCell ref="BU63:BU65"/>
    <mergeCell ref="BU81:BU84"/>
    <mergeCell ref="BV9:BV10"/>
    <mergeCell ref="BV63:BV65"/>
    <mergeCell ref="BV81:BV84"/>
    <mergeCell ref="BW9:BW10"/>
    <mergeCell ref="BX9:BX10"/>
    <mergeCell ref="BX63:BX65"/>
    <mergeCell ref="BX81:BX84"/>
    <mergeCell ref="BY9:BY10"/>
    <mergeCell ref="BY63:BY65"/>
    <mergeCell ref="BY81:BY84"/>
    <mergeCell ref="BZ9:BZ10"/>
    <mergeCell ref="CA9:CA10"/>
    <mergeCell ref="CA63:CA65"/>
    <mergeCell ref="CA81:CA84"/>
    <mergeCell ref="CB9:CB10"/>
    <mergeCell ref="CB63:CB65"/>
    <mergeCell ref="CB81:CB84"/>
    <mergeCell ref="CC9:CC10"/>
    <mergeCell ref="CD9:CD10"/>
    <mergeCell ref="CD63:CD65"/>
    <mergeCell ref="CD81:CD84"/>
    <mergeCell ref="CE63:CE65"/>
    <mergeCell ref="CE81:CE84"/>
    <mergeCell ref="CG9:CG10"/>
    <mergeCell ref="CG63:CG65"/>
    <mergeCell ref="CG81:CG84"/>
    <mergeCell ref="CH63:CH65"/>
    <mergeCell ref="CH81:CH84"/>
    <mergeCell ref="CJ63:CJ65"/>
    <mergeCell ref="CJ81:CJ84"/>
    <mergeCell ref="CK63:CK65"/>
    <mergeCell ref="CK81:CK84"/>
    <mergeCell ref="CM63:CM65"/>
    <mergeCell ref="CM81:CM84"/>
    <mergeCell ref="CN63:CN65"/>
    <mergeCell ref="CN81:CN84"/>
    <mergeCell ref="CP63:CP65"/>
    <mergeCell ref="CP81:CP84"/>
    <mergeCell ref="CQ8:CQ10"/>
    <mergeCell ref="CQ13:CQ14"/>
    <mergeCell ref="CQ26:CQ29"/>
    <mergeCell ref="CQ31:CQ35"/>
    <mergeCell ref="CQ36:CQ37"/>
    <mergeCell ref="CQ43:CQ44"/>
    <mergeCell ref="CQ47:CQ50"/>
    <mergeCell ref="CQ57:CQ58"/>
    <mergeCell ref="CQ69:CQ73"/>
    <mergeCell ref="CQ74:CQ79"/>
    <mergeCell ref="CQ85:CQ86"/>
    <mergeCell ref="CQ87:CQ88"/>
  </mergeCells>
  <pageMargins left="0.118110236220472" right="0.118110236220472" top="0.748031496062992" bottom="0.748031496062992" header="0.31496062992126" footer="0.31496062992126"/>
  <pageSetup paperSize="9" scale="51" fitToHeight="0" orientation="landscape" horizontalDpi="600" verticalDpi="600"/>
  <headerFooter/>
  <rowBreaks count="5" manualBreakCount="5">
    <brk id="21" max="94" man="1"/>
    <brk id="37" max="94" man="1"/>
    <brk id="50" max="94" man="1"/>
    <brk id="59" max="94" man="1"/>
    <brk id="73" max="94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Q100"/>
  <sheetViews>
    <sheetView view="pageBreakPreview" zoomScale="85" zoomScaleNormal="100" workbookViewId="0">
      <selection activeCell="AB8" sqref="AB8:AY8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hidden="1" customWidth="1" outlineLevel="1"/>
    <col min="41" max="41" width="3.71428571428571" style="49" hidden="1" customWidth="1" outlineLevel="1"/>
    <col min="42" max="42" width="3.71428571428571" style="32" customWidth="1" collapsed="1"/>
    <col min="43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hidden="1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hidden="1" customWidth="1" outlineLevel="1"/>
    <col min="84" max="84" width="3.71428571428571" style="52" hidden="1" customWidth="1" outlineLevel="1"/>
    <col min="85" max="85" width="3.71428571428571" style="53" customWidth="1" collapsed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85.5" customHeight="1" spans="1:95">
      <c r="A2" s="60" t="s">
        <v>546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</row>
    <row r="3" s="26" customFormat="1" ht="105.75" customHeight="1" spans="1:95">
      <c r="A3" s="61" t="s">
        <v>547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</row>
    <row r="4" s="27" customFormat="1" ht="44.25" hidden="1" customHeight="1" spans="1:95">
      <c r="A4" s="896" t="s">
        <v>542</v>
      </c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6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6"/>
      <c r="BM4" s="896"/>
      <c r="BN4" s="896"/>
      <c r="BO4" s="896"/>
      <c r="BP4" s="896"/>
      <c r="BQ4" s="896"/>
      <c r="BR4" s="896"/>
      <c r="BS4" s="896"/>
      <c r="BT4" s="896"/>
      <c r="BU4" s="896"/>
      <c r="BV4" s="896"/>
      <c r="BW4" s="896"/>
      <c r="BX4" s="896"/>
      <c r="BY4" s="896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6"/>
      <c r="CK4" s="896"/>
      <c r="CL4" s="896"/>
      <c r="CM4" s="896"/>
      <c r="CN4" s="896"/>
      <c r="CO4" s="896"/>
      <c r="CP4" s="896"/>
      <c r="CQ4" s="896"/>
    </row>
    <row r="5" s="26" customFormat="1" ht="84.75" hidden="1" customHeight="1" spans="1:95">
      <c r="A5" s="63" t="s">
        <v>529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84.75" hidden="1" customHeight="1" spans="1:95">
      <c r="A6" s="63" t="s">
        <v>510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4.75" hidden="1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84.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677" t="s">
        <v>143</v>
      </c>
      <c r="Q9" s="711"/>
      <c r="R9" s="590">
        <v>2021</v>
      </c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677" t="s">
        <v>143</v>
      </c>
      <c r="AO9" s="711"/>
      <c r="AP9" s="590">
        <v>2021</v>
      </c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677" t="s">
        <v>143</v>
      </c>
      <c r="BH9" s="711"/>
      <c r="BI9" s="590">
        <v>2021</v>
      </c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677" t="s">
        <v>143</v>
      </c>
      <c r="CF9" s="711"/>
      <c r="CG9" s="590">
        <v>2021</v>
      </c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597"/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678" t="s">
        <v>179</v>
      </c>
      <c r="AO10" s="713" t="s">
        <v>180</v>
      </c>
      <c r="AP10" s="597"/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678" t="s">
        <v>179</v>
      </c>
      <c r="BH10" s="713" t="s">
        <v>180</v>
      </c>
      <c r="BI10" s="597"/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678" t="s">
        <v>179</v>
      </c>
      <c r="CF10" s="713" t="s">
        <v>180</v>
      </c>
      <c r="CG10" s="597"/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99.7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16870.18385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'49'!R13</f>
        <v>3995.11377</v>
      </c>
      <c r="Q13" s="687">
        <f>Q14+Q15+Q16+Q17</f>
        <v>0</v>
      </c>
      <c r="R13" s="717">
        <f>P13+Q13</f>
        <v>3995.11377</v>
      </c>
      <c r="S13" s="686">
        <f>'52'!U13</f>
        <v>1347.97835</v>
      </c>
      <c r="T13" s="687">
        <f>T14+T15+T16+T17</f>
        <v>-17.5442</v>
      </c>
      <c r="U13" s="717">
        <f>S13+T13</f>
        <v>1330.43415</v>
      </c>
      <c r="V13" s="686">
        <f>'52'!X13</f>
        <v>0</v>
      </c>
      <c r="W13" s="687">
        <f>W14+W15+W16+W17</f>
        <v>0</v>
      </c>
      <c r="X13" s="717">
        <f>V13+W13</f>
        <v>0</v>
      </c>
      <c r="Y13" s="686">
        <f>'52'!AA13</f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686">
        <f>'52'!AS13</f>
        <v>0</v>
      </c>
      <c r="AR13" s="609"/>
      <c r="AS13" s="11">
        <v>0</v>
      </c>
      <c r="AT13" s="686">
        <f>'52'!AV13</f>
        <v>0</v>
      </c>
      <c r="AU13" s="609"/>
      <c r="AV13" s="11">
        <v>0</v>
      </c>
      <c r="AW13" s="686">
        <f>'52'!AY13</f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86">
        <f>'52'!BL13</f>
        <v>0</v>
      </c>
      <c r="BK13" s="654"/>
      <c r="BL13" s="653">
        <v>0</v>
      </c>
      <c r="BM13" s="686">
        <f>'52'!BO13</f>
        <v>0</v>
      </c>
      <c r="BN13" s="654"/>
      <c r="BO13" s="653">
        <v>0</v>
      </c>
      <c r="BP13" s="686">
        <f>'52'!BR13</f>
        <v>0</v>
      </c>
      <c r="BQ13" s="654"/>
      <c r="BR13" s="780">
        <v>0</v>
      </c>
      <c r="BS13" s="674">
        <f>BT13+BU13+BX13+CA13+CD13+CG13+CJ13+CM13+CP13</f>
        <v>16870.18385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3995.11377</v>
      </c>
      <c r="CF13" s="654">
        <f>Q13+AO13</f>
        <v>0</v>
      </c>
      <c r="CG13" s="653">
        <f>CE13+CF13</f>
        <v>3995.11377</v>
      </c>
      <c r="CH13" s="653">
        <f t="shared" ref="CH13:CP13" si="0">S13+AQ13+BJ13</f>
        <v>1347.97835</v>
      </c>
      <c r="CI13" s="654">
        <f t="shared" si="0"/>
        <v>-17.5442</v>
      </c>
      <c r="CJ13" s="653">
        <f t="shared" si="0"/>
        <v>1330.43415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208"/>
    </row>
    <row r="14" ht="33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86"/>
      <c r="T14" s="687"/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209"/>
    </row>
    <row r="15" ht="28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/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/>
    </row>
    <row r="16" ht="69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>
        <v>-17.5442</v>
      </c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 t="s">
        <v>548</v>
      </c>
    </row>
    <row r="17" ht="27.7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104.25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545051.53828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77154.26481</v>
      </c>
      <c r="Q30" s="687">
        <f t="shared" ref="Q30:AA30" si="3">Q31+Q36</f>
        <v>0</v>
      </c>
      <c r="R30" s="717">
        <f t="shared" si="3"/>
        <v>74700.98828</v>
      </c>
      <c r="S30" s="686">
        <f t="shared" si="3"/>
        <v>60674.45592</v>
      </c>
      <c r="T30" s="687">
        <f t="shared" si="3"/>
        <v>412.75</v>
      </c>
      <c r="U30" s="717">
        <f t="shared" si="3"/>
        <v>61087.20592</v>
      </c>
      <c r="V30" s="686">
        <f t="shared" si="3"/>
        <v>61476.13292</v>
      </c>
      <c r="W30" s="687">
        <f t="shared" si="3"/>
        <v>0</v>
      </c>
      <c r="X30" s="717">
        <f t="shared" si="3"/>
        <v>61476.13292</v>
      </c>
      <c r="Y30" s="686">
        <f t="shared" si="3"/>
        <v>60807.40773</v>
      </c>
      <c r="Z30" s="687">
        <f t="shared" si="3"/>
        <v>0</v>
      </c>
      <c r="AA30" s="717">
        <f t="shared" si="3"/>
        <v>60807.40773</v>
      </c>
      <c r="AB30" s="608">
        <f>AC30+AD30+AG30+AJ30+AM30+AP30+AS30+AV30+AY30</f>
        <v>23675.23378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4050.4</v>
      </c>
      <c r="AO30" s="609">
        <f t="shared" si="4"/>
        <v>0</v>
      </c>
      <c r="AP30" s="11">
        <f t="shared" si="4"/>
        <v>4050.4</v>
      </c>
      <c r="AQ30" s="11">
        <f t="shared" si="4"/>
        <v>7500</v>
      </c>
      <c r="AR30" s="609">
        <f t="shared" si="4"/>
        <v>365.08625</v>
      </c>
      <c r="AS30" s="11">
        <f t="shared" si="4"/>
        <v>7865.08625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568726.77206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78751.38828</v>
      </c>
      <c r="CF30" s="609">
        <f t="shared" si="6"/>
        <v>0</v>
      </c>
      <c r="CG30" s="11">
        <f t="shared" si="6"/>
        <v>78751.38828</v>
      </c>
      <c r="CH30" s="11">
        <f t="shared" si="6"/>
        <v>68174.45592</v>
      </c>
      <c r="CI30" s="609">
        <f t="shared" si="6"/>
        <v>777.83625</v>
      </c>
      <c r="CJ30" s="11">
        <f t="shared" si="6"/>
        <v>68952.29217</v>
      </c>
      <c r="CK30" s="11">
        <f t="shared" si="6"/>
        <v>61476.13292</v>
      </c>
      <c r="CL30" s="609">
        <f t="shared" si="6"/>
        <v>0</v>
      </c>
      <c r="CM30" s="11">
        <f t="shared" si="6"/>
        <v>61476.13292</v>
      </c>
      <c r="CN30" s="11">
        <f t="shared" si="6"/>
        <v>60807.40773</v>
      </c>
      <c r="CO30" s="609">
        <f t="shared" si="6"/>
        <v>0</v>
      </c>
      <c r="CP30" s="11">
        <f t="shared" si="6"/>
        <v>60807.40773</v>
      </c>
      <c r="CQ30" s="802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371906.97968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'49'!R31</f>
        <v>51431.48451</v>
      </c>
      <c r="Q31" s="687">
        <f>Q32+Q34</f>
        <v>0</v>
      </c>
      <c r="R31" s="717">
        <f>P31+Q31</f>
        <v>51431.48451</v>
      </c>
      <c r="S31" s="686">
        <f>'52'!U31</f>
        <v>38634.16134</v>
      </c>
      <c r="T31" s="687">
        <f>T32+T34</f>
        <v>412.75</v>
      </c>
      <c r="U31" s="717">
        <f>S31+T31</f>
        <v>39046.91134</v>
      </c>
      <c r="V31" s="686">
        <f>'52'!X31</f>
        <v>39991.56444</v>
      </c>
      <c r="W31" s="687">
        <f>W32+W34</f>
        <v>0</v>
      </c>
      <c r="X31" s="717">
        <f>V31+W31</f>
        <v>39991.56444</v>
      </c>
      <c r="Y31" s="686">
        <f>'52'!AA31</f>
        <v>39526.45248</v>
      </c>
      <c r="Z31" s="687">
        <f>Z32+Z34</f>
        <v>0</v>
      </c>
      <c r="AA31" s="717">
        <f>Y31+Z31</f>
        <v>39526.45248</v>
      </c>
      <c r="AB31" s="608">
        <f>AC31+AD31+AG31+AJ31+AM31+AP31+AS31+AV31+AY31</f>
        <v>16653.57928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f>'49'!AP31</f>
        <v>3520</v>
      </c>
      <c r="AO31" s="687">
        <f>AO32+AO34</f>
        <v>0</v>
      </c>
      <c r="AP31" s="11">
        <f>AN31+AO31</f>
        <v>3520</v>
      </c>
      <c r="AQ31" s="11">
        <f>'52'!AS31</f>
        <v>5200</v>
      </c>
      <c r="AR31" s="687">
        <f>AR32+AR34</f>
        <v>329.71958</v>
      </c>
      <c r="AS31" s="11">
        <f>AQ31+AR31</f>
        <v>5529.71958</v>
      </c>
      <c r="AT31" s="11">
        <f>'52'!AV31</f>
        <v>0</v>
      </c>
      <c r="AU31" s="687">
        <f>AU32+AU34</f>
        <v>0</v>
      </c>
      <c r="AV31" s="11">
        <f>AT31+AU31</f>
        <v>0</v>
      </c>
      <c r="AW31" s="11">
        <f>'52'!AY31</f>
        <v>0</v>
      </c>
      <c r="AX31" s="687">
        <f>AX32+AX34</f>
        <v>0</v>
      </c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11">
        <f>'52'!BL31</f>
        <v>0</v>
      </c>
      <c r="BK31" s="609">
        <f>BK32+BK33+BK34</f>
        <v>0</v>
      </c>
      <c r="BL31" s="769">
        <f>BJ31+BK31</f>
        <v>0</v>
      </c>
      <c r="BM31" s="11">
        <f>'52'!BO31</f>
        <v>0</v>
      </c>
      <c r="BN31" s="609">
        <f>BN32+BN33+BN34</f>
        <v>0</v>
      </c>
      <c r="BO31" s="769">
        <f>BM31+BN31</f>
        <v>0</v>
      </c>
      <c r="BP31" s="11">
        <f>'51'!BR31</f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388560.55896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54951.48451</v>
      </c>
      <c r="CF31" s="609">
        <f>Q31+AO31</f>
        <v>0</v>
      </c>
      <c r="CG31" s="11">
        <f>CE31+CF31</f>
        <v>54951.48451</v>
      </c>
      <c r="CH31" s="11">
        <f>S31+AQ31</f>
        <v>43834.16134</v>
      </c>
      <c r="CI31" s="609">
        <f>T31+AR31</f>
        <v>742.46958</v>
      </c>
      <c r="CJ31" s="11">
        <f>CH31+CI31</f>
        <v>44576.63092</v>
      </c>
      <c r="CK31" s="11">
        <f>V31+AT31</f>
        <v>39991.56444</v>
      </c>
      <c r="CL31" s="609">
        <f>W31+AU31</f>
        <v>0</v>
      </c>
      <c r="CM31" s="11">
        <f>CK31+CL31</f>
        <v>39991.56444</v>
      </c>
      <c r="CN31" s="11">
        <f>Y31+AW31</f>
        <v>39526.45248</v>
      </c>
      <c r="CO31" s="609">
        <f>Z31+AX31</f>
        <v>0</v>
      </c>
      <c r="CP31" s="787">
        <f>CN31+CO31</f>
        <v>39526.45248</v>
      </c>
      <c r="CQ31" s="808"/>
    </row>
    <row r="32" ht="96.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>
        <f>363.9</f>
        <v>363.9</v>
      </c>
      <c r="U32" s="690"/>
      <c r="V32" s="686"/>
      <c r="W32" s="687"/>
      <c r="X32" s="690"/>
      <c r="Y32" s="686"/>
      <c r="Z32" s="687"/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09"/>
      <c r="AP32" s="616"/>
      <c r="AQ32" s="616"/>
      <c r="AR32" s="687">
        <f>0.15824</f>
        <v>0.15824</v>
      </c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809"/>
      <c r="CQ32" s="378" t="s">
        <v>549</v>
      </c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809"/>
      <c r="CQ33" s="378"/>
    </row>
    <row r="34" ht="91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>
        <f>48.85</f>
        <v>48.85</v>
      </c>
      <c r="U34" s="718"/>
      <c r="V34" s="686"/>
      <c r="W34" s="687"/>
      <c r="X34" s="718"/>
      <c r="Y34" s="686"/>
      <c r="Z34" s="692"/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43"/>
      <c r="AP34" s="616"/>
      <c r="AQ34" s="616"/>
      <c r="AR34" s="687">
        <f>0.56134+329</f>
        <v>329.56134</v>
      </c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810"/>
      <c r="CQ34" s="378" t="s">
        <v>550</v>
      </c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811"/>
      <c r="CQ35" s="223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173144.5586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'49'!R36</f>
        <v>23269.50377</v>
      </c>
      <c r="Q36" s="687">
        <f>Q37</f>
        <v>0</v>
      </c>
      <c r="R36" s="717">
        <f>P36+Q36</f>
        <v>23269.50377</v>
      </c>
      <c r="S36" s="686">
        <f>'52'!U36</f>
        <v>22040.29458</v>
      </c>
      <c r="T36" s="687">
        <f>T37</f>
        <v>0</v>
      </c>
      <c r="U36" s="717">
        <f>S36+T36</f>
        <v>22040.29458</v>
      </c>
      <c r="V36" s="686">
        <f>'52'!X36</f>
        <v>21484.56848</v>
      </c>
      <c r="W36" s="687">
        <f>W37</f>
        <v>0</v>
      </c>
      <c r="X36" s="717">
        <f>V36+W36</f>
        <v>21484.56848</v>
      </c>
      <c r="Y36" s="686">
        <f>'52'!AA36</f>
        <v>21280.95525</v>
      </c>
      <c r="Z36" s="687">
        <f>Z37</f>
        <v>0</v>
      </c>
      <c r="AA36" s="717">
        <f>Y36+Z36</f>
        <v>21280.95525</v>
      </c>
      <c r="AB36" s="608">
        <f>AC36+AD36+AG36+AJ36+AM36+AP36+AS36+AV36+AY36</f>
        <v>7021.6545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f>'49'!AP36</f>
        <v>530.4</v>
      </c>
      <c r="AO36" s="609">
        <f>AO37</f>
        <v>0</v>
      </c>
      <c r="AP36" s="11">
        <f>AN36+AO36</f>
        <v>530.4</v>
      </c>
      <c r="AQ36" s="11">
        <f>'52'!AS36</f>
        <v>2300</v>
      </c>
      <c r="AR36" s="609">
        <f>AR37</f>
        <v>35.36667</v>
      </c>
      <c r="AS36" s="11">
        <f>AQ36+AR36</f>
        <v>2335.36667</v>
      </c>
      <c r="AT36" s="11">
        <f>'52'!AV36</f>
        <v>0</v>
      </c>
      <c r="AU36" s="609">
        <f>AU37</f>
        <v>0</v>
      </c>
      <c r="AV36" s="11">
        <f>AT36+AU36</f>
        <v>0</v>
      </c>
      <c r="AW36" s="11">
        <f>'52'!AY36</f>
        <v>0</v>
      </c>
      <c r="AX36" s="609">
        <f>AX37</f>
        <v>0</v>
      </c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>
        <f>BH37</f>
        <v>0</v>
      </c>
      <c r="BI36" s="11">
        <f>BG36+BH36</f>
        <v>0</v>
      </c>
      <c r="BJ36" s="11">
        <f>'52'!BL36</f>
        <v>0</v>
      </c>
      <c r="BK36" s="609">
        <f>BK37</f>
        <v>0</v>
      </c>
      <c r="BL36" s="11">
        <f>BJ36+BK36</f>
        <v>0</v>
      </c>
      <c r="BM36" s="11">
        <f>'52'!BO36</f>
        <v>0</v>
      </c>
      <c r="BN36" s="609">
        <f>BN37</f>
        <v>0</v>
      </c>
      <c r="BO36" s="11">
        <f>BM36+BN36</f>
        <v>0</v>
      </c>
      <c r="BP36" s="11">
        <f>'52'!BR36</f>
        <v>0</v>
      </c>
      <c r="BQ36" s="609">
        <f>BQ37</f>
        <v>0</v>
      </c>
      <c r="BR36" s="11">
        <f>BP36+BQ36</f>
        <v>0</v>
      </c>
      <c r="BS36" s="608">
        <f>BT36+BU36+BX36+CA36+CD36+CG36+CJ36+CM36+CP36</f>
        <v>180166.2131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23799.90377</v>
      </c>
      <c r="CF36" s="609">
        <f>Q36+AO36</f>
        <v>0</v>
      </c>
      <c r="CG36" s="11">
        <f>CE36+CF36</f>
        <v>23799.90377</v>
      </c>
      <c r="CH36" s="11">
        <f>S36+AQ36</f>
        <v>24340.29458</v>
      </c>
      <c r="CI36" s="609">
        <f>T36+AR36</f>
        <v>35.36667</v>
      </c>
      <c r="CJ36" s="11">
        <f>CH36+CI36</f>
        <v>24375.66125</v>
      </c>
      <c r="CK36" s="11">
        <f>V36+AT36</f>
        <v>21484.56848</v>
      </c>
      <c r="CL36" s="609">
        <f>W36+AU36</f>
        <v>0</v>
      </c>
      <c r="CM36" s="11">
        <f>CK36+CL36</f>
        <v>21484.56848</v>
      </c>
      <c r="CN36" s="11">
        <f>Y36+AW36</f>
        <v>21280.95525</v>
      </c>
      <c r="CO36" s="609">
        <f>Z36+AX36</f>
        <v>0</v>
      </c>
      <c r="CP36" s="11">
        <f>CN36+CO36</f>
        <v>21280.95525</v>
      </c>
      <c r="CQ36" s="224" t="s">
        <v>551</v>
      </c>
    </row>
    <row r="37" ht="62.25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86"/>
      <c r="T37" s="687"/>
      <c r="U37" s="717"/>
      <c r="V37" s="686"/>
      <c r="W37" s="687"/>
      <c r="X37" s="717"/>
      <c r="Y37" s="686"/>
      <c r="Z37" s="687"/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87">
        <f>4.36667+31</f>
        <v>35.36667</v>
      </c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5052.48523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'49'!R38</f>
        <v>2453.27653</v>
      </c>
      <c r="Q38" s="687">
        <f>Q39+Q40+Q41</f>
        <v>0</v>
      </c>
      <c r="R38" s="717">
        <f>P38+Q38</f>
        <v>2453.27653</v>
      </c>
      <c r="S38" s="686">
        <f>'52'!U38</f>
        <v>600</v>
      </c>
      <c r="T38" s="687">
        <f>T39+T40+T41</f>
        <v>0</v>
      </c>
      <c r="U38" s="717">
        <f>S38+T38</f>
        <v>600</v>
      </c>
      <c r="V38" s="686">
        <f>'52'!X38</f>
        <v>0</v>
      </c>
      <c r="W38" s="687">
        <f>W39</f>
        <v>0</v>
      </c>
      <c r="X38" s="717">
        <f>V38+W38</f>
        <v>0</v>
      </c>
      <c r="Y38" s="686">
        <f>'52'!AA38</f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686">
        <f>'52'!AS38</f>
        <v>0</v>
      </c>
      <c r="AR38" s="609">
        <f t="shared" si="7"/>
        <v>0</v>
      </c>
      <c r="AS38" s="11">
        <f>AQ38+AR38</f>
        <v>0</v>
      </c>
      <c r="AT38" s="686">
        <f>'52'!AV38</f>
        <v>0</v>
      </c>
      <c r="AU38" s="609">
        <f>AU39</f>
        <v>0</v>
      </c>
      <c r="AV38" s="11">
        <f>AT38+AU38</f>
        <v>0</v>
      </c>
      <c r="AW38" s="686">
        <f>'52'!AY38</f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686">
        <f>'52'!BL38</f>
        <v>0</v>
      </c>
      <c r="BK38" s="609"/>
      <c r="BL38" s="686">
        <f>BJ38+BK38</f>
        <v>0</v>
      </c>
      <c r="BM38" s="686">
        <f>'52'!BO38</f>
        <v>0</v>
      </c>
      <c r="BN38" s="609"/>
      <c r="BO38" s="686">
        <f>BM38+BN38</f>
        <v>0</v>
      </c>
      <c r="BP38" s="686">
        <f>'52'!BR38</f>
        <v>0</v>
      </c>
      <c r="BQ38" s="609"/>
      <c r="BR38" s="686">
        <f>BP38+BQ38</f>
        <v>0</v>
      </c>
      <c r="BS38" s="608">
        <f>BT38+BU38+BX38+CA38+CD38+CG38+CJ38+CM38+CP38</f>
        <v>9783.65465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2453.27653</v>
      </c>
      <c r="CF38" s="609">
        <f>Q38+AO38</f>
        <v>0</v>
      </c>
      <c r="CG38" s="11">
        <f>CE38+CF38</f>
        <v>2453.27653</v>
      </c>
      <c r="CH38" s="11">
        <f>S38+AQ38</f>
        <v>600</v>
      </c>
      <c r="CI38" s="609">
        <f>T38+AR38</f>
        <v>0</v>
      </c>
      <c r="CJ38" s="11">
        <f>CH38+CI38</f>
        <v>600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/>
    </row>
    <row r="39" ht="23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/>
    </row>
    <row r="40" ht="75.75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/>
    </row>
    <row r="41" ht="30.7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75460.81749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'49'!R43</f>
        <v>16540.70411</v>
      </c>
      <c r="Q43" s="687">
        <f>Q44</f>
        <v>0</v>
      </c>
      <c r="R43" s="717">
        <f>P43+Q43</f>
        <v>16540.70411</v>
      </c>
      <c r="S43" s="686">
        <f>'52'!U43</f>
        <v>10346.5103</v>
      </c>
      <c r="T43" s="687">
        <f>T44</f>
        <v>0</v>
      </c>
      <c r="U43" s="717">
        <f>S43+T43</f>
        <v>10346.5103</v>
      </c>
      <c r="V43" s="686">
        <f>'52'!X43</f>
        <v>10732.12144</v>
      </c>
      <c r="W43" s="687">
        <v>0</v>
      </c>
      <c r="X43" s="717">
        <f>V43+W43</f>
        <v>10732.12144</v>
      </c>
      <c r="Y43" s="686">
        <f>'52'!AA43</f>
        <v>10601.47846</v>
      </c>
      <c r="Z43" s="687">
        <v>0</v>
      </c>
      <c r="AA43" s="717">
        <f>Y43+Z43</f>
        <v>10601.47846</v>
      </c>
      <c r="AB43" s="608">
        <f>AC43+AD43+AG43+AJ43+AM43+AP43+AS43+AV43+AY43</f>
        <v>5985.46214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'48'!AP43</f>
        <v>1050</v>
      </c>
      <c r="AO43" s="609">
        <f>AO44</f>
        <v>0</v>
      </c>
      <c r="AP43" s="11">
        <f>AN43+AO43</f>
        <v>1050</v>
      </c>
      <c r="AQ43" s="11">
        <f>'52'!AS43</f>
        <v>1500</v>
      </c>
      <c r="AR43" s="609">
        <f>AR44</f>
        <v>0</v>
      </c>
      <c r="AS43" s="11">
        <f>AQ43+AR43</f>
        <v>1500</v>
      </c>
      <c r="AT43" s="11">
        <f>'52'!AV43</f>
        <v>0</v>
      </c>
      <c r="AU43" s="609">
        <f>AU44</f>
        <v>0</v>
      </c>
      <c r="AV43" s="11">
        <f>AT43+AU43</f>
        <v>0</v>
      </c>
      <c r="AW43" s="11">
        <f>'52'!AY43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f>'52'!BL43</f>
        <v>0</v>
      </c>
      <c r="BK43" s="609">
        <f>BK44</f>
        <v>0</v>
      </c>
      <c r="BL43" s="686">
        <f>BJ43+BK43</f>
        <v>0</v>
      </c>
      <c r="BM43" s="11">
        <f>'52'!BO43</f>
        <v>0</v>
      </c>
      <c r="BN43" s="609">
        <f>BN44</f>
        <v>0</v>
      </c>
      <c r="BO43" s="686">
        <f>BM43+BN43</f>
        <v>0</v>
      </c>
      <c r="BP43" s="11">
        <f>'52'!BR43</f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81446.27963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17590.70411</v>
      </c>
      <c r="CF43" s="609">
        <f>Q43+AO43</f>
        <v>0</v>
      </c>
      <c r="CG43" s="11">
        <f>CE43+CF43</f>
        <v>17590.70411</v>
      </c>
      <c r="CH43" s="11">
        <f>S43+AQ43+BJ43</f>
        <v>11846.5103</v>
      </c>
      <c r="CI43" s="609">
        <f>T43+AR43+BK43</f>
        <v>0</v>
      </c>
      <c r="CJ43" s="11">
        <f>CH43+CI43</f>
        <v>11846.5103</v>
      </c>
      <c r="CK43" s="11">
        <f>V43+AT43+BM43</f>
        <v>10732.12144</v>
      </c>
      <c r="CL43" s="609">
        <f>W43+AU43+BN43</f>
        <v>0</v>
      </c>
      <c r="CM43" s="11">
        <f>CK43+CL43</f>
        <v>10732.12144</v>
      </c>
      <c r="CN43" s="11">
        <f>Y43+AW43+BP43</f>
        <v>10601.47846</v>
      </c>
      <c r="CO43" s="609">
        <f>Z43+AX43+BQ43</f>
        <v>0</v>
      </c>
      <c r="CP43" s="11">
        <f>CN43+CO43</f>
        <v>10601.47846</v>
      </c>
      <c r="CQ43" s="224"/>
    </row>
    <row r="44" ht="46.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/>
      <c r="R44" s="722"/>
      <c r="S44" s="699"/>
      <c r="T44" s="687"/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/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654348.48735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100143.35922</v>
      </c>
      <c r="Q45" s="646">
        <f t="shared" si="9"/>
        <v>0</v>
      </c>
      <c r="R45" s="646">
        <f t="shared" si="9"/>
        <v>97690.08269</v>
      </c>
      <c r="S45" s="646">
        <f t="shared" si="9"/>
        <v>72968.94457</v>
      </c>
      <c r="T45" s="646">
        <f t="shared" si="9"/>
        <v>395.2058</v>
      </c>
      <c r="U45" s="646">
        <f t="shared" si="9"/>
        <v>73364.15037</v>
      </c>
      <c r="V45" s="646">
        <f t="shared" si="9"/>
        <v>72208.25436</v>
      </c>
      <c r="W45" s="646">
        <f t="shared" si="9"/>
        <v>0</v>
      </c>
      <c r="X45" s="646">
        <f t="shared" si="9"/>
        <v>72208.25436</v>
      </c>
      <c r="Y45" s="646">
        <f t="shared" si="9"/>
        <v>71408.88619</v>
      </c>
      <c r="Z45" s="646">
        <f t="shared" si="9"/>
        <v>0</v>
      </c>
      <c r="AA45" s="646">
        <f t="shared" si="9"/>
        <v>71408.88619</v>
      </c>
      <c r="AB45" s="608">
        <f>AC45+AD45+AG45+AJ45+AM45+AP45+AS45+AV45+AY45</f>
        <v>34391.86534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5100.4</v>
      </c>
      <c r="AO45" s="646">
        <f t="shared" si="9"/>
        <v>0</v>
      </c>
      <c r="AP45" s="646">
        <f t="shared" si="9"/>
        <v>5100.4</v>
      </c>
      <c r="AQ45" s="646">
        <f t="shared" si="9"/>
        <v>9000</v>
      </c>
      <c r="AR45" s="646">
        <f t="shared" si="9"/>
        <v>365.08625</v>
      </c>
      <c r="AS45" s="646">
        <f t="shared" si="9"/>
        <v>9365.08625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688740.35269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102790.48269</v>
      </c>
      <c r="CF45" s="646">
        <f t="shared" si="10"/>
        <v>0</v>
      </c>
      <c r="CG45" s="646">
        <f t="shared" si="10"/>
        <v>102790.48269</v>
      </c>
      <c r="CH45" s="646">
        <f t="shared" si="10"/>
        <v>81968.94457</v>
      </c>
      <c r="CI45" s="646">
        <f t="shared" si="10"/>
        <v>760.29205</v>
      </c>
      <c r="CJ45" s="646">
        <f t="shared" si="10"/>
        <v>82729.23662</v>
      </c>
      <c r="CK45" s="646">
        <f t="shared" si="10"/>
        <v>72208.25436</v>
      </c>
      <c r="CL45" s="646">
        <f t="shared" si="10"/>
        <v>0</v>
      </c>
      <c r="CM45" s="646">
        <f t="shared" si="10"/>
        <v>72208.25436</v>
      </c>
      <c r="CN45" s="646">
        <f t="shared" si="10"/>
        <v>71408.88619</v>
      </c>
      <c r="CO45" s="646">
        <f t="shared" si="10"/>
        <v>0</v>
      </c>
      <c r="CP45" s="646">
        <f t="shared" si="10"/>
        <v>71408.88619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651" t="s">
        <v>13</v>
      </c>
      <c r="D47" s="652">
        <f>E47+F47+I47+L47+O47+R47+U47+X47+AA47</f>
        <v>210.52674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'49'!R47</f>
        <v>26.31579</v>
      </c>
      <c r="Q47" s="654">
        <f>Q48+Q49+Q50</f>
        <v>0</v>
      </c>
      <c r="R47" s="723">
        <f>P47+Q47</f>
        <v>26.31579</v>
      </c>
      <c r="S47" s="701">
        <f>'52'!U47</f>
        <v>52.63158</v>
      </c>
      <c r="T47" s="654">
        <f>T48+T49+T50</f>
        <v>0</v>
      </c>
      <c r="U47" s="723">
        <f>S47+T47</f>
        <v>52.63158</v>
      </c>
      <c r="V47" s="701">
        <f>'52'!X47</f>
        <v>52.63158</v>
      </c>
      <c r="W47" s="654">
        <f>W48</f>
        <v>0</v>
      </c>
      <c r="X47" s="723">
        <f>V47+W47</f>
        <v>52.63158</v>
      </c>
      <c r="Y47" s="701">
        <f>'52'!AA47</f>
        <v>0</v>
      </c>
      <c r="Z47" s="654">
        <f>Z48</f>
        <v>0</v>
      </c>
      <c r="AA47" s="723">
        <f>Y47+Z47</f>
        <v>0</v>
      </c>
      <c r="AB47" s="674">
        <f>AC47+AD47+AG47+AJ47+AM47+AP47+AS47+AV47+AY47</f>
        <v>920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'49'!AP47</f>
        <v>90</v>
      </c>
      <c r="AO47" s="654">
        <f>AO48+AO49+AO50</f>
        <v>0</v>
      </c>
      <c r="AP47" s="653">
        <f>AN47+AO47</f>
        <v>90</v>
      </c>
      <c r="AQ47" s="653">
        <f>'52'!AS47</f>
        <v>200</v>
      </c>
      <c r="AR47" s="654">
        <f>AR48+AR49+AR50</f>
        <v>0</v>
      </c>
      <c r="AS47" s="653">
        <f>AQ47+AR47</f>
        <v>200</v>
      </c>
      <c r="AT47" s="653">
        <f>'52'!AV47</f>
        <v>180</v>
      </c>
      <c r="AU47" s="654">
        <f>AU48</f>
        <v>0</v>
      </c>
      <c r="AV47" s="653">
        <f>AT47+AU47</f>
        <v>180</v>
      </c>
      <c r="AW47" s="653">
        <f>'52'!AY47</f>
        <v>180</v>
      </c>
      <c r="AX47" s="654">
        <f>AX48</f>
        <v>0</v>
      </c>
      <c r="AY47" s="653">
        <f>AW47+AX47</f>
        <v>180</v>
      </c>
      <c r="AZ47" s="747">
        <f>BC47+BF47+BI47+BL47+BO47+BR47</f>
        <v>4080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'49'!BI47</f>
        <v>410</v>
      </c>
      <c r="BH47" s="654">
        <f>BH48+BH49+BH50</f>
        <v>0</v>
      </c>
      <c r="BI47" s="653">
        <f>BG47+BH47</f>
        <v>410</v>
      </c>
      <c r="BJ47" s="653">
        <f>'52'!BL47</f>
        <v>800</v>
      </c>
      <c r="BK47" s="654">
        <f>BK48+BK49+BK50</f>
        <v>0</v>
      </c>
      <c r="BL47" s="653">
        <f>BJ47+BK47</f>
        <v>800</v>
      </c>
      <c r="BM47" s="653">
        <f>'52'!BO47</f>
        <v>820</v>
      </c>
      <c r="BN47" s="654">
        <f>BN48</f>
        <v>0</v>
      </c>
      <c r="BO47" s="653">
        <f>BM47+BN47</f>
        <v>820</v>
      </c>
      <c r="BP47" s="653">
        <f>'52'!BR47</f>
        <v>820</v>
      </c>
      <c r="BQ47" s="654">
        <f>BQ48</f>
        <v>0</v>
      </c>
      <c r="BR47" s="786">
        <f>BP47+BQ47</f>
        <v>820</v>
      </c>
      <c r="BS47" s="608">
        <f>BT47+BU47+BX47+CA47+CD47+CG47+CJ47+CM47+CP47</f>
        <v>5210.52674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1052.63158</v>
      </c>
      <c r="CI47" s="654">
        <f>T47+AR47+BK47</f>
        <v>0</v>
      </c>
      <c r="CJ47" s="653">
        <f>CH47+CI47</f>
        <v>1052.63158</v>
      </c>
      <c r="CK47" s="653">
        <f>V47+AT47+BM47</f>
        <v>1052.63158</v>
      </c>
      <c r="CL47" s="654">
        <f>W47+AU47+BN47</f>
        <v>0</v>
      </c>
      <c r="CM47" s="653">
        <f>CK47+CL47</f>
        <v>1052.63158</v>
      </c>
      <c r="CN47" s="653">
        <f>Y47+AW47+BP47</f>
        <v>1000</v>
      </c>
      <c r="CO47" s="654">
        <f>Z47+AX47+BQ47</f>
        <v>0</v>
      </c>
      <c r="CP47" s="653">
        <f>CN47+CO47</f>
        <v>1000</v>
      </c>
      <c r="CQ47" s="819"/>
    </row>
    <row r="48" s="27" customFormat="1" ht="25.5" customHeight="1" spans="1:95">
      <c r="A48" s="655"/>
      <c r="B48" s="606"/>
      <c r="C48" s="656" t="s">
        <v>330</v>
      </c>
      <c r="D48" s="657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/>
      <c r="U48" s="717"/>
      <c r="V48" s="686"/>
      <c r="W48" s="609"/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/>
      <c r="AS48" s="11"/>
      <c r="AT48" s="11"/>
      <c r="AU48" s="609"/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/>
      <c r="BL48" s="11"/>
      <c r="BM48" s="11"/>
      <c r="BN48" s="609"/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820"/>
    </row>
    <row r="49" s="27" customFormat="1" ht="20.25" customHeight="1" spans="1:95">
      <c r="A49" s="655"/>
      <c r="B49" s="606"/>
      <c r="C49" s="656" t="s">
        <v>91</v>
      </c>
      <c r="D49" s="657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820"/>
    </row>
    <row r="50" s="27" customFormat="1" ht="23.25" customHeight="1" spans="1:95">
      <c r="A50" s="655"/>
      <c r="B50" s="606"/>
      <c r="C50" s="656" t="s">
        <v>161</v>
      </c>
      <c r="D50" s="657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821"/>
    </row>
    <row r="51" s="27" customFormat="1" ht="83.25" customHeight="1" spans="1:95">
      <c r="A51" s="658" t="s">
        <v>289</v>
      </c>
      <c r="B51" s="638" t="s">
        <v>290</v>
      </c>
      <c r="C51" s="659" t="s">
        <v>13</v>
      </c>
      <c r="D51" s="660">
        <f>E51+F51+I51+L51+O51+R51+U51+X51+AA51</f>
        <v>148.10684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'49'!R51</f>
        <v>0</v>
      </c>
      <c r="Q51" s="642">
        <v>0</v>
      </c>
      <c r="R51" s="722">
        <f>P51+Q51</f>
        <v>0</v>
      </c>
      <c r="S51" s="699">
        <f>'52'!U51</f>
        <v>135.27526</v>
      </c>
      <c r="T51" s="642">
        <f>T52+T53</f>
        <v>0</v>
      </c>
      <c r="U51" s="722">
        <f>S51+T51</f>
        <v>135.27526</v>
      </c>
      <c r="V51" s="699">
        <f>'52'!X51</f>
        <v>0</v>
      </c>
      <c r="W51" s="642">
        <f>W52+W53</f>
        <v>0</v>
      </c>
      <c r="X51" s="722">
        <f>V51+W51</f>
        <v>0</v>
      </c>
      <c r="Y51" s="699">
        <f>'52'!AA51</f>
        <v>12.83158</v>
      </c>
      <c r="Z51" s="642">
        <f>Z52+Z53</f>
        <v>0</v>
      </c>
      <c r="AA51" s="722">
        <f>Y51+Z51</f>
        <v>12.83158</v>
      </c>
      <c r="AB51" s="640">
        <f>AC51+AD51+AG51+AJ51+AM51+AP51+AS51+AV51+AY51</f>
        <v>77.13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'49'!AP51</f>
        <v>0</v>
      </c>
      <c r="AO51" s="642">
        <v>0</v>
      </c>
      <c r="AP51" s="641">
        <f>AN51+AO51</f>
        <v>0</v>
      </c>
      <c r="AQ51" s="699">
        <f>'52'!AS51</f>
        <v>77.13</v>
      </c>
      <c r="AR51" s="642">
        <f>AR52+AR53</f>
        <v>0</v>
      </c>
      <c r="AS51" s="641">
        <f>AQ51+AR51</f>
        <v>77.13</v>
      </c>
      <c r="AT51" s="699">
        <f>'52'!AV51</f>
        <v>0</v>
      </c>
      <c r="AU51" s="642">
        <v>0</v>
      </c>
      <c r="AV51" s="641">
        <f>AT51+AU51</f>
        <v>0</v>
      </c>
      <c r="AW51" s="699">
        <f>'52'!AY51</f>
        <v>0</v>
      </c>
      <c r="AX51" s="642">
        <f>AX52+AX53</f>
        <v>0</v>
      </c>
      <c r="AY51" s="641">
        <f>AW51+AX51</f>
        <v>0</v>
      </c>
      <c r="AZ51" s="759">
        <f>BC51+BF51+BI51+BL51+BO51+BR51</f>
        <v>2493.1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772">
        <f>'49'!BI51</f>
        <v>0</v>
      </c>
      <c r="BH51" s="642">
        <v>0</v>
      </c>
      <c r="BI51" s="641">
        <f>BG51+BH51</f>
        <v>0</v>
      </c>
      <c r="BJ51" s="699">
        <f>'52'!BL51</f>
        <v>2493.1</v>
      </c>
      <c r="BK51" s="642">
        <f>BK52+BK53</f>
        <v>0</v>
      </c>
      <c r="BL51" s="641">
        <f>BJ51+BK51</f>
        <v>2493.1</v>
      </c>
      <c r="BM51" s="699">
        <f>'52'!BO51</f>
        <v>0</v>
      </c>
      <c r="BN51" s="642">
        <f>BN52+BN53</f>
        <v>0</v>
      </c>
      <c r="BO51" s="641">
        <f>BM51+BN51</f>
        <v>0</v>
      </c>
      <c r="BP51" s="699">
        <f>'52'!BR51</f>
        <v>0</v>
      </c>
      <c r="BQ51" s="642">
        <f>BQ52+BQ53</f>
        <v>0</v>
      </c>
      <c r="BR51" s="788">
        <f>BP51+BQ51</f>
        <v>0</v>
      </c>
      <c r="BS51" s="640">
        <f>BT51+BU51+BX51+CA51+CD51+CG51+CJ51+CM51+CP51</f>
        <v>2718.33684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2705.50526</v>
      </c>
      <c r="CI51" s="642">
        <f>T51+AR51+BK51</f>
        <v>0</v>
      </c>
      <c r="CJ51" s="641">
        <f>CH51+CI51</f>
        <v>2705.50526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12.83158</v>
      </c>
      <c r="CO51" s="642">
        <f>Z51+AX51+BQ51</f>
        <v>0</v>
      </c>
      <c r="CP51" s="641">
        <f>CN51+CO51</f>
        <v>12.83158</v>
      </c>
      <c r="CQ51" s="824"/>
    </row>
    <row r="52" s="27" customFormat="1" ht="28.5" customHeight="1" spans="1:95">
      <c r="A52" s="655"/>
      <c r="B52" s="606"/>
      <c r="C52" s="656" t="s">
        <v>330</v>
      </c>
      <c r="D52" s="657"/>
      <c r="E52" s="11"/>
      <c r="F52" s="11"/>
      <c r="G52" s="11"/>
      <c r="H52" s="609"/>
      <c r="I52" s="11"/>
      <c r="J52" s="686"/>
      <c r="K52" s="609"/>
      <c r="L52" s="686"/>
      <c r="M52" s="686"/>
      <c r="N52" s="609"/>
      <c r="O52" s="686"/>
      <c r="P52" s="686"/>
      <c r="Q52" s="609"/>
      <c r="R52" s="686"/>
      <c r="S52" s="686"/>
      <c r="T52" s="609"/>
      <c r="U52" s="686"/>
      <c r="V52" s="686"/>
      <c r="W52" s="609"/>
      <c r="X52" s="686"/>
      <c r="Y52" s="686"/>
      <c r="Z52" s="609"/>
      <c r="AA52" s="686"/>
      <c r="AB52" s="10"/>
      <c r="AC52" s="11"/>
      <c r="AD52" s="11"/>
      <c r="AE52" s="11"/>
      <c r="AF52" s="609"/>
      <c r="AG52" s="358"/>
      <c r="AH52" s="11"/>
      <c r="AI52" s="609"/>
      <c r="AJ52" s="11"/>
      <c r="AK52" s="11"/>
      <c r="AL52" s="609"/>
      <c r="AM52" s="11"/>
      <c r="AN52" s="11"/>
      <c r="AO52" s="609"/>
      <c r="AP52" s="11"/>
      <c r="AQ52" s="11"/>
      <c r="AR52" s="609"/>
      <c r="AS52" s="11"/>
      <c r="AT52" s="11"/>
      <c r="AU52" s="609"/>
      <c r="AV52" s="11"/>
      <c r="AW52" s="11"/>
      <c r="AX52" s="609"/>
      <c r="AY52" s="11"/>
      <c r="AZ52" s="10"/>
      <c r="BA52" s="11"/>
      <c r="BB52" s="609"/>
      <c r="BC52" s="11"/>
      <c r="BD52" s="11"/>
      <c r="BE52" s="609"/>
      <c r="BF52" s="11"/>
      <c r="BG52" s="11"/>
      <c r="BH52" s="609"/>
      <c r="BI52" s="11"/>
      <c r="BJ52" s="11"/>
      <c r="BK52" s="609"/>
      <c r="BL52" s="11"/>
      <c r="BM52" s="11"/>
      <c r="BN52" s="609"/>
      <c r="BO52" s="11"/>
      <c r="BP52" s="11"/>
      <c r="BQ52" s="609"/>
      <c r="BR52" s="11"/>
      <c r="BS52" s="10"/>
      <c r="BT52" s="11"/>
      <c r="BU52" s="11"/>
      <c r="BV52" s="11"/>
      <c r="BW52" s="609"/>
      <c r="BX52" s="11"/>
      <c r="BY52" s="11"/>
      <c r="BZ52" s="609"/>
      <c r="CA52" s="11"/>
      <c r="CB52" s="11"/>
      <c r="CC52" s="676"/>
      <c r="CD52" s="11"/>
      <c r="CE52" s="11"/>
      <c r="CF52" s="609"/>
      <c r="CG52" s="11"/>
      <c r="CH52" s="11"/>
      <c r="CI52" s="609"/>
      <c r="CJ52" s="11"/>
      <c r="CK52" s="11"/>
      <c r="CL52" s="609"/>
      <c r="CM52" s="11"/>
      <c r="CN52" s="11"/>
      <c r="CO52" s="609"/>
      <c r="CP52" s="11"/>
      <c r="CQ52" s="808"/>
    </row>
    <row r="53" s="27" customFormat="1" ht="28.5" customHeight="1" spans="1:95">
      <c r="A53" s="655"/>
      <c r="B53" s="606"/>
      <c r="C53" s="656" t="s">
        <v>39</v>
      </c>
      <c r="D53" s="657"/>
      <c r="E53" s="11"/>
      <c r="F53" s="11"/>
      <c r="G53" s="11"/>
      <c r="H53" s="609"/>
      <c r="I53" s="11"/>
      <c r="J53" s="686"/>
      <c r="K53" s="609"/>
      <c r="L53" s="686"/>
      <c r="M53" s="686"/>
      <c r="N53" s="609"/>
      <c r="O53" s="686"/>
      <c r="P53" s="686"/>
      <c r="Q53" s="609"/>
      <c r="R53" s="686"/>
      <c r="S53" s="686"/>
      <c r="T53" s="609"/>
      <c r="U53" s="686"/>
      <c r="V53" s="686"/>
      <c r="W53" s="609"/>
      <c r="X53" s="686"/>
      <c r="Y53" s="686"/>
      <c r="Z53" s="609"/>
      <c r="AA53" s="686"/>
      <c r="AB53" s="10"/>
      <c r="AC53" s="11"/>
      <c r="AD53" s="11"/>
      <c r="AE53" s="11"/>
      <c r="AF53" s="609"/>
      <c r="AG53" s="358"/>
      <c r="AH53" s="11"/>
      <c r="AI53" s="609"/>
      <c r="AJ53" s="11"/>
      <c r="AK53" s="11"/>
      <c r="AL53" s="609"/>
      <c r="AM53" s="11"/>
      <c r="AN53" s="11"/>
      <c r="AO53" s="609"/>
      <c r="AP53" s="11"/>
      <c r="AQ53" s="11"/>
      <c r="AR53" s="609"/>
      <c r="AS53" s="11"/>
      <c r="AT53" s="11"/>
      <c r="AU53" s="609"/>
      <c r="AV53" s="11"/>
      <c r="AW53" s="11"/>
      <c r="AX53" s="609"/>
      <c r="AY53" s="11"/>
      <c r="AZ53" s="10"/>
      <c r="BA53" s="11"/>
      <c r="BB53" s="609"/>
      <c r="BC53" s="11"/>
      <c r="BD53" s="11"/>
      <c r="BE53" s="609"/>
      <c r="BF53" s="11"/>
      <c r="BG53" s="11"/>
      <c r="BH53" s="609"/>
      <c r="BI53" s="11"/>
      <c r="BJ53" s="11"/>
      <c r="BK53" s="609"/>
      <c r="BL53" s="11"/>
      <c r="BM53" s="11"/>
      <c r="BN53" s="609"/>
      <c r="BO53" s="11"/>
      <c r="BP53" s="11"/>
      <c r="BQ53" s="609"/>
      <c r="BR53" s="11"/>
      <c r="BS53" s="10"/>
      <c r="BT53" s="11"/>
      <c r="BU53" s="11"/>
      <c r="BV53" s="11"/>
      <c r="BW53" s="609"/>
      <c r="BX53" s="11"/>
      <c r="BY53" s="11"/>
      <c r="BZ53" s="609"/>
      <c r="CA53" s="11"/>
      <c r="CB53" s="11"/>
      <c r="CC53" s="676"/>
      <c r="CD53" s="11"/>
      <c r="CE53" s="11"/>
      <c r="CF53" s="609"/>
      <c r="CG53" s="11"/>
      <c r="CH53" s="11"/>
      <c r="CI53" s="609"/>
      <c r="CJ53" s="11"/>
      <c r="CK53" s="11"/>
      <c r="CL53" s="609"/>
      <c r="CM53" s="11"/>
      <c r="CN53" s="11"/>
      <c r="CO53" s="609"/>
      <c r="CP53" s="11"/>
      <c r="CQ53" s="808"/>
    </row>
    <row r="54" s="27" customFormat="1" ht="70.5" customHeight="1" spans="1:95">
      <c r="A54" s="661"/>
      <c r="B54" s="662" t="s">
        <v>189</v>
      </c>
      <c r="C54" s="663"/>
      <c r="D54" s="664">
        <f>E54+F54+I54+L54+O54+R54+U54+X54+AA54</f>
        <v>358.63358</v>
      </c>
      <c r="E54" s="665">
        <f t="shared" ref="E54:AA54" si="11">E51+E47</f>
        <v>0</v>
      </c>
      <c r="F54" s="665">
        <f t="shared" si="11"/>
        <v>0</v>
      </c>
      <c r="G54" s="665">
        <f t="shared" si="11"/>
        <v>0</v>
      </c>
      <c r="H54" s="666">
        <f t="shared" si="11"/>
        <v>0</v>
      </c>
      <c r="I54" s="665">
        <f t="shared" si="11"/>
        <v>0</v>
      </c>
      <c r="J54" s="702">
        <f t="shared" si="11"/>
        <v>52.632</v>
      </c>
      <c r="K54" s="703">
        <f t="shared" si="11"/>
        <v>0</v>
      </c>
      <c r="L54" s="702">
        <f t="shared" si="11"/>
        <v>52.632</v>
      </c>
      <c r="M54" s="702">
        <f t="shared" si="11"/>
        <v>26.31579</v>
      </c>
      <c r="N54" s="703">
        <f t="shared" si="11"/>
        <v>0</v>
      </c>
      <c r="O54" s="702">
        <f t="shared" si="11"/>
        <v>26.31579</v>
      </c>
      <c r="P54" s="702">
        <f t="shared" si="11"/>
        <v>26.31579</v>
      </c>
      <c r="Q54" s="703">
        <f t="shared" si="11"/>
        <v>0</v>
      </c>
      <c r="R54" s="724">
        <f t="shared" si="11"/>
        <v>26.31579</v>
      </c>
      <c r="S54" s="702">
        <f t="shared" si="11"/>
        <v>187.90684</v>
      </c>
      <c r="T54" s="703">
        <f t="shared" si="11"/>
        <v>0</v>
      </c>
      <c r="U54" s="724">
        <f t="shared" si="11"/>
        <v>187.90684</v>
      </c>
      <c r="V54" s="702">
        <f t="shared" si="11"/>
        <v>52.63158</v>
      </c>
      <c r="W54" s="703">
        <f t="shared" si="11"/>
        <v>0</v>
      </c>
      <c r="X54" s="724">
        <f t="shared" si="11"/>
        <v>52.63158</v>
      </c>
      <c r="Y54" s="702">
        <f t="shared" si="11"/>
        <v>12.83158</v>
      </c>
      <c r="Z54" s="703">
        <f t="shared" si="11"/>
        <v>0</v>
      </c>
      <c r="AA54" s="724">
        <f t="shared" si="11"/>
        <v>12.83158</v>
      </c>
      <c r="AB54" s="734">
        <f>AC54+AD54+AG54+AJ54+AM54+AP54+AS54+AV54+AY54</f>
        <v>997.13</v>
      </c>
      <c r="AC54" s="665">
        <f t="shared" ref="AC54:BH54" si="12">AC51+AC47</f>
        <v>0</v>
      </c>
      <c r="AD54" s="665">
        <f t="shared" si="12"/>
        <v>0</v>
      </c>
      <c r="AE54" s="665">
        <f t="shared" si="12"/>
        <v>0</v>
      </c>
      <c r="AF54" s="666">
        <f t="shared" si="12"/>
        <v>0</v>
      </c>
      <c r="AG54" s="416">
        <f t="shared" si="12"/>
        <v>0</v>
      </c>
      <c r="AH54" s="665">
        <f t="shared" si="12"/>
        <v>180</v>
      </c>
      <c r="AI54" s="703">
        <f t="shared" si="12"/>
        <v>0</v>
      </c>
      <c r="AJ54" s="665">
        <f t="shared" si="12"/>
        <v>180</v>
      </c>
      <c r="AK54" s="665">
        <f t="shared" si="12"/>
        <v>90</v>
      </c>
      <c r="AL54" s="703">
        <f t="shared" si="12"/>
        <v>0</v>
      </c>
      <c r="AM54" s="665">
        <f t="shared" si="12"/>
        <v>90</v>
      </c>
      <c r="AN54" s="665">
        <f t="shared" si="12"/>
        <v>90</v>
      </c>
      <c r="AO54" s="703">
        <f t="shared" si="12"/>
        <v>0</v>
      </c>
      <c r="AP54" s="665">
        <f t="shared" si="12"/>
        <v>90</v>
      </c>
      <c r="AQ54" s="702">
        <f t="shared" si="12"/>
        <v>277.13</v>
      </c>
      <c r="AR54" s="703">
        <f t="shared" si="12"/>
        <v>0</v>
      </c>
      <c r="AS54" s="724">
        <f t="shared" si="12"/>
        <v>277.13</v>
      </c>
      <c r="AT54" s="702">
        <f t="shared" si="12"/>
        <v>180</v>
      </c>
      <c r="AU54" s="703">
        <f t="shared" si="12"/>
        <v>0</v>
      </c>
      <c r="AV54" s="724">
        <f t="shared" si="12"/>
        <v>180</v>
      </c>
      <c r="AW54" s="702">
        <f t="shared" si="12"/>
        <v>180</v>
      </c>
      <c r="AX54" s="703">
        <f t="shared" si="12"/>
        <v>0</v>
      </c>
      <c r="AY54" s="724">
        <f t="shared" si="12"/>
        <v>180</v>
      </c>
      <c r="AZ54" s="757">
        <f>BC54+BF54+BI54+BL54+BO54+BR54</f>
        <v>6573.1</v>
      </c>
      <c r="BA54" s="734">
        <f t="shared" si="12"/>
        <v>820</v>
      </c>
      <c r="BB54" s="703">
        <f t="shared" si="12"/>
        <v>0</v>
      </c>
      <c r="BC54" s="665">
        <f t="shared" si="12"/>
        <v>820</v>
      </c>
      <c r="BD54" s="665">
        <f t="shared" si="12"/>
        <v>410</v>
      </c>
      <c r="BE54" s="703">
        <f t="shared" si="12"/>
        <v>0</v>
      </c>
      <c r="BF54" s="773">
        <f>BD54+BE54</f>
        <v>410</v>
      </c>
      <c r="BG54" s="665">
        <f t="shared" si="12"/>
        <v>410</v>
      </c>
      <c r="BH54" s="703">
        <f t="shared" si="12"/>
        <v>0</v>
      </c>
      <c r="BI54" s="773">
        <f>BG54+BH54</f>
        <v>410</v>
      </c>
      <c r="BJ54" s="702">
        <f t="shared" ref="BJ54:BR54" si="13">BJ51+BJ47</f>
        <v>3293.1</v>
      </c>
      <c r="BK54" s="703">
        <f t="shared" si="13"/>
        <v>0</v>
      </c>
      <c r="BL54" s="724">
        <f t="shared" si="13"/>
        <v>3293.1</v>
      </c>
      <c r="BM54" s="702">
        <f t="shared" si="13"/>
        <v>820</v>
      </c>
      <c r="BN54" s="703">
        <f t="shared" si="13"/>
        <v>0</v>
      </c>
      <c r="BO54" s="724">
        <f t="shared" si="13"/>
        <v>820</v>
      </c>
      <c r="BP54" s="702">
        <f t="shared" si="13"/>
        <v>820</v>
      </c>
      <c r="BQ54" s="703">
        <f t="shared" si="13"/>
        <v>0</v>
      </c>
      <c r="BR54" s="724">
        <f t="shared" si="13"/>
        <v>820</v>
      </c>
      <c r="BS54" s="675">
        <f>BT54+BU54+BX54+CA54+CD54+CG54+CJ54+CM54+CP54</f>
        <v>7928.86358</v>
      </c>
      <c r="BT54" s="773">
        <f>BT51+BT47</f>
        <v>0</v>
      </c>
      <c r="BU54" s="773">
        <f>BU51+BU47</f>
        <v>0</v>
      </c>
      <c r="BV54" s="773">
        <f>BV51+BV47</f>
        <v>0</v>
      </c>
      <c r="BW54" s="703">
        <f>BW51+BW47</f>
        <v>0</v>
      </c>
      <c r="BX54" s="773">
        <f>BX51+BX47</f>
        <v>0</v>
      </c>
      <c r="BY54" s="773">
        <f>J54+AH54+BA54</f>
        <v>1052.632</v>
      </c>
      <c r="BZ54" s="703">
        <f>K54+AI54+BB54</f>
        <v>0</v>
      </c>
      <c r="CA54" s="773">
        <f t="shared" ref="CA54:CP54" si="14">CA51+CA47</f>
        <v>1052.632</v>
      </c>
      <c r="CB54" s="773">
        <f t="shared" si="14"/>
        <v>526.31579</v>
      </c>
      <c r="CC54" s="666">
        <f t="shared" si="14"/>
        <v>0</v>
      </c>
      <c r="CD54" s="773">
        <f t="shared" si="14"/>
        <v>526.31579</v>
      </c>
      <c r="CE54" s="773">
        <f t="shared" si="14"/>
        <v>526.31579</v>
      </c>
      <c r="CF54" s="703">
        <f t="shared" si="14"/>
        <v>0</v>
      </c>
      <c r="CG54" s="794">
        <f t="shared" si="14"/>
        <v>526.31579</v>
      </c>
      <c r="CH54" s="773">
        <f t="shared" si="14"/>
        <v>3758.13684</v>
      </c>
      <c r="CI54" s="703">
        <f t="shared" si="14"/>
        <v>0</v>
      </c>
      <c r="CJ54" s="794">
        <f t="shared" si="14"/>
        <v>3758.13684</v>
      </c>
      <c r="CK54" s="773">
        <f t="shared" si="14"/>
        <v>1052.63158</v>
      </c>
      <c r="CL54" s="703">
        <f t="shared" si="14"/>
        <v>0</v>
      </c>
      <c r="CM54" s="794">
        <f t="shared" si="14"/>
        <v>1052.63158</v>
      </c>
      <c r="CN54" s="773">
        <f t="shared" si="14"/>
        <v>1012.83158</v>
      </c>
      <c r="CO54" s="703">
        <f t="shared" si="14"/>
        <v>0</v>
      </c>
      <c r="CP54" s="794">
        <f t="shared" si="14"/>
        <v>1012.83158</v>
      </c>
      <c r="CQ54" s="237"/>
    </row>
    <row r="55" s="27" customFormat="1" customHeight="1" spans="1:95">
      <c r="A55" s="667" t="s">
        <v>302</v>
      </c>
      <c r="B55" s="668"/>
      <c r="C55" s="668"/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  <c r="O55" s="668"/>
      <c r="P55" s="668"/>
      <c r="Q55" s="668"/>
      <c r="R55" s="668"/>
      <c r="S55" s="668"/>
      <c r="T55" s="668"/>
      <c r="U55" s="668"/>
      <c r="V55" s="668"/>
      <c r="W55" s="668"/>
      <c r="X55" s="668"/>
      <c r="Y55" s="668"/>
      <c r="Z55" s="668"/>
      <c r="AA55" s="668"/>
      <c r="AB55" s="668"/>
      <c r="AC55" s="668"/>
      <c r="AD55" s="668"/>
      <c r="AE55" s="668"/>
      <c r="AF55" s="668"/>
      <c r="AG55" s="668"/>
      <c r="AH55" s="668"/>
      <c r="AI55" s="668"/>
      <c r="AJ55" s="668"/>
      <c r="AK55" s="668"/>
      <c r="AL55" s="668"/>
      <c r="AM55" s="668"/>
      <c r="AN55" s="668"/>
      <c r="AO55" s="668"/>
      <c r="AP55" s="668"/>
      <c r="AQ55" s="668"/>
      <c r="AR55" s="668"/>
      <c r="AS55" s="668"/>
      <c r="AT55" s="668"/>
      <c r="AU55" s="668"/>
      <c r="AV55" s="668"/>
      <c r="AW55" s="668"/>
      <c r="AX55" s="668"/>
      <c r="AY55" s="668"/>
      <c r="AZ55" s="668"/>
      <c r="BA55" s="668"/>
      <c r="BB55" s="668"/>
      <c r="BC55" s="668"/>
      <c r="BD55" s="668"/>
      <c r="BE55" s="668"/>
      <c r="BF55" s="668"/>
      <c r="BG55" s="668"/>
      <c r="BH55" s="668"/>
      <c r="BI55" s="668"/>
      <c r="BJ55" s="668"/>
      <c r="BK55" s="668"/>
      <c r="BL55" s="668"/>
      <c r="BM55" s="668"/>
      <c r="BN55" s="668"/>
      <c r="BO55" s="668"/>
      <c r="BP55" s="668"/>
      <c r="BQ55" s="668"/>
      <c r="BR55" s="668"/>
      <c r="BS55" s="668"/>
      <c r="BT55" s="668"/>
      <c r="BU55" s="668"/>
      <c r="BV55" s="668"/>
      <c r="BW55" s="668"/>
      <c r="BX55" s="668"/>
      <c r="BY55" s="668"/>
      <c r="BZ55" s="668"/>
      <c r="CA55" s="668"/>
      <c r="CB55" s="668"/>
      <c r="CC55" s="668"/>
      <c r="CD55" s="668"/>
      <c r="CE55" s="668"/>
      <c r="CF55" s="668"/>
      <c r="CG55" s="668"/>
      <c r="CH55" s="668"/>
      <c r="CI55" s="668"/>
      <c r="CJ55" s="668"/>
      <c r="CK55" s="668"/>
      <c r="CL55" s="668"/>
      <c r="CM55" s="668"/>
      <c r="CN55" s="668"/>
      <c r="CO55" s="668"/>
      <c r="CP55" s="822"/>
      <c r="CQ55" s="814"/>
    </row>
    <row r="56" s="27" customFormat="1" ht="15.75" customHeight="1" spans="1:95">
      <c r="A56" s="604" t="s">
        <v>303</v>
      </c>
      <c r="B56" s="605"/>
      <c r="C56" s="605"/>
      <c r="D56" s="605"/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5"/>
      <c r="R56" s="605"/>
      <c r="S56" s="605"/>
      <c r="T56" s="605"/>
      <c r="U56" s="605"/>
      <c r="V56" s="605"/>
      <c r="W56" s="605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605"/>
      <c r="AJ56" s="605"/>
      <c r="AK56" s="605"/>
      <c r="AL56" s="605"/>
      <c r="AM56" s="605"/>
      <c r="AN56" s="605"/>
      <c r="AO56" s="605"/>
      <c r="AP56" s="605"/>
      <c r="AQ56" s="605"/>
      <c r="AR56" s="605"/>
      <c r="AS56" s="605"/>
      <c r="AT56" s="605"/>
      <c r="AU56" s="605"/>
      <c r="AV56" s="605"/>
      <c r="AW56" s="605"/>
      <c r="AX56" s="605"/>
      <c r="AY56" s="605"/>
      <c r="AZ56" s="605"/>
      <c r="BA56" s="605"/>
      <c r="BB56" s="605"/>
      <c r="BC56" s="605"/>
      <c r="BD56" s="605"/>
      <c r="BE56" s="605"/>
      <c r="BF56" s="605"/>
      <c r="BG56" s="605"/>
      <c r="BH56" s="605"/>
      <c r="BI56" s="605"/>
      <c r="BJ56" s="605"/>
      <c r="BK56" s="605"/>
      <c r="BL56" s="605"/>
      <c r="BM56" s="605"/>
      <c r="BN56" s="605"/>
      <c r="BO56" s="605"/>
      <c r="BP56" s="605"/>
      <c r="BQ56" s="605"/>
      <c r="BR56" s="605"/>
      <c r="BS56" s="605"/>
      <c r="BT56" s="605"/>
      <c r="BU56" s="605"/>
      <c r="BV56" s="605"/>
      <c r="BW56" s="605"/>
      <c r="BX56" s="605"/>
      <c r="BY56" s="605"/>
      <c r="BZ56" s="605"/>
      <c r="CA56" s="605"/>
      <c r="CB56" s="605"/>
      <c r="CC56" s="605"/>
      <c r="CD56" s="605"/>
      <c r="CE56" s="605"/>
      <c r="CF56" s="605"/>
      <c r="CG56" s="605"/>
      <c r="CH56" s="605"/>
      <c r="CI56" s="605"/>
      <c r="CJ56" s="605"/>
      <c r="CK56" s="605"/>
      <c r="CL56" s="605"/>
      <c r="CM56" s="605"/>
      <c r="CN56" s="605"/>
      <c r="CO56" s="605"/>
      <c r="CP56" s="801"/>
      <c r="CQ56" s="814"/>
    </row>
    <row r="57" s="27" customFormat="1" ht="77.25" customHeight="1" spans="1:95">
      <c r="A57" s="649" t="s">
        <v>118</v>
      </c>
      <c r="B57" s="650" t="s">
        <v>354</v>
      </c>
      <c r="C57" s="651" t="s">
        <v>13</v>
      </c>
      <c r="D57" s="657">
        <f>E57+F57+I57+L57+O57+R57+U57+X57+AA57</f>
        <v>61168.25203</v>
      </c>
      <c r="E57" s="11">
        <v>4728.52027</v>
      </c>
      <c r="F57" s="11">
        <v>5368.03887</v>
      </c>
      <c r="G57" s="11">
        <f>'27'!I48</f>
        <v>6595.98174</v>
      </c>
      <c r="H57" s="609"/>
      <c r="I57" s="11">
        <f>G57+H57</f>
        <v>6595.98174</v>
      </c>
      <c r="J57" s="686">
        <f>'35'!L54</f>
        <v>6398.76753</v>
      </c>
      <c r="K57" s="609">
        <v>0</v>
      </c>
      <c r="L57" s="686">
        <f>J57+K57</f>
        <v>6398.76753</v>
      </c>
      <c r="M57" s="686">
        <f>'43'!O55</f>
        <v>6123.96909</v>
      </c>
      <c r="N57" s="609">
        <v>0</v>
      </c>
      <c r="O57" s="686">
        <f>M57+N57</f>
        <v>6123.96909</v>
      </c>
      <c r="P57" s="686">
        <f>'49'!R57</f>
        <v>9080.61139</v>
      </c>
      <c r="Q57" s="609">
        <v>0</v>
      </c>
      <c r="R57" s="717">
        <f>P57+Q57</f>
        <v>9080.61139</v>
      </c>
      <c r="S57" s="686">
        <f>'52'!U57</f>
        <v>7926.86685</v>
      </c>
      <c r="T57" s="609">
        <v>0</v>
      </c>
      <c r="U57" s="717">
        <f>S57+T57</f>
        <v>7926.86685</v>
      </c>
      <c r="V57" s="686">
        <f>'52'!X57</f>
        <v>7520.41406</v>
      </c>
      <c r="W57" s="609">
        <v>0</v>
      </c>
      <c r="X57" s="717">
        <f>V57+W57</f>
        <v>7520.41406</v>
      </c>
      <c r="Y57" s="686">
        <f>'52'!AA57</f>
        <v>7425.08223</v>
      </c>
      <c r="Z57" s="609">
        <v>0</v>
      </c>
      <c r="AA57" s="717">
        <f>Y57+Z57</f>
        <v>7425.08223</v>
      </c>
      <c r="AB57" s="608">
        <f>AC57+AD57+AG57+AJ57+AM57+AP57+AS57+AV57+AY57</f>
        <v>1571.34194</v>
      </c>
      <c r="AC57" s="11">
        <v>0</v>
      </c>
      <c r="AD57" s="11">
        <v>0</v>
      </c>
      <c r="AE57" s="11">
        <f>'27'!X48</f>
        <v>95.44194</v>
      </c>
      <c r="AF57" s="609"/>
      <c r="AG57" s="358">
        <f>AE57+AF57</f>
        <v>95.44194</v>
      </c>
      <c r="AH57" s="11">
        <v>0</v>
      </c>
      <c r="AI57" s="609">
        <v>0</v>
      </c>
      <c r="AJ57" s="11">
        <v>0</v>
      </c>
      <c r="AK57" s="11">
        <f t="shared" ref="AK57:AY57" si="15">AK58</f>
        <v>97.5</v>
      </c>
      <c r="AL57" s="609">
        <f t="shared" si="15"/>
        <v>0</v>
      </c>
      <c r="AM57" s="11">
        <f t="shared" si="15"/>
        <v>97.5</v>
      </c>
      <c r="AN57" s="641">
        <f>'49'!AP57</f>
        <v>90.4</v>
      </c>
      <c r="AO57" s="609">
        <f t="shared" si="15"/>
        <v>0</v>
      </c>
      <c r="AP57" s="11">
        <f t="shared" si="15"/>
        <v>90.4</v>
      </c>
      <c r="AQ57" s="641">
        <f>'52'!AS57</f>
        <v>1096</v>
      </c>
      <c r="AR57" s="609">
        <v>0</v>
      </c>
      <c r="AS57" s="11">
        <f>AQ57+AR57</f>
        <v>1096</v>
      </c>
      <c r="AT57" s="641">
        <f>'52'!AV57</f>
        <v>96</v>
      </c>
      <c r="AU57" s="609">
        <f t="shared" si="15"/>
        <v>0</v>
      </c>
      <c r="AV57" s="11">
        <f t="shared" si="15"/>
        <v>96</v>
      </c>
      <c r="AW57" s="641">
        <f>'52'!AY57</f>
        <v>96</v>
      </c>
      <c r="AX57" s="609">
        <f t="shared" si="15"/>
        <v>0</v>
      </c>
      <c r="AY57" s="11">
        <f t="shared" si="15"/>
        <v>96</v>
      </c>
      <c r="AZ57" s="747">
        <f>BC57+BF57+BI57+BL57+BO57+BR57</f>
        <v>0</v>
      </c>
      <c r="BA57" s="653">
        <v>0</v>
      </c>
      <c r="BB57" s="654">
        <v>0</v>
      </c>
      <c r="BC57" s="653">
        <f>BA57+BB57</f>
        <v>0</v>
      </c>
      <c r="BD57" s="653">
        <v>0</v>
      </c>
      <c r="BE57" s="654">
        <v>0</v>
      </c>
      <c r="BF57" s="653">
        <f>BD57+BE57</f>
        <v>0</v>
      </c>
      <c r="BG57" s="653">
        <v>0</v>
      </c>
      <c r="BH57" s="654">
        <v>0</v>
      </c>
      <c r="BI57" s="653">
        <f>BG57+BH57</f>
        <v>0</v>
      </c>
      <c r="BJ57" s="641">
        <f>'52'!BL57</f>
        <v>0</v>
      </c>
      <c r="BK57" s="654">
        <v>0</v>
      </c>
      <c r="BL57" s="653">
        <f>BJ57+BK57</f>
        <v>0</v>
      </c>
      <c r="BM57" s="641">
        <f>'52'!BO57</f>
        <v>0</v>
      </c>
      <c r="BN57" s="654">
        <v>0</v>
      </c>
      <c r="BO57" s="653">
        <f>BM57+BN57</f>
        <v>0</v>
      </c>
      <c r="BP57" s="641">
        <f>'52'!BR57</f>
        <v>0</v>
      </c>
      <c r="BQ57" s="654">
        <v>0</v>
      </c>
      <c r="BR57" s="653">
        <f>BP57+BQ57</f>
        <v>0</v>
      </c>
      <c r="BS57" s="608">
        <f>BT57+BU57+BX57+CA57+CD57+CG57+CJ57+CM57+CP57</f>
        <v>62739.59397</v>
      </c>
      <c r="BT57" s="11">
        <f t="shared" ref="BT57:BW58" si="16">E57+AC57</f>
        <v>4728.52027</v>
      </c>
      <c r="BU57" s="11">
        <f t="shared" si="16"/>
        <v>5368.03887</v>
      </c>
      <c r="BV57" s="11">
        <f t="shared" si="16"/>
        <v>6691.42368</v>
      </c>
      <c r="BW57" s="609">
        <f t="shared" si="16"/>
        <v>0</v>
      </c>
      <c r="BX57" s="11">
        <f>BV57+BW57</f>
        <v>6691.42368</v>
      </c>
      <c r="BY57" s="11">
        <f>J57+AH57+BA57</f>
        <v>6398.76753</v>
      </c>
      <c r="BZ57" s="609">
        <f>K57+AI57+BB57</f>
        <v>0</v>
      </c>
      <c r="CA57" s="11">
        <f>BY57+BZ57</f>
        <v>6398.76753</v>
      </c>
      <c r="CB57" s="11">
        <f>M57+AK57</f>
        <v>6221.46909</v>
      </c>
      <c r="CC57" s="642">
        <f>N57+AL57</f>
        <v>0</v>
      </c>
      <c r="CD57" s="11">
        <f>CB57+CC57</f>
        <v>6221.46909</v>
      </c>
      <c r="CE57" s="11">
        <f>P57+AN57+BG57</f>
        <v>9171.01139</v>
      </c>
      <c r="CF57" s="642">
        <f>Q57+AO57+BH57</f>
        <v>0</v>
      </c>
      <c r="CG57" s="641">
        <f>CE57+CF57</f>
        <v>9171.01139</v>
      </c>
      <c r="CH57" s="11">
        <f>S57+AQ57+BJ57</f>
        <v>9022.86685</v>
      </c>
      <c r="CI57" s="642">
        <f>T57+AR57+BK57</f>
        <v>0</v>
      </c>
      <c r="CJ57" s="641">
        <f>CH57+CI57</f>
        <v>9022.86685</v>
      </c>
      <c r="CK57" s="11">
        <f>V57+AT57+BM57</f>
        <v>7616.41406</v>
      </c>
      <c r="CL57" s="642">
        <f>W57+AU57+BN57</f>
        <v>0</v>
      </c>
      <c r="CM57" s="641">
        <f>CK57+CL57</f>
        <v>7616.41406</v>
      </c>
      <c r="CN57" s="11">
        <f>Y57+AW57+BP57</f>
        <v>7521.08223</v>
      </c>
      <c r="CO57" s="642">
        <f>Z57+AX57+BQ57</f>
        <v>0</v>
      </c>
      <c r="CP57" s="787">
        <f>CN57+CO57</f>
        <v>7521.08223</v>
      </c>
      <c r="CQ57" s="326"/>
    </row>
    <row r="58" s="27" customFormat="1" ht="105.75" customHeight="1" spans="1:95">
      <c r="A58" s="669" t="s">
        <v>356</v>
      </c>
      <c r="B58" s="670" t="s">
        <v>329</v>
      </c>
      <c r="C58" s="671" t="s">
        <v>46</v>
      </c>
      <c r="D58" s="664">
        <f>E58+F58+I58+L58+O58+R58+U58+X58+AA58</f>
        <v>0</v>
      </c>
      <c r="E58" s="641">
        <v>0</v>
      </c>
      <c r="F58" s="641">
        <v>0</v>
      </c>
      <c r="G58" s="641"/>
      <c r="H58" s="642"/>
      <c r="I58" s="641">
        <v>0</v>
      </c>
      <c r="J58" s="699">
        <v>0</v>
      </c>
      <c r="K58" s="642">
        <v>0</v>
      </c>
      <c r="L58" s="699">
        <v>0</v>
      </c>
      <c r="M58" s="699">
        <v>0</v>
      </c>
      <c r="N58" s="642">
        <v>0</v>
      </c>
      <c r="O58" s="699">
        <v>0</v>
      </c>
      <c r="P58" s="699">
        <v>0</v>
      </c>
      <c r="Q58" s="642">
        <v>0</v>
      </c>
      <c r="R58" s="722">
        <f>P58+Q58</f>
        <v>0</v>
      </c>
      <c r="S58" s="699">
        <v>0</v>
      </c>
      <c r="T58" s="642">
        <v>0</v>
      </c>
      <c r="U58" s="722">
        <f>S58+T58</f>
        <v>0</v>
      </c>
      <c r="V58" s="699">
        <v>0</v>
      </c>
      <c r="W58" s="642">
        <v>0</v>
      </c>
      <c r="X58" s="722">
        <f>V58+W58</f>
        <v>0</v>
      </c>
      <c r="Y58" s="699">
        <v>0</v>
      </c>
      <c r="Z58" s="642">
        <v>0</v>
      </c>
      <c r="AA58" s="722">
        <f>Y58+Z58</f>
        <v>0</v>
      </c>
      <c r="AB58" s="734">
        <f>AC58+AD58+AG58+AJ58+AM58+AP58+AS58+AV58+AY58</f>
        <v>475.9</v>
      </c>
      <c r="AC58" s="641">
        <v>0</v>
      </c>
      <c r="AD58" s="641">
        <v>0</v>
      </c>
      <c r="AE58" s="641"/>
      <c r="AF58" s="642"/>
      <c r="AG58" s="392">
        <v>0</v>
      </c>
      <c r="AH58" s="641">
        <v>0</v>
      </c>
      <c r="AI58" s="642">
        <v>0</v>
      </c>
      <c r="AJ58" s="641">
        <v>0</v>
      </c>
      <c r="AK58" s="641">
        <f>'43'!AD56</f>
        <v>97.5</v>
      </c>
      <c r="AL58" s="642">
        <v>0</v>
      </c>
      <c r="AM58" s="641">
        <f>AK58+AL58</f>
        <v>97.5</v>
      </c>
      <c r="AN58" s="641">
        <f>'48'!AP56</f>
        <v>90.4</v>
      </c>
      <c r="AO58" s="642">
        <v>0</v>
      </c>
      <c r="AP58" s="641">
        <f>AN58+AO58</f>
        <v>90.4</v>
      </c>
      <c r="AQ58" s="641">
        <f>'52'!AS58</f>
        <v>96</v>
      </c>
      <c r="AR58" s="642">
        <v>0</v>
      </c>
      <c r="AS58" s="641">
        <f>AQ58+AR58</f>
        <v>96</v>
      </c>
      <c r="AT58" s="641">
        <f>'52'!AV58</f>
        <v>96</v>
      </c>
      <c r="AU58" s="642">
        <v>0</v>
      </c>
      <c r="AV58" s="641">
        <f>AT58+AU58</f>
        <v>96</v>
      </c>
      <c r="AW58" s="641">
        <f>'52'!AY58</f>
        <v>96</v>
      </c>
      <c r="AX58" s="642">
        <v>0</v>
      </c>
      <c r="AY58" s="641">
        <f>AW58+AX58</f>
        <v>96</v>
      </c>
      <c r="AZ58" s="747">
        <f>BC58+BF58+BI58+BL58+BO58+BR58</f>
        <v>0</v>
      </c>
      <c r="BA58" s="641">
        <v>0</v>
      </c>
      <c r="BB58" s="642">
        <v>0</v>
      </c>
      <c r="BC58" s="641">
        <v>0</v>
      </c>
      <c r="BD58" s="641">
        <v>0</v>
      </c>
      <c r="BE58" s="642">
        <v>0</v>
      </c>
      <c r="BF58" s="641">
        <v>0</v>
      </c>
      <c r="BG58" s="641">
        <v>0</v>
      </c>
      <c r="BH58" s="642">
        <v>0</v>
      </c>
      <c r="BI58" s="641">
        <v>0</v>
      </c>
      <c r="BJ58" s="641">
        <v>0</v>
      </c>
      <c r="BK58" s="642">
        <v>0</v>
      </c>
      <c r="BL58" s="641">
        <v>0</v>
      </c>
      <c r="BM58" s="641">
        <v>0</v>
      </c>
      <c r="BN58" s="642">
        <v>0</v>
      </c>
      <c r="BO58" s="641">
        <v>0</v>
      </c>
      <c r="BP58" s="641">
        <v>0</v>
      </c>
      <c r="BQ58" s="642">
        <v>0</v>
      </c>
      <c r="BR58" s="641">
        <v>0</v>
      </c>
      <c r="BS58" s="608">
        <f>BT58+BU58+BX58+CA58+CD58+CG58+CJ58+CM58+CP58</f>
        <v>475.9</v>
      </c>
      <c r="BT58" s="641">
        <f t="shared" si="16"/>
        <v>0</v>
      </c>
      <c r="BU58" s="641">
        <f t="shared" si="16"/>
        <v>0</v>
      </c>
      <c r="BV58" s="641">
        <f t="shared" si="16"/>
        <v>0</v>
      </c>
      <c r="BW58" s="642">
        <f t="shared" si="16"/>
        <v>0</v>
      </c>
      <c r="BX58" s="641">
        <f>BV58+BW58</f>
        <v>0</v>
      </c>
      <c r="BY58" s="641">
        <f>J58+AH58+BA58</f>
        <v>0</v>
      </c>
      <c r="BZ58" s="642">
        <f>K58+AI58+BB58</f>
        <v>0</v>
      </c>
      <c r="CA58" s="641">
        <f>BY58+BZ58</f>
        <v>0</v>
      </c>
      <c r="CB58" s="641">
        <f>M58+AK58</f>
        <v>97.5</v>
      </c>
      <c r="CC58" s="642">
        <f>N58+AL58</f>
        <v>0</v>
      </c>
      <c r="CD58" s="641">
        <f>CB58+CC58</f>
        <v>97.5</v>
      </c>
      <c r="CE58" s="11">
        <f>P58+AN58+BG58</f>
        <v>90.4</v>
      </c>
      <c r="CF58" s="642">
        <f>Q58+AO58+BH58</f>
        <v>0</v>
      </c>
      <c r="CG58" s="641">
        <f>CE58+CF58</f>
        <v>90.4</v>
      </c>
      <c r="CH58" s="11">
        <f>S58+AQ58+BJ58</f>
        <v>96</v>
      </c>
      <c r="CI58" s="642">
        <f>T58+AR58+BK58</f>
        <v>0</v>
      </c>
      <c r="CJ58" s="641">
        <f>CH58+CI58</f>
        <v>96</v>
      </c>
      <c r="CK58" s="11">
        <f>V58+AT58+BM58</f>
        <v>96</v>
      </c>
      <c r="CL58" s="642">
        <f>W58+AU58+BN58</f>
        <v>0</v>
      </c>
      <c r="CM58" s="641">
        <f>CK58+CL58</f>
        <v>96</v>
      </c>
      <c r="CN58" s="11">
        <f>Y58+AW58+BP58</f>
        <v>96</v>
      </c>
      <c r="CO58" s="642">
        <f>Z58+AX58+BQ58</f>
        <v>0</v>
      </c>
      <c r="CP58" s="787">
        <f>CN58+CO58</f>
        <v>96</v>
      </c>
      <c r="CQ58" s="326"/>
    </row>
    <row r="59" s="27" customFormat="1" ht="81.75" customHeight="1" spans="1:95">
      <c r="A59" s="643"/>
      <c r="B59" s="644" t="s">
        <v>159</v>
      </c>
      <c r="C59" s="672"/>
      <c r="D59" s="673">
        <f>E59+F59+I59+L59+O59+R59+U59+X59+AA59</f>
        <v>61168.25203</v>
      </c>
      <c r="E59" s="646">
        <f>E57+E58</f>
        <v>4728.52027</v>
      </c>
      <c r="F59" s="646">
        <f t="shared" ref="F59:AA59" si="17">F57+F58</f>
        <v>5368.03887</v>
      </c>
      <c r="G59" s="646">
        <f t="shared" si="17"/>
        <v>6595.98174</v>
      </c>
      <c r="H59" s="646">
        <f t="shared" si="17"/>
        <v>0</v>
      </c>
      <c r="I59" s="646">
        <f t="shared" si="17"/>
        <v>6595.98174</v>
      </c>
      <c r="J59" s="646">
        <f t="shared" si="17"/>
        <v>6398.76753</v>
      </c>
      <c r="K59" s="646">
        <f t="shared" si="17"/>
        <v>0</v>
      </c>
      <c r="L59" s="646">
        <f t="shared" si="17"/>
        <v>6398.76753</v>
      </c>
      <c r="M59" s="646">
        <f t="shared" si="17"/>
        <v>6123.96909</v>
      </c>
      <c r="N59" s="646">
        <f t="shared" si="17"/>
        <v>0</v>
      </c>
      <c r="O59" s="646">
        <f t="shared" si="17"/>
        <v>6123.96909</v>
      </c>
      <c r="P59" s="646">
        <f t="shared" si="17"/>
        <v>9080.61139</v>
      </c>
      <c r="Q59" s="646">
        <f t="shared" si="17"/>
        <v>0</v>
      </c>
      <c r="R59" s="646">
        <f t="shared" si="17"/>
        <v>9080.61139</v>
      </c>
      <c r="S59" s="646">
        <f t="shared" si="17"/>
        <v>7926.86685</v>
      </c>
      <c r="T59" s="646">
        <f t="shared" si="17"/>
        <v>0</v>
      </c>
      <c r="U59" s="646">
        <f t="shared" si="17"/>
        <v>7926.86685</v>
      </c>
      <c r="V59" s="646">
        <f t="shared" si="17"/>
        <v>7520.41406</v>
      </c>
      <c r="W59" s="646">
        <f t="shared" si="17"/>
        <v>0</v>
      </c>
      <c r="X59" s="646">
        <f t="shared" si="17"/>
        <v>7520.41406</v>
      </c>
      <c r="Y59" s="646">
        <f t="shared" si="17"/>
        <v>7425.08223</v>
      </c>
      <c r="Z59" s="646">
        <f t="shared" si="17"/>
        <v>0</v>
      </c>
      <c r="AA59" s="646">
        <f t="shared" si="17"/>
        <v>7425.08223</v>
      </c>
      <c r="AB59" s="673">
        <f>AC59+AD59+AG59+AJ59+AM59+AP59+AS59+AV59+AY59</f>
        <v>1571.34194</v>
      </c>
      <c r="AC59" s="646">
        <f t="shared" ref="AC59:BR59" si="18">AC57</f>
        <v>0</v>
      </c>
      <c r="AD59" s="646">
        <f t="shared" si="18"/>
        <v>0</v>
      </c>
      <c r="AE59" s="646">
        <f t="shared" si="18"/>
        <v>95.44194</v>
      </c>
      <c r="AF59" s="646">
        <f t="shared" si="18"/>
        <v>0</v>
      </c>
      <c r="AG59" s="646">
        <f t="shared" si="18"/>
        <v>95.44194</v>
      </c>
      <c r="AH59" s="646">
        <f t="shared" si="18"/>
        <v>0</v>
      </c>
      <c r="AI59" s="646">
        <f t="shared" si="18"/>
        <v>0</v>
      </c>
      <c r="AJ59" s="646">
        <f t="shared" si="18"/>
        <v>0</v>
      </c>
      <c r="AK59" s="646">
        <f t="shared" si="18"/>
        <v>97.5</v>
      </c>
      <c r="AL59" s="646">
        <f t="shared" si="18"/>
        <v>0</v>
      </c>
      <c r="AM59" s="646">
        <f t="shared" si="18"/>
        <v>97.5</v>
      </c>
      <c r="AN59" s="646">
        <f t="shared" si="18"/>
        <v>90.4</v>
      </c>
      <c r="AO59" s="646">
        <f t="shared" si="18"/>
        <v>0</v>
      </c>
      <c r="AP59" s="646">
        <f t="shared" si="18"/>
        <v>90.4</v>
      </c>
      <c r="AQ59" s="646">
        <f t="shared" si="18"/>
        <v>1096</v>
      </c>
      <c r="AR59" s="646">
        <f t="shared" si="18"/>
        <v>0</v>
      </c>
      <c r="AS59" s="646">
        <f t="shared" si="18"/>
        <v>1096</v>
      </c>
      <c r="AT59" s="646">
        <f t="shared" si="18"/>
        <v>96</v>
      </c>
      <c r="AU59" s="646">
        <f t="shared" si="18"/>
        <v>0</v>
      </c>
      <c r="AV59" s="646">
        <f t="shared" si="18"/>
        <v>96</v>
      </c>
      <c r="AW59" s="646">
        <f t="shared" si="18"/>
        <v>96</v>
      </c>
      <c r="AX59" s="646">
        <f t="shared" si="18"/>
        <v>0</v>
      </c>
      <c r="AY59" s="646">
        <f t="shared" si="18"/>
        <v>96</v>
      </c>
      <c r="AZ59" s="747">
        <f>BC59+BF59+BI59+BL59+BO59+BR59</f>
        <v>0</v>
      </c>
      <c r="BA59" s="646">
        <f t="shared" si="18"/>
        <v>0</v>
      </c>
      <c r="BB59" s="646">
        <f t="shared" si="18"/>
        <v>0</v>
      </c>
      <c r="BC59" s="646">
        <f t="shared" si="18"/>
        <v>0</v>
      </c>
      <c r="BD59" s="646">
        <f t="shared" si="18"/>
        <v>0</v>
      </c>
      <c r="BE59" s="646">
        <f t="shared" si="18"/>
        <v>0</v>
      </c>
      <c r="BF59" s="646">
        <f t="shared" si="18"/>
        <v>0</v>
      </c>
      <c r="BG59" s="646">
        <f t="shared" si="18"/>
        <v>0</v>
      </c>
      <c r="BH59" s="646">
        <f t="shared" si="18"/>
        <v>0</v>
      </c>
      <c r="BI59" s="646">
        <f t="shared" si="18"/>
        <v>0</v>
      </c>
      <c r="BJ59" s="646">
        <f t="shared" si="18"/>
        <v>0</v>
      </c>
      <c r="BK59" s="646">
        <f t="shared" si="18"/>
        <v>0</v>
      </c>
      <c r="BL59" s="646">
        <f t="shared" si="18"/>
        <v>0</v>
      </c>
      <c r="BM59" s="646">
        <f t="shared" si="18"/>
        <v>0</v>
      </c>
      <c r="BN59" s="646">
        <f t="shared" si="18"/>
        <v>0</v>
      </c>
      <c r="BO59" s="646">
        <f t="shared" si="18"/>
        <v>0</v>
      </c>
      <c r="BP59" s="646">
        <f t="shared" si="18"/>
        <v>0</v>
      </c>
      <c r="BQ59" s="646">
        <f t="shared" si="18"/>
        <v>0</v>
      </c>
      <c r="BR59" s="646">
        <f t="shared" si="18"/>
        <v>0</v>
      </c>
      <c r="BS59" s="608">
        <f>BT59+BU59+BX59+CA59+CD59+CG59+CJ59+CM59+CP59</f>
        <v>62739.59397</v>
      </c>
      <c r="BT59" s="646">
        <f t="shared" ref="BT59:CP59" si="19">BT57</f>
        <v>4728.52027</v>
      </c>
      <c r="BU59" s="646">
        <f t="shared" si="19"/>
        <v>5368.03887</v>
      </c>
      <c r="BV59" s="646">
        <f t="shared" si="19"/>
        <v>6691.42368</v>
      </c>
      <c r="BW59" s="646">
        <f t="shared" si="19"/>
        <v>0</v>
      </c>
      <c r="BX59" s="646">
        <f t="shared" si="19"/>
        <v>6691.42368</v>
      </c>
      <c r="BY59" s="646">
        <f t="shared" si="19"/>
        <v>6398.76753</v>
      </c>
      <c r="BZ59" s="646">
        <f t="shared" si="19"/>
        <v>0</v>
      </c>
      <c r="CA59" s="646">
        <f t="shared" si="19"/>
        <v>6398.76753</v>
      </c>
      <c r="CB59" s="646">
        <f t="shared" si="19"/>
        <v>6221.46909</v>
      </c>
      <c r="CC59" s="646">
        <f t="shared" si="19"/>
        <v>0</v>
      </c>
      <c r="CD59" s="646">
        <f t="shared" si="19"/>
        <v>6221.46909</v>
      </c>
      <c r="CE59" s="646">
        <f t="shared" si="19"/>
        <v>9171.01139</v>
      </c>
      <c r="CF59" s="646">
        <f t="shared" si="19"/>
        <v>0</v>
      </c>
      <c r="CG59" s="795">
        <f t="shared" si="19"/>
        <v>9171.01139</v>
      </c>
      <c r="CH59" s="795">
        <f t="shared" si="19"/>
        <v>9022.86685</v>
      </c>
      <c r="CI59" s="795">
        <f t="shared" si="19"/>
        <v>0</v>
      </c>
      <c r="CJ59" s="795">
        <f t="shared" si="19"/>
        <v>9022.86685</v>
      </c>
      <c r="CK59" s="795">
        <f t="shared" si="19"/>
        <v>7616.41406</v>
      </c>
      <c r="CL59" s="795">
        <f t="shared" si="19"/>
        <v>0</v>
      </c>
      <c r="CM59" s="795">
        <f t="shared" si="19"/>
        <v>7616.41406</v>
      </c>
      <c r="CN59" s="795">
        <f t="shared" si="19"/>
        <v>7521.08223</v>
      </c>
      <c r="CO59" s="795">
        <f t="shared" si="19"/>
        <v>0</v>
      </c>
      <c r="CP59" s="823">
        <f t="shared" si="19"/>
        <v>7521.08223</v>
      </c>
      <c r="CQ59" s="824"/>
    </row>
    <row r="60" s="27" customFormat="1" ht="21" customHeight="1" spans="1:95">
      <c r="A60" s="667" t="s">
        <v>304</v>
      </c>
      <c r="B60" s="668"/>
      <c r="C60" s="668"/>
      <c r="D60" s="668"/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68"/>
      <c r="Q60" s="668"/>
      <c r="R60" s="668"/>
      <c r="S60" s="668"/>
      <c r="T60" s="668"/>
      <c r="U60" s="668"/>
      <c r="V60" s="668"/>
      <c r="W60" s="668"/>
      <c r="X60" s="668"/>
      <c r="Y60" s="668"/>
      <c r="Z60" s="668"/>
      <c r="AA60" s="668"/>
      <c r="AB60" s="668"/>
      <c r="AC60" s="668"/>
      <c r="AD60" s="668"/>
      <c r="AE60" s="668"/>
      <c r="AF60" s="668"/>
      <c r="AG60" s="668"/>
      <c r="AH60" s="668"/>
      <c r="AI60" s="668"/>
      <c r="AJ60" s="668"/>
      <c r="AK60" s="668"/>
      <c r="AL60" s="668"/>
      <c r="AM60" s="668"/>
      <c r="AN60" s="668"/>
      <c r="AO60" s="668"/>
      <c r="AP60" s="668"/>
      <c r="AQ60" s="668"/>
      <c r="AR60" s="668"/>
      <c r="AS60" s="668"/>
      <c r="AT60" s="668"/>
      <c r="AU60" s="668"/>
      <c r="AV60" s="668"/>
      <c r="AW60" s="668"/>
      <c r="AX60" s="668"/>
      <c r="AY60" s="668"/>
      <c r="AZ60" s="668"/>
      <c r="BA60" s="668"/>
      <c r="BB60" s="668"/>
      <c r="BC60" s="668"/>
      <c r="BD60" s="668"/>
      <c r="BE60" s="668"/>
      <c r="BF60" s="668"/>
      <c r="BG60" s="668"/>
      <c r="BH60" s="668"/>
      <c r="BI60" s="668"/>
      <c r="BJ60" s="668"/>
      <c r="BK60" s="668"/>
      <c r="BL60" s="668"/>
      <c r="BM60" s="668"/>
      <c r="BN60" s="668"/>
      <c r="BO60" s="668"/>
      <c r="BP60" s="668"/>
      <c r="BQ60" s="668"/>
      <c r="BR60" s="668"/>
      <c r="BS60" s="668"/>
      <c r="BT60" s="668"/>
      <c r="BU60" s="668"/>
      <c r="BV60" s="668"/>
      <c r="BW60" s="668"/>
      <c r="BX60" s="668"/>
      <c r="BY60" s="668"/>
      <c r="BZ60" s="668"/>
      <c r="CA60" s="668"/>
      <c r="CB60" s="668"/>
      <c r="CC60" s="668"/>
      <c r="CD60" s="668"/>
      <c r="CE60" s="668"/>
      <c r="CF60" s="668"/>
      <c r="CG60" s="668"/>
      <c r="CH60" s="668"/>
      <c r="CI60" s="668"/>
      <c r="CJ60" s="668"/>
      <c r="CK60" s="668"/>
      <c r="CL60" s="668"/>
      <c r="CM60" s="668"/>
      <c r="CN60" s="668"/>
      <c r="CO60" s="668"/>
      <c r="CP60" s="822"/>
      <c r="CQ60" s="814"/>
    </row>
    <row r="61" s="27" customFormat="1" ht="22.5" customHeight="1" spans="1:95">
      <c r="A61" s="604" t="s">
        <v>305</v>
      </c>
      <c r="B61" s="605"/>
      <c r="C61" s="605"/>
      <c r="D61" s="605"/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5"/>
      <c r="R61" s="605"/>
      <c r="S61" s="605"/>
      <c r="T61" s="605"/>
      <c r="U61" s="605"/>
      <c r="V61" s="605"/>
      <c r="W61" s="605"/>
      <c r="X61" s="605"/>
      <c r="Y61" s="605"/>
      <c r="Z61" s="605"/>
      <c r="AA61" s="605"/>
      <c r="AB61" s="605"/>
      <c r="AC61" s="605"/>
      <c r="AD61" s="605"/>
      <c r="AE61" s="605"/>
      <c r="AF61" s="605"/>
      <c r="AG61" s="605"/>
      <c r="AH61" s="605"/>
      <c r="AI61" s="605"/>
      <c r="AJ61" s="605"/>
      <c r="AK61" s="605"/>
      <c r="AL61" s="605"/>
      <c r="AM61" s="605"/>
      <c r="AN61" s="605"/>
      <c r="AO61" s="605"/>
      <c r="AP61" s="605"/>
      <c r="AQ61" s="605"/>
      <c r="AR61" s="605"/>
      <c r="AS61" s="605"/>
      <c r="AT61" s="605"/>
      <c r="AU61" s="605"/>
      <c r="AV61" s="605"/>
      <c r="AW61" s="605"/>
      <c r="AX61" s="605"/>
      <c r="AY61" s="605"/>
      <c r="AZ61" s="605"/>
      <c r="BA61" s="605"/>
      <c r="BB61" s="605"/>
      <c r="BC61" s="605"/>
      <c r="BD61" s="605"/>
      <c r="BE61" s="605"/>
      <c r="BF61" s="605"/>
      <c r="BG61" s="605"/>
      <c r="BH61" s="605"/>
      <c r="BI61" s="605"/>
      <c r="BJ61" s="605"/>
      <c r="BK61" s="605"/>
      <c r="BL61" s="605"/>
      <c r="BM61" s="605"/>
      <c r="BN61" s="605"/>
      <c r="BO61" s="605"/>
      <c r="BP61" s="605"/>
      <c r="BQ61" s="605"/>
      <c r="BR61" s="605"/>
      <c r="BS61" s="605"/>
      <c r="BT61" s="605"/>
      <c r="BU61" s="605"/>
      <c r="BV61" s="605"/>
      <c r="BW61" s="605"/>
      <c r="BX61" s="605"/>
      <c r="BY61" s="605"/>
      <c r="BZ61" s="605"/>
      <c r="CA61" s="605"/>
      <c r="CB61" s="605"/>
      <c r="CC61" s="605"/>
      <c r="CD61" s="605"/>
      <c r="CE61" s="605"/>
      <c r="CF61" s="605"/>
      <c r="CG61" s="605"/>
      <c r="CH61" s="605"/>
      <c r="CI61" s="605"/>
      <c r="CJ61" s="605"/>
      <c r="CK61" s="605"/>
      <c r="CL61" s="605"/>
      <c r="CM61" s="605"/>
      <c r="CN61" s="605"/>
      <c r="CO61" s="605"/>
      <c r="CP61" s="801"/>
      <c r="CQ61" s="814"/>
    </row>
    <row r="62" ht="68.25" customHeight="1" spans="1:95">
      <c r="A62" s="15" t="s">
        <v>122</v>
      </c>
      <c r="B62" s="606" t="s">
        <v>160</v>
      </c>
      <c r="C62" s="607" t="s">
        <v>13</v>
      </c>
      <c r="D62" s="674">
        <f>E62+F62+I62+L62+O62+R62+U62+X62+AA62</f>
        <v>1488.35017</v>
      </c>
      <c r="E62" s="11">
        <v>0</v>
      </c>
      <c r="F62" s="11">
        <v>0</v>
      </c>
      <c r="G62" s="11">
        <f>'26'!I50</f>
        <v>1488.35017</v>
      </c>
      <c r="H62" s="609">
        <f>H63+H64+H65</f>
        <v>0</v>
      </c>
      <c r="I62" s="11">
        <f>G62+H62</f>
        <v>1488.35017</v>
      </c>
      <c r="J62" s="686">
        <f>'34'!L58</f>
        <v>0</v>
      </c>
      <c r="K62" s="700"/>
      <c r="L62" s="686">
        <v>0</v>
      </c>
      <c r="M62" s="686">
        <v>0</v>
      </c>
      <c r="N62" s="700">
        <v>0</v>
      </c>
      <c r="O62" s="686">
        <v>0</v>
      </c>
      <c r="P62" s="699">
        <f>'49'!R62</f>
        <v>0</v>
      </c>
      <c r="Q62" s="687">
        <f>Q63+Q64+Q65</f>
        <v>0</v>
      </c>
      <c r="R62" s="717">
        <f>P62+Q62</f>
        <v>0</v>
      </c>
      <c r="S62" s="699">
        <f>'50'!U62</f>
        <v>0</v>
      </c>
      <c r="T62" s="687">
        <f>T63</f>
        <v>0</v>
      </c>
      <c r="U62" s="717">
        <f>S62+T62</f>
        <v>0</v>
      </c>
      <c r="V62" s="699">
        <f>'50'!X62</f>
        <v>0</v>
      </c>
      <c r="W62" s="687">
        <f>W63</f>
        <v>0</v>
      </c>
      <c r="X62" s="717">
        <f>V62+W62</f>
        <v>0</v>
      </c>
      <c r="Y62" s="699">
        <f>'50'!AA62</f>
        <v>0</v>
      </c>
      <c r="Z62" s="687">
        <f>Z63</f>
        <v>0</v>
      </c>
      <c r="AA62" s="717">
        <f>Y62+Z62</f>
        <v>0</v>
      </c>
      <c r="AB62" s="674">
        <f>AC62+AD62+AG62+AJ62+AM62+AP62+AS62+AV62+AY62</f>
        <v>0</v>
      </c>
      <c r="AC62" s="653">
        <v>0</v>
      </c>
      <c r="AD62" s="653">
        <v>0</v>
      </c>
      <c r="AE62" s="653">
        <v>0</v>
      </c>
      <c r="AF62" s="654"/>
      <c r="AG62" s="404">
        <v>0</v>
      </c>
      <c r="AH62" s="653">
        <f>'35'!AA58</f>
        <v>0</v>
      </c>
      <c r="AI62" s="737"/>
      <c r="AJ62" s="653">
        <v>0</v>
      </c>
      <c r="AK62" s="653">
        <f>'43'!AD60</f>
        <v>0</v>
      </c>
      <c r="AL62" s="737"/>
      <c r="AM62" s="653">
        <v>0</v>
      </c>
      <c r="AN62" s="653">
        <f>'49'!AG62</f>
        <v>0</v>
      </c>
      <c r="AO62" s="737"/>
      <c r="AP62" s="653">
        <v>0</v>
      </c>
      <c r="AQ62" s="653">
        <f>'50'!AJ62</f>
        <v>0</v>
      </c>
      <c r="AR62" s="737"/>
      <c r="AS62" s="653">
        <v>0</v>
      </c>
      <c r="AT62" s="653">
        <f>'50'!AM62</f>
        <v>0</v>
      </c>
      <c r="AU62" s="737"/>
      <c r="AV62" s="653">
        <v>0</v>
      </c>
      <c r="AW62" s="653">
        <f>'50'!AP62</f>
        <v>0</v>
      </c>
      <c r="AX62" s="737"/>
      <c r="AY62" s="653">
        <v>0</v>
      </c>
      <c r="AZ62" s="747">
        <f>BC62+BF62+BI62+BL62+BO62+BR62</f>
        <v>0</v>
      </c>
      <c r="BA62" s="653">
        <v>0</v>
      </c>
      <c r="BB62" s="654"/>
      <c r="BC62" s="653">
        <f>BA62+BB62</f>
        <v>0</v>
      </c>
      <c r="BD62" s="653">
        <v>0</v>
      </c>
      <c r="BE62" s="654"/>
      <c r="BF62" s="653">
        <f>BD62+BE62</f>
        <v>0</v>
      </c>
      <c r="BG62" s="653">
        <v>0</v>
      </c>
      <c r="BH62" s="654"/>
      <c r="BI62" s="653">
        <f>BG62+BH62</f>
        <v>0</v>
      </c>
      <c r="BJ62" s="653">
        <v>0</v>
      </c>
      <c r="BK62" s="654"/>
      <c r="BL62" s="653">
        <f>BJ62+BK62</f>
        <v>0</v>
      </c>
      <c r="BM62" s="653">
        <v>0</v>
      </c>
      <c r="BN62" s="654"/>
      <c r="BO62" s="653">
        <f>BM62+BN62</f>
        <v>0</v>
      </c>
      <c r="BP62" s="653">
        <v>0</v>
      </c>
      <c r="BQ62" s="654"/>
      <c r="BR62" s="653">
        <f>BP62+BQ62</f>
        <v>0</v>
      </c>
      <c r="BS62" s="608">
        <f>BT62+BU62+BX62+CA62+CD62+CG62+CJ62+CM62+CP62</f>
        <v>1488.35017</v>
      </c>
      <c r="BT62" s="11">
        <f>E62+AC62</f>
        <v>0</v>
      </c>
      <c r="BU62" s="11">
        <f>F62+AD62</f>
        <v>0</v>
      </c>
      <c r="BV62" s="11">
        <f>G62+AE62</f>
        <v>1488.35017</v>
      </c>
      <c r="BW62" s="609">
        <f>H62+AF62</f>
        <v>0</v>
      </c>
      <c r="BX62" s="11">
        <f>BV62+BW62</f>
        <v>1488.35017</v>
      </c>
      <c r="BY62" s="11">
        <f>J62+AH62+BA62</f>
        <v>0</v>
      </c>
      <c r="BZ62" s="642">
        <f>K62+AI62+BB62</f>
        <v>0</v>
      </c>
      <c r="CA62" s="11">
        <f>BY62+BZ62</f>
        <v>0</v>
      </c>
      <c r="CB62" s="11">
        <f>M62+AK62</f>
        <v>0</v>
      </c>
      <c r="CC62" s="642">
        <f>N62+AL62</f>
        <v>0</v>
      </c>
      <c r="CD62" s="11">
        <f>CB62+CC62</f>
        <v>0</v>
      </c>
      <c r="CE62" s="11">
        <f>P62+AN62+BG62</f>
        <v>0</v>
      </c>
      <c r="CF62" s="609">
        <f>Q62+AO62+BH62</f>
        <v>0</v>
      </c>
      <c r="CG62" s="11">
        <f>CE62+CF62</f>
        <v>0</v>
      </c>
      <c r="CH62" s="11">
        <f>S62+AQ62+BJ62</f>
        <v>0</v>
      </c>
      <c r="CI62" s="609">
        <f>T62+AR62+BK62</f>
        <v>0</v>
      </c>
      <c r="CJ62" s="11">
        <f>CH62+CI62</f>
        <v>0</v>
      </c>
      <c r="CK62" s="11">
        <f>V62+AT62+BM62</f>
        <v>0</v>
      </c>
      <c r="CL62" s="609">
        <f>W62+AU62+BN62</f>
        <v>0</v>
      </c>
      <c r="CM62" s="11">
        <f>CK62+CL62</f>
        <v>0</v>
      </c>
      <c r="CN62" s="11">
        <f>Y62+AW62+BP62</f>
        <v>0</v>
      </c>
      <c r="CO62" s="609">
        <f>Z62+AX62+BQ62</f>
        <v>0</v>
      </c>
      <c r="CP62" s="787">
        <f>CN62+CO62</f>
        <v>0</v>
      </c>
      <c r="CQ62" s="824"/>
    </row>
    <row r="63" spans="1:95">
      <c r="A63" s="15"/>
      <c r="B63" s="606"/>
      <c r="C63" s="607" t="s">
        <v>91</v>
      </c>
      <c r="D63" s="675"/>
      <c r="E63" s="10"/>
      <c r="F63" s="10"/>
      <c r="G63" s="10"/>
      <c r="H63" s="676"/>
      <c r="I63" s="10"/>
      <c r="J63" s="704"/>
      <c r="K63" s="705"/>
      <c r="L63" s="706"/>
      <c r="M63" s="704"/>
      <c r="N63" s="705"/>
      <c r="O63" s="707"/>
      <c r="P63" s="708"/>
      <c r="Q63" s="725"/>
      <c r="R63" s="704"/>
      <c r="S63" s="708"/>
      <c r="T63" s="726"/>
      <c r="U63" s="704"/>
      <c r="V63" s="708"/>
      <c r="W63" s="726"/>
      <c r="X63" s="704"/>
      <c r="Y63" s="708"/>
      <c r="Z63" s="726"/>
      <c r="AA63" s="704"/>
      <c r="AB63" s="675"/>
      <c r="AC63" s="10"/>
      <c r="AD63" s="10"/>
      <c r="AE63" s="10"/>
      <c r="AF63" s="676"/>
      <c r="AG63" s="361"/>
      <c r="AH63" s="738"/>
      <c r="AI63" s="739"/>
      <c r="AJ63" s="657"/>
      <c r="AK63" s="738"/>
      <c r="AL63" s="739"/>
      <c r="AM63" s="657"/>
      <c r="AN63" s="738"/>
      <c r="AO63" s="739"/>
      <c r="AP63" s="657"/>
      <c r="AQ63" s="738"/>
      <c r="AR63" s="739"/>
      <c r="AS63" s="657"/>
      <c r="AT63" s="738"/>
      <c r="AU63" s="739"/>
      <c r="AV63" s="657"/>
      <c r="AW63" s="738"/>
      <c r="AX63" s="739"/>
      <c r="AY63" s="765"/>
      <c r="AZ63" s="640"/>
      <c r="BA63" s="760"/>
      <c r="BB63" s="642"/>
      <c r="BC63" s="765"/>
      <c r="BD63" s="760"/>
      <c r="BE63" s="642"/>
      <c r="BF63" s="760"/>
      <c r="BG63" s="760"/>
      <c r="BH63" s="642"/>
      <c r="BI63" s="760"/>
      <c r="BJ63" s="760"/>
      <c r="BK63" s="642"/>
      <c r="BL63" s="760"/>
      <c r="BM63" s="760"/>
      <c r="BN63" s="642"/>
      <c r="BO63" s="760"/>
      <c r="BP63" s="760"/>
      <c r="BQ63" s="642"/>
      <c r="BR63" s="783"/>
      <c r="BS63" s="657"/>
      <c r="BT63" s="10"/>
      <c r="BU63" s="10"/>
      <c r="BV63" s="10"/>
      <c r="BW63" s="676"/>
      <c r="BX63" s="10"/>
      <c r="BY63" s="738"/>
      <c r="BZ63" s="739"/>
      <c r="CA63" s="657"/>
      <c r="CB63" s="738"/>
      <c r="CC63" s="739"/>
      <c r="CD63" s="657"/>
      <c r="CE63" s="10"/>
      <c r="CF63" s="642"/>
      <c r="CG63" s="10"/>
      <c r="CH63" s="10"/>
      <c r="CI63" s="642"/>
      <c r="CJ63" s="10"/>
      <c r="CK63" s="10"/>
      <c r="CL63" s="642"/>
      <c r="CM63" s="10"/>
      <c r="CN63" s="10"/>
      <c r="CO63" s="642"/>
      <c r="CP63" s="765"/>
      <c r="CQ63" s="824"/>
    </row>
    <row r="64" ht="22.5" spans="1:95">
      <c r="A64" s="15"/>
      <c r="B64" s="606"/>
      <c r="C64" s="607" t="s">
        <v>404</v>
      </c>
      <c r="D64" s="608"/>
      <c r="E64" s="10"/>
      <c r="F64" s="10"/>
      <c r="G64" s="10"/>
      <c r="H64" s="676"/>
      <c r="I64" s="10"/>
      <c r="J64" s="704"/>
      <c r="K64" s="709"/>
      <c r="L64" s="706"/>
      <c r="M64" s="704"/>
      <c r="N64" s="709"/>
      <c r="O64" s="707"/>
      <c r="P64" s="710"/>
      <c r="Q64" s="725"/>
      <c r="R64" s="704"/>
      <c r="S64" s="710"/>
      <c r="T64" s="727"/>
      <c r="U64" s="704"/>
      <c r="V64" s="710"/>
      <c r="W64" s="727"/>
      <c r="X64" s="704"/>
      <c r="Y64" s="710"/>
      <c r="Z64" s="727"/>
      <c r="AA64" s="704"/>
      <c r="AB64" s="608"/>
      <c r="AC64" s="10"/>
      <c r="AD64" s="10"/>
      <c r="AE64" s="10"/>
      <c r="AF64" s="676"/>
      <c r="AG64" s="361"/>
      <c r="AH64" s="738"/>
      <c r="AI64" s="740"/>
      <c r="AJ64" s="657"/>
      <c r="AK64" s="738"/>
      <c r="AL64" s="740"/>
      <c r="AM64" s="657"/>
      <c r="AN64" s="738"/>
      <c r="AO64" s="740"/>
      <c r="AP64" s="657"/>
      <c r="AQ64" s="738"/>
      <c r="AR64" s="740"/>
      <c r="AS64" s="657"/>
      <c r="AT64" s="738"/>
      <c r="AU64" s="740"/>
      <c r="AV64" s="657"/>
      <c r="AW64" s="738"/>
      <c r="AX64" s="740"/>
      <c r="AY64" s="765"/>
      <c r="AZ64" s="766"/>
      <c r="BA64" s="767"/>
      <c r="BB64" s="768"/>
      <c r="BC64" s="765"/>
      <c r="BD64" s="767"/>
      <c r="BE64" s="768"/>
      <c r="BF64" s="767"/>
      <c r="BG64" s="767"/>
      <c r="BH64" s="768"/>
      <c r="BI64" s="767"/>
      <c r="BJ64" s="767"/>
      <c r="BK64" s="768"/>
      <c r="BL64" s="767"/>
      <c r="BM64" s="767"/>
      <c r="BN64" s="768"/>
      <c r="BO64" s="767"/>
      <c r="BP64" s="767"/>
      <c r="BQ64" s="768"/>
      <c r="BR64" s="789"/>
      <c r="BS64" s="657"/>
      <c r="BT64" s="10"/>
      <c r="BU64" s="10"/>
      <c r="BV64" s="10"/>
      <c r="BW64" s="676"/>
      <c r="BX64" s="10"/>
      <c r="BY64" s="738"/>
      <c r="BZ64" s="740"/>
      <c r="CA64" s="657"/>
      <c r="CB64" s="738"/>
      <c r="CC64" s="740"/>
      <c r="CD64" s="657"/>
      <c r="CE64" s="10"/>
      <c r="CF64" s="768"/>
      <c r="CG64" s="10"/>
      <c r="CH64" s="10"/>
      <c r="CI64" s="768"/>
      <c r="CJ64" s="10"/>
      <c r="CK64" s="10"/>
      <c r="CL64" s="768"/>
      <c r="CM64" s="10"/>
      <c r="CN64" s="10"/>
      <c r="CO64" s="768"/>
      <c r="CP64" s="765"/>
      <c r="CQ64" s="824"/>
    </row>
    <row r="65" ht="27.75" customHeight="1" spans="1:95">
      <c r="A65" s="825"/>
      <c r="B65" s="638"/>
      <c r="C65" s="639" t="s">
        <v>39</v>
      </c>
      <c r="D65" s="640"/>
      <c r="E65" s="760"/>
      <c r="F65" s="760"/>
      <c r="G65" s="760"/>
      <c r="H65" s="739"/>
      <c r="I65" s="760"/>
      <c r="J65" s="849"/>
      <c r="K65" s="709"/>
      <c r="L65" s="850"/>
      <c r="M65" s="849"/>
      <c r="N65" s="709"/>
      <c r="O65" s="851"/>
      <c r="P65" s="710"/>
      <c r="Q65" s="687"/>
      <c r="R65" s="849"/>
      <c r="S65" s="710"/>
      <c r="T65" s="727"/>
      <c r="U65" s="849"/>
      <c r="V65" s="710"/>
      <c r="W65" s="727"/>
      <c r="X65" s="849"/>
      <c r="Y65" s="710"/>
      <c r="Z65" s="727"/>
      <c r="AA65" s="849"/>
      <c r="AB65" s="640"/>
      <c r="AC65" s="760"/>
      <c r="AD65" s="760"/>
      <c r="AE65" s="760"/>
      <c r="AF65" s="739"/>
      <c r="AG65" s="435"/>
      <c r="AH65" s="866"/>
      <c r="AI65" s="740"/>
      <c r="AJ65" s="660"/>
      <c r="AK65" s="866"/>
      <c r="AL65" s="740"/>
      <c r="AM65" s="660"/>
      <c r="AN65" s="866"/>
      <c r="AO65" s="740"/>
      <c r="AP65" s="660"/>
      <c r="AQ65" s="866"/>
      <c r="AR65" s="740"/>
      <c r="AS65" s="660"/>
      <c r="AT65" s="866"/>
      <c r="AU65" s="740"/>
      <c r="AV65" s="660"/>
      <c r="AW65" s="866"/>
      <c r="AX65" s="740"/>
      <c r="AY65" s="869"/>
      <c r="AZ65" s="766"/>
      <c r="BA65" s="767"/>
      <c r="BB65" s="768"/>
      <c r="BC65" s="869"/>
      <c r="BD65" s="767"/>
      <c r="BE65" s="768"/>
      <c r="BF65" s="767"/>
      <c r="BG65" s="767"/>
      <c r="BH65" s="768"/>
      <c r="BI65" s="767"/>
      <c r="BJ65" s="767"/>
      <c r="BK65" s="768"/>
      <c r="BL65" s="767"/>
      <c r="BM65" s="767"/>
      <c r="BN65" s="768"/>
      <c r="BO65" s="767"/>
      <c r="BP65" s="767"/>
      <c r="BQ65" s="768"/>
      <c r="BR65" s="789"/>
      <c r="BS65" s="660"/>
      <c r="BT65" s="760"/>
      <c r="BU65" s="760"/>
      <c r="BV65" s="760"/>
      <c r="BW65" s="739"/>
      <c r="BX65" s="760"/>
      <c r="BY65" s="866"/>
      <c r="BZ65" s="740"/>
      <c r="CA65" s="660"/>
      <c r="CB65" s="866"/>
      <c r="CC65" s="740"/>
      <c r="CD65" s="660"/>
      <c r="CE65" s="760"/>
      <c r="CF65" s="768"/>
      <c r="CG65" s="760"/>
      <c r="CH65" s="760"/>
      <c r="CI65" s="768"/>
      <c r="CJ65" s="760"/>
      <c r="CK65" s="760"/>
      <c r="CL65" s="768"/>
      <c r="CM65" s="760"/>
      <c r="CN65" s="760"/>
      <c r="CO65" s="768"/>
      <c r="CP65" s="869"/>
      <c r="CQ65" s="824"/>
    </row>
    <row r="66" s="30" customFormat="1" ht="69.6" customHeight="1" spans="1:95">
      <c r="A66" s="643"/>
      <c r="B66" s="644" t="s">
        <v>159</v>
      </c>
      <c r="C66" s="672"/>
      <c r="D66" s="424">
        <f>E66+F66+I66+L66+O66+R66+U66+X66+AA66</f>
        <v>1488.35017</v>
      </c>
      <c r="E66" s="397">
        <f>E62</f>
        <v>0</v>
      </c>
      <c r="F66" s="397">
        <f t="shared" ref="F66:BR66" si="20">F62</f>
        <v>0</v>
      </c>
      <c r="G66" s="397">
        <f t="shared" si="20"/>
        <v>1488.35017</v>
      </c>
      <c r="H66" s="517">
        <f t="shared" si="20"/>
        <v>0</v>
      </c>
      <c r="I66" s="397">
        <f t="shared" si="20"/>
        <v>1488.35017</v>
      </c>
      <c r="J66" s="397">
        <f t="shared" si="20"/>
        <v>0</v>
      </c>
      <c r="K66" s="397">
        <f t="shared" si="20"/>
        <v>0</v>
      </c>
      <c r="L66" s="397">
        <f t="shared" si="20"/>
        <v>0</v>
      </c>
      <c r="M66" s="397">
        <f t="shared" si="20"/>
        <v>0</v>
      </c>
      <c r="N66" s="397">
        <f t="shared" si="20"/>
        <v>0</v>
      </c>
      <c r="O66" s="397">
        <f t="shared" si="20"/>
        <v>0</v>
      </c>
      <c r="P66" s="397">
        <f t="shared" si="20"/>
        <v>0</v>
      </c>
      <c r="Q66" s="416">
        <f t="shared" si="20"/>
        <v>0</v>
      </c>
      <c r="R66" s="515">
        <f t="shared" si="20"/>
        <v>0</v>
      </c>
      <c r="S66" s="515">
        <f t="shared" si="20"/>
        <v>0</v>
      </c>
      <c r="T66" s="515">
        <f t="shared" si="20"/>
        <v>0</v>
      </c>
      <c r="U66" s="515">
        <f t="shared" si="20"/>
        <v>0</v>
      </c>
      <c r="V66" s="515">
        <f t="shared" si="20"/>
        <v>0</v>
      </c>
      <c r="W66" s="515">
        <f t="shared" si="20"/>
        <v>0</v>
      </c>
      <c r="X66" s="515">
        <f t="shared" si="20"/>
        <v>0</v>
      </c>
      <c r="Y66" s="515">
        <f t="shared" si="20"/>
        <v>0</v>
      </c>
      <c r="Z66" s="515">
        <f t="shared" si="20"/>
        <v>0</v>
      </c>
      <c r="AA66" s="515">
        <f t="shared" si="20"/>
        <v>0</v>
      </c>
      <c r="AB66" s="673">
        <f>AC66+AD66+AG66+AJ66+AM66+AP66+AS66+AV66+AY66</f>
        <v>0</v>
      </c>
      <c r="AC66" s="646">
        <f t="shared" si="20"/>
        <v>0</v>
      </c>
      <c r="AD66" s="646">
        <f t="shared" si="20"/>
        <v>0</v>
      </c>
      <c r="AE66" s="646">
        <f t="shared" si="20"/>
        <v>0</v>
      </c>
      <c r="AF66" s="848">
        <f t="shared" si="20"/>
        <v>0</v>
      </c>
      <c r="AG66" s="397">
        <f t="shared" si="20"/>
        <v>0</v>
      </c>
      <c r="AH66" s="646">
        <f t="shared" si="20"/>
        <v>0</v>
      </c>
      <c r="AI66" s="646">
        <f t="shared" si="20"/>
        <v>0</v>
      </c>
      <c r="AJ66" s="646">
        <f t="shared" si="20"/>
        <v>0</v>
      </c>
      <c r="AK66" s="646">
        <f t="shared" si="20"/>
        <v>0</v>
      </c>
      <c r="AL66" s="646">
        <f t="shared" si="20"/>
        <v>0</v>
      </c>
      <c r="AM66" s="646">
        <f t="shared" si="20"/>
        <v>0</v>
      </c>
      <c r="AN66" s="646">
        <f t="shared" si="20"/>
        <v>0</v>
      </c>
      <c r="AO66" s="646">
        <f t="shared" si="20"/>
        <v>0</v>
      </c>
      <c r="AP66" s="646">
        <f t="shared" si="20"/>
        <v>0</v>
      </c>
      <c r="AQ66" s="646">
        <f t="shared" si="20"/>
        <v>0</v>
      </c>
      <c r="AR66" s="646">
        <f t="shared" si="20"/>
        <v>0</v>
      </c>
      <c r="AS66" s="646">
        <f t="shared" si="20"/>
        <v>0</v>
      </c>
      <c r="AT66" s="646">
        <f t="shared" si="20"/>
        <v>0</v>
      </c>
      <c r="AU66" s="646">
        <f t="shared" si="20"/>
        <v>0</v>
      </c>
      <c r="AV66" s="646">
        <f t="shared" si="20"/>
        <v>0</v>
      </c>
      <c r="AW66" s="646">
        <f t="shared" si="20"/>
        <v>0</v>
      </c>
      <c r="AX66" s="646">
        <f t="shared" si="20"/>
        <v>0</v>
      </c>
      <c r="AY66" s="646">
        <f t="shared" si="20"/>
        <v>0</v>
      </c>
      <c r="AZ66" s="870">
        <f>BC66+BF66+BI66+BL66+BO66+BR66</f>
        <v>0</v>
      </c>
      <c r="BA66" s="870">
        <f t="shared" si="20"/>
        <v>0</v>
      </c>
      <c r="BB66" s="823">
        <f t="shared" si="20"/>
        <v>0</v>
      </c>
      <c r="BC66" s="795">
        <f t="shared" si="20"/>
        <v>0</v>
      </c>
      <c r="BD66" s="795">
        <f t="shared" si="20"/>
        <v>0</v>
      </c>
      <c r="BE66" s="795">
        <f t="shared" si="20"/>
        <v>0</v>
      </c>
      <c r="BF66" s="795">
        <f t="shared" si="20"/>
        <v>0</v>
      </c>
      <c r="BG66" s="795">
        <f t="shared" si="20"/>
        <v>0</v>
      </c>
      <c r="BH66" s="795">
        <f t="shared" si="20"/>
        <v>0</v>
      </c>
      <c r="BI66" s="795">
        <f t="shared" si="20"/>
        <v>0</v>
      </c>
      <c r="BJ66" s="795">
        <f t="shared" si="20"/>
        <v>0</v>
      </c>
      <c r="BK66" s="795">
        <f t="shared" si="20"/>
        <v>0</v>
      </c>
      <c r="BL66" s="795">
        <f t="shared" si="20"/>
        <v>0</v>
      </c>
      <c r="BM66" s="795">
        <f t="shared" si="20"/>
        <v>0</v>
      </c>
      <c r="BN66" s="795">
        <f t="shared" si="20"/>
        <v>0</v>
      </c>
      <c r="BO66" s="795">
        <f t="shared" si="20"/>
        <v>0</v>
      </c>
      <c r="BP66" s="795">
        <f t="shared" si="20"/>
        <v>0</v>
      </c>
      <c r="BQ66" s="795">
        <f t="shared" si="20"/>
        <v>0</v>
      </c>
      <c r="BR66" s="795">
        <f t="shared" si="20"/>
        <v>0</v>
      </c>
      <c r="BS66" s="673">
        <f>BT66+BU66+BX66+CA66+CD66+CG66+CJ66+CM66+CP66</f>
        <v>1488.35017</v>
      </c>
      <c r="BT66" s="646">
        <f>BT62</f>
        <v>0</v>
      </c>
      <c r="BU66" s="646">
        <f t="shared" ref="BU66:CP66" si="21">BU62</f>
        <v>0</v>
      </c>
      <c r="BV66" s="646">
        <f t="shared" si="21"/>
        <v>1488.35017</v>
      </c>
      <c r="BW66" s="646">
        <f t="shared" si="21"/>
        <v>0</v>
      </c>
      <c r="BX66" s="646">
        <f t="shared" si="21"/>
        <v>1488.35017</v>
      </c>
      <c r="BY66" s="646">
        <f t="shared" si="21"/>
        <v>0</v>
      </c>
      <c r="BZ66" s="646">
        <f t="shared" si="21"/>
        <v>0</v>
      </c>
      <c r="CA66" s="646">
        <f t="shared" si="21"/>
        <v>0</v>
      </c>
      <c r="CB66" s="646">
        <f t="shared" si="21"/>
        <v>0</v>
      </c>
      <c r="CC66" s="646">
        <f t="shared" si="21"/>
        <v>0</v>
      </c>
      <c r="CD66" s="646">
        <f t="shared" si="21"/>
        <v>0</v>
      </c>
      <c r="CE66" s="646">
        <f t="shared" si="21"/>
        <v>0</v>
      </c>
      <c r="CF66" s="646">
        <f t="shared" si="21"/>
        <v>0</v>
      </c>
      <c r="CG66" s="646">
        <f t="shared" si="21"/>
        <v>0</v>
      </c>
      <c r="CH66" s="646">
        <f t="shared" si="21"/>
        <v>0</v>
      </c>
      <c r="CI66" s="646">
        <f t="shared" si="21"/>
        <v>0</v>
      </c>
      <c r="CJ66" s="646">
        <f t="shared" si="21"/>
        <v>0</v>
      </c>
      <c r="CK66" s="646">
        <f t="shared" si="21"/>
        <v>0</v>
      </c>
      <c r="CL66" s="646">
        <f t="shared" si="21"/>
        <v>0</v>
      </c>
      <c r="CM66" s="646">
        <f t="shared" si="21"/>
        <v>0</v>
      </c>
      <c r="CN66" s="646">
        <f t="shared" si="21"/>
        <v>0</v>
      </c>
      <c r="CO66" s="646">
        <f t="shared" si="21"/>
        <v>0</v>
      </c>
      <c r="CP66" s="823">
        <f t="shared" si="21"/>
        <v>0</v>
      </c>
      <c r="CQ66" s="824"/>
    </row>
    <row r="67" customHeight="1" spans="1:95">
      <c r="A67" s="667" t="s">
        <v>306</v>
      </c>
      <c r="B67" s="668"/>
      <c r="C67" s="668"/>
      <c r="D67" s="668"/>
      <c r="E67" s="668"/>
      <c r="F67" s="668"/>
      <c r="G67" s="668"/>
      <c r="H67" s="668"/>
      <c r="I67" s="668"/>
      <c r="J67" s="668"/>
      <c r="K67" s="668"/>
      <c r="L67" s="668"/>
      <c r="M67" s="668"/>
      <c r="N67" s="668"/>
      <c r="O67" s="668"/>
      <c r="P67" s="668"/>
      <c r="Q67" s="668"/>
      <c r="R67" s="668"/>
      <c r="S67" s="668"/>
      <c r="T67" s="668"/>
      <c r="U67" s="668"/>
      <c r="V67" s="668"/>
      <c r="W67" s="668"/>
      <c r="X67" s="668"/>
      <c r="Y67" s="668"/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8"/>
      <c r="BM67" s="668"/>
      <c r="BN67" s="668"/>
      <c r="BO67" s="668"/>
      <c r="BP67" s="668"/>
      <c r="BQ67" s="668"/>
      <c r="BR67" s="668"/>
      <c r="BS67" s="668"/>
      <c r="BT67" s="668"/>
      <c r="BU67" s="668"/>
      <c r="BV67" s="668"/>
      <c r="BW67" s="668"/>
      <c r="BX67" s="668"/>
      <c r="BY67" s="668"/>
      <c r="BZ67" s="668"/>
      <c r="CA67" s="668"/>
      <c r="CB67" s="668"/>
      <c r="CC67" s="668"/>
      <c r="CD67" s="668"/>
      <c r="CE67" s="668"/>
      <c r="CF67" s="668"/>
      <c r="CG67" s="668"/>
      <c r="CH67" s="668"/>
      <c r="CI67" s="668"/>
      <c r="CJ67" s="668"/>
      <c r="CK67" s="668"/>
      <c r="CL67" s="668"/>
      <c r="CM67" s="668"/>
      <c r="CN67" s="668"/>
      <c r="CO67" s="668"/>
      <c r="CP67" s="822"/>
      <c r="CQ67" s="803"/>
    </row>
    <row r="68" ht="19.5" customHeight="1" spans="1:95">
      <c r="A68" s="604" t="s">
        <v>307</v>
      </c>
      <c r="B68" s="605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605"/>
      <c r="AT68" s="605"/>
      <c r="AU68" s="605"/>
      <c r="AV68" s="60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605"/>
      <c r="BH68" s="605"/>
      <c r="BI68" s="605"/>
      <c r="BJ68" s="60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605"/>
      <c r="BV68" s="605"/>
      <c r="BW68" s="605"/>
      <c r="BX68" s="605"/>
      <c r="BY68" s="605"/>
      <c r="BZ68" s="605"/>
      <c r="CA68" s="605"/>
      <c r="CB68" s="605"/>
      <c r="CC68" s="605"/>
      <c r="CD68" s="605"/>
      <c r="CE68" s="605"/>
      <c r="CF68" s="605"/>
      <c r="CG68" s="605"/>
      <c r="CH68" s="605"/>
      <c r="CI68" s="605"/>
      <c r="CJ68" s="605"/>
      <c r="CK68" s="605"/>
      <c r="CL68" s="605"/>
      <c r="CM68" s="605"/>
      <c r="CN68" s="605"/>
      <c r="CO68" s="605"/>
      <c r="CP68" s="801"/>
      <c r="CQ68" s="803"/>
    </row>
    <row r="69" ht="151.5" customHeight="1" spans="1:95">
      <c r="A69" s="826" t="s">
        <v>295</v>
      </c>
      <c r="B69" s="827" t="s">
        <v>412</v>
      </c>
      <c r="C69" s="828" t="s">
        <v>13</v>
      </c>
      <c r="D69" s="521">
        <f>E69+F69+I69+L69+O69+R69+U69+X69+AA69</f>
        <v>52.63158</v>
      </c>
      <c r="E69" s="772">
        <v>0</v>
      </c>
      <c r="F69" s="772">
        <v>0</v>
      </c>
      <c r="G69" s="772">
        <v>0</v>
      </c>
      <c r="H69" s="737"/>
      <c r="I69" s="772">
        <v>0</v>
      </c>
      <c r="J69" s="852">
        <v>0</v>
      </c>
      <c r="K69" s="853"/>
      <c r="L69" s="852">
        <v>0</v>
      </c>
      <c r="M69" s="852">
        <f>'43'!O67</f>
        <v>0</v>
      </c>
      <c r="N69" s="853">
        <v>0</v>
      </c>
      <c r="O69" s="852">
        <f>M69+N69</f>
        <v>0</v>
      </c>
      <c r="P69" s="852">
        <f>'49'!R69</f>
        <v>52.63158</v>
      </c>
      <c r="Q69" s="853">
        <f>SUM(Q70:Q73)</f>
        <v>0</v>
      </c>
      <c r="R69" s="857">
        <f>P69+Q69</f>
        <v>52.63158</v>
      </c>
      <c r="S69" s="852">
        <f>'52'!U69</f>
        <v>0</v>
      </c>
      <c r="T69" s="853">
        <v>0</v>
      </c>
      <c r="U69" s="857">
        <f>S69+T69</f>
        <v>0</v>
      </c>
      <c r="V69" s="852">
        <f>'52'!X69</f>
        <v>0</v>
      </c>
      <c r="W69" s="853">
        <v>0</v>
      </c>
      <c r="X69" s="857">
        <f>V69+W69</f>
        <v>0</v>
      </c>
      <c r="Y69" s="852">
        <f>'52'!AA69</f>
        <v>0</v>
      </c>
      <c r="Z69" s="853">
        <v>0</v>
      </c>
      <c r="AA69" s="857">
        <f>Y69+Z69</f>
        <v>0</v>
      </c>
      <c r="AB69" s="863">
        <f>AC69+AD69+AG69+AJ69+AM69+AP69+AS69+AV69+AY69</f>
        <v>1000</v>
      </c>
      <c r="AC69" s="772">
        <v>0</v>
      </c>
      <c r="AD69" s="772">
        <v>0</v>
      </c>
      <c r="AE69" s="772">
        <v>0</v>
      </c>
      <c r="AF69" s="737"/>
      <c r="AG69" s="484">
        <v>0</v>
      </c>
      <c r="AH69" s="772">
        <v>0</v>
      </c>
      <c r="AI69" s="853">
        <f>AI74+AI75+AI76+AI77</f>
        <v>0</v>
      </c>
      <c r="AJ69" s="772">
        <v>0</v>
      </c>
      <c r="AK69" s="772">
        <f>'43'!AD67</f>
        <v>0</v>
      </c>
      <c r="AL69" s="737">
        <f>AL74+AL75+AL76+AL77</f>
        <v>0</v>
      </c>
      <c r="AM69" s="772">
        <f>AK69+AL69</f>
        <v>0</v>
      </c>
      <c r="AN69" s="772">
        <f>'49'!AP69</f>
        <v>1000</v>
      </c>
      <c r="AO69" s="853">
        <f>SUM(AO70:AO73)</f>
        <v>0</v>
      </c>
      <c r="AP69" s="772">
        <f>AN69+AO69</f>
        <v>1000</v>
      </c>
      <c r="AQ69" s="772">
        <f>'52'!AS69</f>
        <v>0</v>
      </c>
      <c r="AR69" s="853">
        <v>0</v>
      </c>
      <c r="AS69" s="772">
        <f>AQ69+AR69</f>
        <v>0</v>
      </c>
      <c r="AT69" s="772">
        <f>'52'!AV69</f>
        <v>0</v>
      </c>
      <c r="AU69" s="853">
        <v>0</v>
      </c>
      <c r="AV69" s="772">
        <f>AT69+AU69</f>
        <v>0</v>
      </c>
      <c r="AW69" s="772">
        <f>'52'!AY69</f>
        <v>0</v>
      </c>
      <c r="AX69" s="853">
        <v>0</v>
      </c>
      <c r="AY69" s="772">
        <f>AW69+AX69</f>
        <v>0</v>
      </c>
      <c r="AZ69" s="871">
        <f>BC69+BF69+BI69+BL69+BO69+BR69</f>
        <v>0</v>
      </c>
      <c r="BA69" s="872">
        <v>0</v>
      </c>
      <c r="BB69" s="853">
        <f>BB74+BB75+BB76+BB77</f>
        <v>0</v>
      </c>
      <c r="BC69" s="772">
        <f>BA69+BB69</f>
        <v>0</v>
      </c>
      <c r="BD69" s="772">
        <v>0</v>
      </c>
      <c r="BE69" s="853">
        <f>BE74+BE75+BE76+BE77</f>
        <v>0</v>
      </c>
      <c r="BF69" s="772">
        <f>BD69+BE69</f>
        <v>0</v>
      </c>
      <c r="BG69" s="772">
        <f>'49'!BI69</f>
        <v>0</v>
      </c>
      <c r="BH69" s="853">
        <v>0</v>
      </c>
      <c r="BI69" s="772">
        <f>BG69+BH69</f>
        <v>0</v>
      </c>
      <c r="BJ69" s="772">
        <f>'52'!BL69</f>
        <v>0</v>
      </c>
      <c r="BK69" s="853">
        <v>0</v>
      </c>
      <c r="BL69" s="772">
        <f>BJ69+BK69</f>
        <v>0</v>
      </c>
      <c r="BM69" s="772">
        <f>'52'!BO69</f>
        <v>0</v>
      </c>
      <c r="BN69" s="853">
        <v>0</v>
      </c>
      <c r="BO69" s="772">
        <f>BM69+BN69</f>
        <v>0</v>
      </c>
      <c r="BP69" s="772">
        <f>'52'!BR69</f>
        <v>0</v>
      </c>
      <c r="BQ69" s="853">
        <v>0</v>
      </c>
      <c r="BR69" s="772">
        <f>BP69+BQ69</f>
        <v>0</v>
      </c>
      <c r="BS69" s="863">
        <f>BT69+BU69+BX69+CA69+CD69+CG69+CJ69+CM69+CP69</f>
        <v>1052.63158</v>
      </c>
      <c r="BT69" s="772">
        <f>E69+AC69</f>
        <v>0</v>
      </c>
      <c r="BU69" s="772">
        <f>F69+AD69</f>
        <v>0</v>
      </c>
      <c r="BV69" s="772">
        <f>G69+AE69</f>
        <v>0</v>
      </c>
      <c r="BW69" s="737">
        <f>H69+AF69</f>
        <v>0</v>
      </c>
      <c r="BX69" s="772">
        <f>BV69+BW69</f>
        <v>0</v>
      </c>
      <c r="BY69" s="772">
        <f>J69+AH69+BA69</f>
        <v>0</v>
      </c>
      <c r="BZ69" s="737">
        <f>K69+AI69+BB69</f>
        <v>0</v>
      </c>
      <c r="CA69" s="772">
        <f>BY69+BZ69</f>
        <v>0</v>
      </c>
      <c r="CB69" s="772">
        <f>M69+AK69</f>
        <v>0</v>
      </c>
      <c r="CC69" s="737">
        <f>N69+AL69</f>
        <v>0</v>
      </c>
      <c r="CD69" s="772">
        <f>CB69+CC69</f>
        <v>0</v>
      </c>
      <c r="CE69" s="772">
        <f>P69+AN69+BG69</f>
        <v>1052.63158</v>
      </c>
      <c r="CF69" s="737">
        <f>Q69+AO69+BH69</f>
        <v>0</v>
      </c>
      <c r="CG69" s="772">
        <f>CE69+CF69</f>
        <v>1052.63158</v>
      </c>
      <c r="CH69" s="772">
        <f>S69+AQ69+BJ69</f>
        <v>0</v>
      </c>
      <c r="CI69" s="737">
        <f>T69+AR69+BK69</f>
        <v>0</v>
      </c>
      <c r="CJ69" s="772">
        <f>CH69+CI69</f>
        <v>0</v>
      </c>
      <c r="CK69" s="772">
        <f>V69+AT69+BM69</f>
        <v>0</v>
      </c>
      <c r="CL69" s="737">
        <f>W69+AU69+BN69</f>
        <v>0</v>
      </c>
      <c r="CM69" s="772">
        <f>CK69+CL69</f>
        <v>0</v>
      </c>
      <c r="CN69" s="772">
        <f>Y69+AW69+BP69</f>
        <v>0</v>
      </c>
      <c r="CO69" s="737">
        <f>Z69+AX69+BQ69</f>
        <v>0</v>
      </c>
      <c r="CP69" s="772">
        <f>CN69+CO69</f>
        <v>0</v>
      </c>
      <c r="CQ69" s="217"/>
    </row>
    <row r="70" ht="17.25" customHeight="1" spans="1:95">
      <c r="A70" s="655"/>
      <c r="B70" s="611"/>
      <c r="C70" s="656" t="s">
        <v>330</v>
      </c>
      <c r="D70" s="408"/>
      <c r="E70" s="11"/>
      <c r="F70" s="11"/>
      <c r="G70" s="11"/>
      <c r="H70" s="609"/>
      <c r="I70" s="11"/>
      <c r="J70" s="686"/>
      <c r="K70" s="687"/>
      <c r="L70" s="686"/>
      <c r="M70" s="686"/>
      <c r="N70" s="687"/>
      <c r="O70" s="686"/>
      <c r="P70" s="686"/>
      <c r="Q70" s="687"/>
      <c r="R70" s="686"/>
      <c r="S70" s="686"/>
      <c r="T70" s="687"/>
      <c r="U70" s="686"/>
      <c r="V70" s="686"/>
      <c r="W70" s="687"/>
      <c r="X70" s="686"/>
      <c r="Y70" s="686"/>
      <c r="Z70" s="687"/>
      <c r="AA70" s="686"/>
      <c r="AB70" s="10"/>
      <c r="AC70" s="11"/>
      <c r="AD70" s="11"/>
      <c r="AE70" s="11"/>
      <c r="AF70" s="609"/>
      <c r="AG70" s="358"/>
      <c r="AH70" s="11"/>
      <c r="AI70" s="687"/>
      <c r="AJ70" s="11"/>
      <c r="AK70" s="11"/>
      <c r="AL70" s="609"/>
      <c r="AM70" s="11"/>
      <c r="AN70" s="11"/>
      <c r="AO70" s="687"/>
      <c r="AP70" s="11"/>
      <c r="AQ70" s="11"/>
      <c r="AR70" s="687"/>
      <c r="AS70" s="11"/>
      <c r="AT70" s="11"/>
      <c r="AU70" s="687"/>
      <c r="AV70" s="11"/>
      <c r="AW70" s="11"/>
      <c r="AX70" s="687"/>
      <c r="AY70" s="11"/>
      <c r="AZ70" s="10"/>
      <c r="BA70" s="11"/>
      <c r="BB70" s="687"/>
      <c r="BC70" s="11"/>
      <c r="BD70" s="11"/>
      <c r="BE70" s="687"/>
      <c r="BF70" s="11"/>
      <c r="BG70" s="11"/>
      <c r="BH70" s="687"/>
      <c r="BI70" s="11"/>
      <c r="BJ70" s="11"/>
      <c r="BK70" s="687"/>
      <c r="BL70" s="11"/>
      <c r="BM70" s="11"/>
      <c r="BN70" s="687"/>
      <c r="BO70" s="11"/>
      <c r="BP70" s="11"/>
      <c r="BQ70" s="687"/>
      <c r="BR70" s="11"/>
      <c r="BS70" s="10"/>
      <c r="BT70" s="11"/>
      <c r="BU70" s="11"/>
      <c r="BV70" s="11"/>
      <c r="BW70" s="609"/>
      <c r="BX70" s="11"/>
      <c r="BY70" s="11"/>
      <c r="BZ70" s="609"/>
      <c r="CA70" s="11"/>
      <c r="CB70" s="11"/>
      <c r="CC70" s="609"/>
      <c r="CD70" s="11"/>
      <c r="CE70" s="11"/>
      <c r="CF70" s="609"/>
      <c r="CG70" s="11"/>
      <c r="CH70" s="11"/>
      <c r="CI70" s="609"/>
      <c r="CJ70" s="11"/>
      <c r="CK70" s="11"/>
      <c r="CL70" s="609"/>
      <c r="CM70" s="11"/>
      <c r="CN70" s="11"/>
      <c r="CO70" s="609"/>
      <c r="CP70" s="11"/>
      <c r="CQ70" s="219"/>
    </row>
    <row r="71" ht="20.25" customHeight="1" spans="1:95">
      <c r="A71" s="655"/>
      <c r="B71" s="611"/>
      <c r="C71" s="656" t="s">
        <v>91</v>
      </c>
      <c r="D71" s="408"/>
      <c r="E71" s="11"/>
      <c r="F71" s="11"/>
      <c r="G71" s="11"/>
      <c r="H71" s="609"/>
      <c r="I71" s="11"/>
      <c r="J71" s="686"/>
      <c r="K71" s="687"/>
      <c r="L71" s="686"/>
      <c r="M71" s="686"/>
      <c r="N71" s="687"/>
      <c r="O71" s="686"/>
      <c r="P71" s="686"/>
      <c r="Q71" s="687"/>
      <c r="R71" s="686"/>
      <c r="S71" s="686"/>
      <c r="T71" s="687"/>
      <c r="U71" s="686"/>
      <c r="V71" s="686"/>
      <c r="W71" s="687"/>
      <c r="X71" s="686"/>
      <c r="Y71" s="686"/>
      <c r="Z71" s="687"/>
      <c r="AA71" s="686"/>
      <c r="AB71" s="10"/>
      <c r="AC71" s="11"/>
      <c r="AD71" s="11"/>
      <c r="AE71" s="11"/>
      <c r="AF71" s="609"/>
      <c r="AG71" s="358"/>
      <c r="AH71" s="11"/>
      <c r="AI71" s="687"/>
      <c r="AJ71" s="11"/>
      <c r="AK71" s="11"/>
      <c r="AL71" s="609"/>
      <c r="AM71" s="11"/>
      <c r="AN71" s="11"/>
      <c r="AO71" s="687"/>
      <c r="AP71" s="11"/>
      <c r="AQ71" s="11"/>
      <c r="AR71" s="687"/>
      <c r="AS71" s="11"/>
      <c r="AT71" s="11"/>
      <c r="AU71" s="687"/>
      <c r="AV71" s="11"/>
      <c r="AW71" s="11"/>
      <c r="AX71" s="687"/>
      <c r="AY71" s="11"/>
      <c r="AZ71" s="10"/>
      <c r="BA71" s="11"/>
      <c r="BB71" s="687"/>
      <c r="BC71" s="11"/>
      <c r="BD71" s="11"/>
      <c r="BE71" s="687"/>
      <c r="BF71" s="11"/>
      <c r="BG71" s="11"/>
      <c r="BH71" s="687"/>
      <c r="BI71" s="11"/>
      <c r="BJ71" s="11"/>
      <c r="BK71" s="687"/>
      <c r="BL71" s="11"/>
      <c r="BM71" s="11"/>
      <c r="BN71" s="687"/>
      <c r="BO71" s="11"/>
      <c r="BP71" s="11"/>
      <c r="BQ71" s="687"/>
      <c r="BR71" s="11"/>
      <c r="BS71" s="10"/>
      <c r="BT71" s="11"/>
      <c r="BU71" s="11"/>
      <c r="BV71" s="11"/>
      <c r="BW71" s="609"/>
      <c r="BX71" s="11"/>
      <c r="BY71" s="11"/>
      <c r="BZ71" s="609"/>
      <c r="CA71" s="11"/>
      <c r="CB71" s="11"/>
      <c r="CC71" s="609"/>
      <c r="CD71" s="11"/>
      <c r="CE71" s="11"/>
      <c r="CF71" s="609"/>
      <c r="CG71" s="11"/>
      <c r="CH71" s="11"/>
      <c r="CI71" s="609"/>
      <c r="CJ71" s="11"/>
      <c r="CK71" s="11"/>
      <c r="CL71" s="609"/>
      <c r="CM71" s="11"/>
      <c r="CN71" s="11"/>
      <c r="CO71" s="609"/>
      <c r="CP71" s="11"/>
      <c r="CQ71" s="219"/>
    </row>
    <row r="72" ht="31.5" customHeight="1" spans="1:95">
      <c r="A72" s="655"/>
      <c r="B72" s="611"/>
      <c r="C72" s="656" t="s">
        <v>404</v>
      </c>
      <c r="D72" s="408"/>
      <c r="E72" s="11"/>
      <c r="F72" s="11"/>
      <c r="G72" s="11"/>
      <c r="H72" s="609"/>
      <c r="I72" s="11"/>
      <c r="J72" s="686"/>
      <c r="K72" s="687"/>
      <c r="L72" s="686"/>
      <c r="M72" s="686"/>
      <c r="N72" s="687"/>
      <c r="O72" s="686"/>
      <c r="P72" s="686"/>
      <c r="Q72" s="687"/>
      <c r="R72" s="686"/>
      <c r="S72" s="686"/>
      <c r="T72" s="687"/>
      <c r="U72" s="686"/>
      <c r="V72" s="686"/>
      <c r="W72" s="687"/>
      <c r="X72" s="686"/>
      <c r="Y72" s="686"/>
      <c r="Z72" s="687"/>
      <c r="AA72" s="686"/>
      <c r="AB72" s="10"/>
      <c r="AC72" s="11"/>
      <c r="AD72" s="11"/>
      <c r="AE72" s="11"/>
      <c r="AF72" s="609"/>
      <c r="AG72" s="358"/>
      <c r="AH72" s="11"/>
      <c r="AI72" s="687"/>
      <c r="AJ72" s="11"/>
      <c r="AK72" s="11"/>
      <c r="AL72" s="609"/>
      <c r="AM72" s="11"/>
      <c r="AN72" s="11"/>
      <c r="AO72" s="687"/>
      <c r="AP72" s="11"/>
      <c r="AQ72" s="11"/>
      <c r="AR72" s="687"/>
      <c r="AS72" s="11"/>
      <c r="AT72" s="11"/>
      <c r="AU72" s="687"/>
      <c r="AV72" s="11"/>
      <c r="AW72" s="11"/>
      <c r="AX72" s="687"/>
      <c r="AY72" s="11"/>
      <c r="AZ72" s="10"/>
      <c r="BA72" s="11"/>
      <c r="BB72" s="687"/>
      <c r="BC72" s="11"/>
      <c r="BD72" s="11"/>
      <c r="BE72" s="687"/>
      <c r="BF72" s="11"/>
      <c r="BG72" s="11"/>
      <c r="BH72" s="687"/>
      <c r="BI72" s="11"/>
      <c r="BJ72" s="11"/>
      <c r="BK72" s="687"/>
      <c r="BL72" s="11"/>
      <c r="BM72" s="11"/>
      <c r="BN72" s="687"/>
      <c r="BO72" s="11"/>
      <c r="BP72" s="11"/>
      <c r="BQ72" s="687"/>
      <c r="BR72" s="11"/>
      <c r="BS72" s="10"/>
      <c r="BT72" s="11"/>
      <c r="BU72" s="11"/>
      <c r="BV72" s="11"/>
      <c r="BW72" s="609"/>
      <c r="BX72" s="11"/>
      <c r="BY72" s="11"/>
      <c r="BZ72" s="609"/>
      <c r="CA72" s="11"/>
      <c r="CB72" s="11"/>
      <c r="CC72" s="609"/>
      <c r="CD72" s="11"/>
      <c r="CE72" s="11"/>
      <c r="CF72" s="609"/>
      <c r="CG72" s="11"/>
      <c r="CH72" s="11"/>
      <c r="CI72" s="609"/>
      <c r="CJ72" s="11"/>
      <c r="CK72" s="11"/>
      <c r="CL72" s="609"/>
      <c r="CM72" s="11"/>
      <c r="CN72" s="11"/>
      <c r="CO72" s="609"/>
      <c r="CP72" s="11"/>
      <c r="CQ72" s="219"/>
    </row>
    <row r="73" ht="30.75" customHeight="1" spans="1:95">
      <c r="A73" s="655"/>
      <c r="B73" s="611"/>
      <c r="C73" s="656" t="s">
        <v>161</v>
      </c>
      <c r="D73" s="408"/>
      <c r="E73" s="11"/>
      <c r="F73" s="11"/>
      <c r="G73" s="11"/>
      <c r="H73" s="609"/>
      <c r="I73" s="11"/>
      <c r="J73" s="686"/>
      <c r="K73" s="687"/>
      <c r="L73" s="686"/>
      <c r="M73" s="686"/>
      <c r="N73" s="687"/>
      <c r="O73" s="686"/>
      <c r="P73" s="686"/>
      <c r="Q73" s="687"/>
      <c r="R73" s="686"/>
      <c r="S73" s="686"/>
      <c r="T73" s="687"/>
      <c r="U73" s="686"/>
      <c r="V73" s="686"/>
      <c r="W73" s="687"/>
      <c r="X73" s="686"/>
      <c r="Y73" s="686"/>
      <c r="Z73" s="687"/>
      <c r="AA73" s="686"/>
      <c r="AB73" s="10"/>
      <c r="AC73" s="11"/>
      <c r="AD73" s="11"/>
      <c r="AE73" s="11"/>
      <c r="AF73" s="609"/>
      <c r="AG73" s="358"/>
      <c r="AH73" s="11"/>
      <c r="AI73" s="687"/>
      <c r="AJ73" s="11"/>
      <c r="AK73" s="11"/>
      <c r="AL73" s="609"/>
      <c r="AM73" s="11"/>
      <c r="AN73" s="11"/>
      <c r="AO73" s="687"/>
      <c r="AP73" s="11"/>
      <c r="AQ73" s="11"/>
      <c r="AR73" s="687"/>
      <c r="AS73" s="11"/>
      <c r="AT73" s="11"/>
      <c r="AU73" s="687"/>
      <c r="AV73" s="11"/>
      <c r="AW73" s="11"/>
      <c r="AX73" s="687"/>
      <c r="AY73" s="11"/>
      <c r="AZ73" s="10"/>
      <c r="BA73" s="11"/>
      <c r="BB73" s="687"/>
      <c r="BC73" s="11"/>
      <c r="BD73" s="11"/>
      <c r="BE73" s="687"/>
      <c r="BF73" s="11"/>
      <c r="BG73" s="11"/>
      <c r="BH73" s="687"/>
      <c r="BI73" s="11"/>
      <c r="BJ73" s="11"/>
      <c r="BK73" s="687"/>
      <c r="BL73" s="11"/>
      <c r="BM73" s="11"/>
      <c r="BN73" s="687"/>
      <c r="BO73" s="11"/>
      <c r="BP73" s="11"/>
      <c r="BQ73" s="687"/>
      <c r="BR73" s="11"/>
      <c r="BS73" s="10"/>
      <c r="BT73" s="11"/>
      <c r="BU73" s="11"/>
      <c r="BV73" s="11"/>
      <c r="BW73" s="609"/>
      <c r="BX73" s="11"/>
      <c r="BY73" s="11"/>
      <c r="BZ73" s="609"/>
      <c r="CA73" s="11"/>
      <c r="CB73" s="11"/>
      <c r="CC73" s="609"/>
      <c r="CD73" s="11"/>
      <c r="CE73" s="11"/>
      <c r="CF73" s="609"/>
      <c r="CG73" s="11"/>
      <c r="CH73" s="11"/>
      <c r="CI73" s="609"/>
      <c r="CJ73" s="11"/>
      <c r="CK73" s="11"/>
      <c r="CL73" s="609"/>
      <c r="CM73" s="11"/>
      <c r="CN73" s="11"/>
      <c r="CO73" s="609"/>
      <c r="CP73" s="11"/>
      <c r="CQ73" s="221"/>
    </row>
    <row r="74" ht="75.6" customHeight="1" spans="1:95">
      <c r="A74" s="829" t="s">
        <v>331</v>
      </c>
      <c r="B74" s="837" t="s">
        <v>123</v>
      </c>
      <c r="C74" s="831" t="s">
        <v>13</v>
      </c>
      <c r="D74" s="525">
        <f>E74+F74+I74+L74+O74+R74+U74+X74+AA74</f>
        <v>1374.76184</v>
      </c>
      <c r="E74" s="622">
        <v>0</v>
      </c>
      <c r="F74" s="622">
        <v>0</v>
      </c>
      <c r="G74" s="622">
        <v>0</v>
      </c>
      <c r="H74" s="743"/>
      <c r="I74" s="622">
        <v>0</v>
      </c>
      <c r="J74" s="691">
        <v>0</v>
      </c>
      <c r="K74" s="692"/>
      <c r="L74" s="691">
        <v>0</v>
      </c>
      <c r="M74" s="691">
        <f>'43'!O68</f>
        <v>180.025</v>
      </c>
      <c r="N74" s="692">
        <f>N75+N76+N77+N79</f>
        <v>0</v>
      </c>
      <c r="O74" s="691">
        <f>M74+N74</f>
        <v>180.025</v>
      </c>
      <c r="P74" s="691">
        <f>'49'!R74</f>
        <v>1194.73684</v>
      </c>
      <c r="Q74" s="692">
        <f>Q75+Q76+Q77+Q79</f>
        <v>0</v>
      </c>
      <c r="R74" s="858">
        <f>P74+Q74</f>
        <v>1194.73684</v>
      </c>
      <c r="S74" s="691">
        <f>'52'!U74</f>
        <v>0</v>
      </c>
      <c r="T74" s="692">
        <f>T75+T76+T77+T78+T79</f>
        <v>0</v>
      </c>
      <c r="U74" s="858">
        <f>S74+T74</f>
        <v>0</v>
      </c>
      <c r="V74" s="691">
        <f>'52'!X74</f>
        <v>0</v>
      </c>
      <c r="W74" s="692">
        <f>W75+W76+W77+W79</f>
        <v>0</v>
      </c>
      <c r="X74" s="858">
        <f>V74+W74</f>
        <v>0</v>
      </c>
      <c r="Y74" s="691">
        <f>'52'!AA74</f>
        <v>0</v>
      </c>
      <c r="Z74" s="692">
        <f>Z75+Z76+Z77+Z79</f>
        <v>0</v>
      </c>
      <c r="AA74" s="858">
        <f>Y74+Z74</f>
        <v>0</v>
      </c>
      <c r="AB74" s="675">
        <f>AC74+AD74+AG74+AJ74+AM74+AP74+AS74+AV74+AY74</f>
        <v>17000</v>
      </c>
      <c r="AC74" s="622">
        <v>0</v>
      </c>
      <c r="AD74" s="622">
        <v>0</v>
      </c>
      <c r="AE74" s="622">
        <v>0</v>
      </c>
      <c r="AF74" s="743"/>
      <c r="AG74" s="373">
        <v>0</v>
      </c>
      <c r="AH74" s="622">
        <v>0</v>
      </c>
      <c r="AI74" s="692">
        <f>AI75+AI76+AI77+AI79</f>
        <v>0</v>
      </c>
      <c r="AJ74" s="622">
        <v>0</v>
      </c>
      <c r="AK74" s="622">
        <f>'43'!AD68</f>
        <v>0</v>
      </c>
      <c r="AL74" s="743">
        <f>AL75+AL76+AL77+AL79</f>
        <v>0</v>
      </c>
      <c r="AM74" s="622">
        <f>AK74+AL74</f>
        <v>0</v>
      </c>
      <c r="AN74" s="773">
        <f>'49'!AP74</f>
        <v>17000</v>
      </c>
      <c r="AO74" s="692">
        <f>AO75+AO76+AO77+AO79</f>
        <v>0</v>
      </c>
      <c r="AP74" s="622">
        <f>AN74+AO74</f>
        <v>17000</v>
      </c>
      <c r="AQ74" s="773">
        <f>'52'!AS74</f>
        <v>0</v>
      </c>
      <c r="AR74" s="692">
        <f>AR75+AR76+AR77+AR79</f>
        <v>0</v>
      </c>
      <c r="AS74" s="622">
        <f>AQ74+AR74</f>
        <v>0</v>
      </c>
      <c r="AT74" s="773">
        <f>'52'!AV74</f>
        <v>0</v>
      </c>
      <c r="AU74" s="692">
        <f>AU75+AU76+AU77+AU79</f>
        <v>0</v>
      </c>
      <c r="AV74" s="622">
        <f>AT74+AU74</f>
        <v>0</v>
      </c>
      <c r="AW74" s="773">
        <f>'52'!AY74</f>
        <v>0</v>
      </c>
      <c r="AX74" s="692">
        <f>AX75+AX76+AX77+AX79</f>
        <v>0</v>
      </c>
      <c r="AY74" s="622">
        <f>AW74+AX74</f>
        <v>0</v>
      </c>
      <c r="AZ74" s="873">
        <f>BC74+BF74+BI74+BL74+BO74+BR74</f>
        <v>0</v>
      </c>
      <c r="BA74" s="874">
        <v>0</v>
      </c>
      <c r="BB74" s="692">
        <f>BB75+BB76+BB77+BB79</f>
        <v>0</v>
      </c>
      <c r="BC74" s="622">
        <f>BA74+BB74</f>
        <v>0</v>
      </c>
      <c r="BD74" s="622">
        <v>0</v>
      </c>
      <c r="BE74" s="692">
        <f>BE75+BE76+BE77+BE79</f>
        <v>0</v>
      </c>
      <c r="BF74" s="622">
        <f>BD74+BE74</f>
        <v>0</v>
      </c>
      <c r="BG74" s="622">
        <v>0</v>
      </c>
      <c r="BH74" s="692">
        <f>BH75+BH76+BH77+BH79</f>
        <v>0</v>
      </c>
      <c r="BI74" s="622">
        <f>BG74+BH74</f>
        <v>0</v>
      </c>
      <c r="BJ74" s="622">
        <v>0</v>
      </c>
      <c r="BK74" s="692">
        <f>BK75+BK76+BK77+BK79</f>
        <v>0</v>
      </c>
      <c r="BL74" s="622">
        <f>BJ74+BK74</f>
        <v>0</v>
      </c>
      <c r="BM74" s="622">
        <v>0</v>
      </c>
      <c r="BN74" s="692">
        <f>BN75+BN76+BN77+BN79</f>
        <v>0</v>
      </c>
      <c r="BO74" s="622">
        <f>BM74+BN74</f>
        <v>0</v>
      </c>
      <c r="BP74" s="622">
        <v>0</v>
      </c>
      <c r="BQ74" s="692">
        <f>BQ75+BQ76+BQ77+BQ79</f>
        <v>0</v>
      </c>
      <c r="BR74" s="622">
        <f>BP74+BQ74</f>
        <v>0</v>
      </c>
      <c r="BS74" s="675">
        <f>BT74+BU74+BX74+CA74+CD74+CG74+CJ74+CM74+CP74</f>
        <v>18374.76184</v>
      </c>
      <c r="BT74" s="622">
        <f>E74+AC74</f>
        <v>0</v>
      </c>
      <c r="BU74" s="622">
        <f>F74+AD74</f>
        <v>0</v>
      </c>
      <c r="BV74" s="622">
        <f>G74+AE74</f>
        <v>0</v>
      </c>
      <c r="BW74" s="743">
        <f>H74+AF74</f>
        <v>0</v>
      </c>
      <c r="BX74" s="622">
        <f>BV74+BW74</f>
        <v>0</v>
      </c>
      <c r="BY74" s="622">
        <f>J74+AH74+BA74</f>
        <v>0</v>
      </c>
      <c r="BZ74" s="743">
        <f>K74+AI74+BB74</f>
        <v>0</v>
      </c>
      <c r="CA74" s="622">
        <f>BY74+BZ74</f>
        <v>0</v>
      </c>
      <c r="CB74" s="622">
        <f>M74+AK74</f>
        <v>180.025</v>
      </c>
      <c r="CC74" s="743">
        <f>N74+AL74</f>
        <v>0</v>
      </c>
      <c r="CD74" s="622">
        <f>CB74+CC74</f>
        <v>180.025</v>
      </c>
      <c r="CE74" s="622">
        <f>P74+AN74+BG74</f>
        <v>18194.73684</v>
      </c>
      <c r="CF74" s="743">
        <f>Q74+AO74+BH74</f>
        <v>0</v>
      </c>
      <c r="CG74" s="622">
        <f>CE74+CF74</f>
        <v>18194.73684</v>
      </c>
      <c r="CH74" s="622">
        <f>S74+AQ74+BJ74</f>
        <v>0</v>
      </c>
      <c r="CI74" s="743">
        <f>T74+AR74+BK74</f>
        <v>0</v>
      </c>
      <c r="CJ74" s="622">
        <f>CH74+CI74</f>
        <v>0</v>
      </c>
      <c r="CK74" s="622">
        <f>V74+AT74+BM74</f>
        <v>0</v>
      </c>
      <c r="CL74" s="743">
        <f>W74+AU74+BN74</f>
        <v>0</v>
      </c>
      <c r="CM74" s="622">
        <f>CK74+CL74</f>
        <v>0</v>
      </c>
      <c r="CN74" s="622">
        <f>Y74+AW74+BP74</f>
        <v>0</v>
      </c>
      <c r="CO74" s="743">
        <f>Z74+AX74+BQ74</f>
        <v>0</v>
      </c>
      <c r="CP74" s="622">
        <f>CN74+CO74</f>
        <v>0</v>
      </c>
      <c r="CQ74" s="819"/>
    </row>
    <row r="75" ht="21.75" customHeight="1" spans="1:95">
      <c r="A75" s="655"/>
      <c r="B75" s="832"/>
      <c r="C75" s="656" t="s">
        <v>330</v>
      </c>
      <c r="D75" s="833"/>
      <c r="E75" s="617"/>
      <c r="F75" s="617"/>
      <c r="G75" s="617"/>
      <c r="H75" s="617"/>
      <c r="I75" s="617"/>
      <c r="J75" s="617"/>
      <c r="K75" s="687"/>
      <c r="L75" s="718"/>
      <c r="M75" s="718"/>
      <c r="N75" s="687"/>
      <c r="O75" s="718"/>
      <c r="P75" s="718"/>
      <c r="Q75" s="687"/>
      <c r="R75" s="859"/>
      <c r="S75" s="718"/>
      <c r="T75" s="687"/>
      <c r="U75" s="859"/>
      <c r="V75" s="718"/>
      <c r="W75" s="687"/>
      <c r="X75" s="859"/>
      <c r="Y75" s="718"/>
      <c r="Z75" s="687"/>
      <c r="AA75" s="859"/>
      <c r="AB75" s="864"/>
      <c r="AC75" s="617"/>
      <c r="AD75" s="617"/>
      <c r="AE75" s="617"/>
      <c r="AF75" s="609"/>
      <c r="AG75" s="369"/>
      <c r="AH75" s="617"/>
      <c r="AI75" s="609"/>
      <c r="AJ75" s="617"/>
      <c r="AK75" s="617"/>
      <c r="AL75" s="609"/>
      <c r="AM75" s="617"/>
      <c r="AN75" s="617"/>
      <c r="AO75" s="609"/>
      <c r="AP75" s="617"/>
      <c r="AQ75" s="617"/>
      <c r="AR75" s="609"/>
      <c r="AS75" s="617"/>
      <c r="AT75" s="617"/>
      <c r="AU75" s="609"/>
      <c r="AV75" s="617"/>
      <c r="AW75" s="617"/>
      <c r="AX75" s="609"/>
      <c r="AY75" s="617"/>
      <c r="AZ75" s="875"/>
      <c r="BA75" s="876"/>
      <c r="BB75" s="609"/>
      <c r="BC75" s="11"/>
      <c r="BD75" s="617"/>
      <c r="BE75" s="609"/>
      <c r="BF75" s="617"/>
      <c r="BG75" s="617"/>
      <c r="BH75" s="609"/>
      <c r="BI75" s="617"/>
      <c r="BJ75" s="617"/>
      <c r="BK75" s="609"/>
      <c r="BL75" s="617"/>
      <c r="BM75" s="617"/>
      <c r="BN75" s="609"/>
      <c r="BO75" s="617"/>
      <c r="BP75" s="617"/>
      <c r="BQ75" s="609"/>
      <c r="BR75" s="889"/>
      <c r="BS75" s="864"/>
      <c r="BT75" s="617"/>
      <c r="BU75" s="617"/>
      <c r="BV75" s="617"/>
      <c r="BW75" s="609"/>
      <c r="BX75" s="617"/>
      <c r="BY75" s="617"/>
      <c r="BZ75" s="609"/>
      <c r="CA75" s="617"/>
      <c r="CB75" s="617"/>
      <c r="CC75" s="609"/>
      <c r="CD75" s="617"/>
      <c r="CE75" s="617"/>
      <c r="CF75" s="609"/>
      <c r="CG75" s="617"/>
      <c r="CH75" s="617"/>
      <c r="CI75" s="609"/>
      <c r="CJ75" s="617"/>
      <c r="CK75" s="617"/>
      <c r="CL75" s="609"/>
      <c r="CM75" s="617"/>
      <c r="CN75" s="617"/>
      <c r="CO75" s="609"/>
      <c r="CP75" s="889"/>
      <c r="CQ75" s="820"/>
    </row>
    <row r="76" ht="34.5" customHeight="1" spans="1:95">
      <c r="A76" s="655"/>
      <c r="B76" s="832"/>
      <c r="C76" s="656" t="s">
        <v>404</v>
      </c>
      <c r="D76" s="834"/>
      <c r="E76" s="617"/>
      <c r="F76" s="617"/>
      <c r="G76" s="617"/>
      <c r="H76" s="617"/>
      <c r="I76" s="617"/>
      <c r="J76" s="617"/>
      <c r="K76" s="687"/>
      <c r="L76" s="718"/>
      <c r="M76" s="718"/>
      <c r="N76" s="687"/>
      <c r="O76" s="718"/>
      <c r="P76" s="718"/>
      <c r="Q76" s="687"/>
      <c r="R76" s="859"/>
      <c r="S76" s="718"/>
      <c r="T76" s="687"/>
      <c r="U76" s="859"/>
      <c r="V76" s="718"/>
      <c r="W76" s="687"/>
      <c r="X76" s="859"/>
      <c r="Y76" s="718"/>
      <c r="Z76" s="687"/>
      <c r="AA76" s="859"/>
      <c r="AB76" s="865"/>
      <c r="AC76" s="617"/>
      <c r="AD76" s="617"/>
      <c r="AE76" s="617"/>
      <c r="AF76" s="609"/>
      <c r="AG76" s="369"/>
      <c r="AH76" s="617"/>
      <c r="AI76" s="609"/>
      <c r="AJ76" s="617"/>
      <c r="AK76" s="617"/>
      <c r="AL76" s="609"/>
      <c r="AM76" s="617"/>
      <c r="AN76" s="617"/>
      <c r="AO76" s="609"/>
      <c r="AP76" s="617"/>
      <c r="AQ76" s="617"/>
      <c r="AR76" s="609"/>
      <c r="AS76" s="617"/>
      <c r="AT76" s="617"/>
      <c r="AU76" s="609"/>
      <c r="AV76" s="617"/>
      <c r="AW76" s="617"/>
      <c r="AX76" s="609"/>
      <c r="AY76" s="617"/>
      <c r="AZ76" s="877"/>
      <c r="BA76" s="876"/>
      <c r="BB76" s="609"/>
      <c r="BC76" s="11"/>
      <c r="BD76" s="617"/>
      <c r="BE76" s="609"/>
      <c r="BF76" s="617"/>
      <c r="BG76" s="617"/>
      <c r="BH76" s="609"/>
      <c r="BI76" s="617"/>
      <c r="BJ76" s="617"/>
      <c r="BK76" s="609"/>
      <c r="BL76" s="617"/>
      <c r="BM76" s="617"/>
      <c r="BN76" s="609"/>
      <c r="BO76" s="617"/>
      <c r="BP76" s="617"/>
      <c r="BQ76" s="609"/>
      <c r="BR76" s="889"/>
      <c r="BS76" s="865"/>
      <c r="BT76" s="617"/>
      <c r="BU76" s="617"/>
      <c r="BV76" s="617"/>
      <c r="BW76" s="609"/>
      <c r="BX76" s="617"/>
      <c r="BY76" s="617"/>
      <c r="BZ76" s="609"/>
      <c r="CA76" s="617"/>
      <c r="CB76" s="617"/>
      <c r="CC76" s="609"/>
      <c r="CD76" s="617"/>
      <c r="CE76" s="617"/>
      <c r="CF76" s="609"/>
      <c r="CG76" s="617"/>
      <c r="CH76" s="617"/>
      <c r="CI76" s="609"/>
      <c r="CJ76" s="617"/>
      <c r="CK76" s="617"/>
      <c r="CL76" s="609"/>
      <c r="CM76" s="617"/>
      <c r="CN76" s="617"/>
      <c r="CO76" s="609"/>
      <c r="CP76" s="891"/>
      <c r="CQ76" s="820"/>
    </row>
    <row r="77" ht="20.25" customHeight="1" spans="1:95">
      <c r="A77" s="655"/>
      <c r="B77" s="832"/>
      <c r="C77" s="656" t="s">
        <v>137</v>
      </c>
      <c r="D77" s="834"/>
      <c r="E77" s="617"/>
      <c r="F77" s="617"/>
      <c r="G77" s="617"/>
      <c r="H77" s="617"/>
      <c r="I77" s="617"/>
      <c r="J77" s="617"/>
      <c r="K77" s="687"/>
      <c r="L77" s="718"/>
      <c r="M77" s="718"/>
      <c r="N77" s="687"/>
      <c r="O77" s="718"/>
      <c r="P77" s="718"/>
      <c r="Q77" s="687"/>
      <c r="R77" s="859"/>
      <c r="S77" s="718"/>
      <c r="T77" s="687"/>
      <c r="U77" s="859"/>
      <c r="V77" s="718"/>
      <c r="W77" s="687"/>
      <c r="X77" s="859"/>
      <c r="Y77" s="718"/>
      <c r="Z77" s="687"/>
      <c r="AA77" s="859"/>
      <c r="AB77" s="865"/>
      <c r="AC77" s="617"/>
      <c r="AD77" s="617"/>
      <c r="AE77" s="617"/>
      <c r="AF77" s="609"/>
      <c r="AG77" s="369"/>
      <c r="AH77" s="617"/>
      <c r="AI77" s="609"/>
      <c r="AJ77" s="617"/>
      <c r="AK77" s="617"/>
      <c r="AL77" s="609"/>
      <c r="AM77" s="617"/>
      <c r="AN77" s="617"/>
      <c r="AO77" s="609"/>
      <c r="AP77" s="617"/>
      <c r="AQ77" s="617"/>
      <c r="AR77" s="609"/>
      <c r="AS77" s="617"/>
      <c r="AT77" s="617"/>
      <c r="AU77" s="609"/>
      <c r="AV77" s="617"/>
      <c r="AW77" s="617"/>
      <c r="AX77" s="609"/>
      <c r="AY77" s="617"/>
      <c r="AZ77" s="877"/>
      <c r="BA77" s="876"/>
      <c r="BB77" s="609"/>
      <c r="BC77" s="11"/>
      <c r="BD77" s="617"/>
      <c r="BE77" s="609"/>
      <c r="BF77" s="617"/>
      <c r="BG77" s="617"/>
      <c r="BH77" s="609"/>
      <c r="BI77" s="617"/>
      <c r="BJ77" s="617"/>
      <c r="BK77" s="609"/>
      <c r="BL77" s="617"/>
      <c r="BM77" s="617"/>
      <c r="BN77" s="609"/>
      <c r="BO77" s="617"/>
      <c r="BP77" s="617"/>
      <c r="BQ77" s="609"/>
      <c r="BR77" s="889"/>
      <c r="BS77" s="865"/>
      <c r="BT77" s="617"/>
      <c r="BU77" s="617"/>
      <c r="BV77" s="617"/>
      <c r="BW77" s="609"/>
      <c r="BX77" s="617"/>
      <c r="BY77" s="617"/>
      <c r="BZ77" s="609"/>
      <c r="CA77" s="617"/>
      <c r="CB77" s="617"/>
      <c r="CC77" s="609"/>
      <c r="CD77" s="617"/>
      <c r="CE77" s="617"/>
      <c r="CF77" s="609"/>
      <c r="CG77" s="617"/>
      <c r="CH77" s="617"/>
      <c r="CI77" s="609"/>
      <c r="CJ77" s="617"/>
      <c r="CK77" s="617"/>
      <c r="CL77" s="609"/>
      <c r="CM77" s="617"/>
      <c r="CN77" s="617"/>
      <c r="CO77" s="609"/>
      <c r="CP77" s="889"/>
      <c r="CQ77" s="820"/>
    </row>
    <row r="78" ht="29.25" customHeight="1" spans="1:95">
      <c r="A78" s="655"/>
      <c r="B78" s="832"/>
      <c r="C78" s="656" t="s">
        <v>402</v>
      </c>
      <c r="D78" s="834"/>
      <c r="E78" s="617"/>
      <c r="F78" s="617"/>
      <c r="G78" s="617"/>
      <c r="H78" s="617"/>
      <c r="I78" s="617"/>
      <c r="J78" s="617"/>
      <c r="K78" s="687"/>
      <c r="L78" s="718"/>
      <c r="M78" s="718"/>
      <c r="N78" s="687"/>
      <c r="O78" s="718"/>
      <c r="P78" s="718"/>
      <c r="Q78" s="687"/>
      <c r="R78" s="859"/>
      <c r="S78" s="718"/>
      <c r="T78" s="687"/>
      <c r="U78" s="859"/>
      <c r="V78" s="718"/>
      <c r="W78" s="687"/>
      <c r="X78" s="859"/>
      <c r="Y78" s="718"/>
      <c r="Z78" s="687"/>
      <c r="AA78" s="859"/>
      <c r="AB78" s="865"/>
      <c r="AC78" s="617"/>
      <c r="AD78" s="617"/>
      <c r="AE78" s="617"/>
      <c r="AF78" s="609"/>
      <c r="AG78" s="369"/>
      <c r="AH78" s="617"/>
      <c r="AI78" s="609"/>
      <c r="AJ78" s="617"/>
      <c r="AK78" s="617"/>
      <c r="AL78" s="609"/>
      <c r="AM78" s="617"/>
      <c r="AN78" s="617"/>
      <c r="AO78" s="609"/>
      <c r="AP78" s="617"/>
      <c r="AQ78" s="617"/>
      <c r="AR78" s="609"/>
      <c r="AS78" s="617"/>
      <c r="AT78" s="617"/>
      <c r="AU78" s="609"/>
      <c r="AV78" s="617"/>
      <c r="AW78" s="617"/>
      <c r="AX78" s="609"/>
      <c r="AY78" s="617"/>
      <c r="AZ78" s="877"/>
      <c r="BA78" s="876"/>
      <c r="BB78" s="609"/>
      <c r="BC78" s="11"/>
      <c r="BD78" s="617"/>
      <c r="BE78" s="609"/>
      <c r="BF78" s="617"/>
      <c r="BG78" s="617"/>
      <c r="BH78" s="609"/>
      <c r="BI78" s="617"/>
      <c r="BJ78" s="617"/>
      <c r="BK78" s="609"/>
      <c r="BL78" s="617"/>
      <c r="BM78" s="617"/>
      <c r="BN78" s="609"/>
      <c r="BO78" s="617"/>
      <c r="BP78" s="617"/>
      <c r="BQ78" s="609"/>
      <c r="BR78" s="889"/>
      <c r="BS78" s="865"/>
      <c r="BT78" s="617"/>
      <c r="BU78" s="617"/>
      <c r="BV78" s="617"/>
      <c r="BW78" s="609"/>
      <c r="BX78" s="617"/>
      <c r="BY78" s="617"/>
      <c r="BZ78" s="609"/>
      <c r="CA78" s="617"/>
      <c r="CB78" s="617"/>
      <c r="CC78" s="609"/>
      <c r="CD78" s="617"/>
      <c r="CE78" s="617"/>
      <c r="CF78" s="609"/>
      <c r="CG78" s="617"/>
      <c r="CH78" s="617"/>
      <c r="CI78" s="609"/>
      <c r="CJ78" s="617"/>
      <c r="CK78" s="617"/>
      <c r="CL78" s="609"/>
      <c r="CM78" s="617"/>
      <c r="CN78" s="617"/>
      <c r="CO78" s="609"/>
      <c r="CP78" s="617"/>
      <c r="CQ78" s="820"/>
    </row>
    <row r="79" ht="32.25" customHeight="1" spans="1:95">
      <c r="A79" s="669"/>
      <c r="B79" s="835"/>
      <c r="C79" s="671" t="s">
        <v>39</v>
      </c>
      <c r="D79" s="834"/>
      <c r="E79" s="617"/>
      <c r="F79" s="617"/>
      <c r="G79" s="617"/>
      <c r="H79" s="617"/>
      <c r="I79" s="617"/>
      <c r="J79" s="617"/>
      <c r="K79" s="687"/>
      <c r="L79" s="718"/>
      <c r="M79" s="718"/>
      <c r="N79" s="687"/>
      <c r="O79" s="718"/>
      <c r="P79" s="718"/>
      <c r="Q79" s="687"/>
      <c r="R79" s="859"/>
      <c r="S79" s="718"/>
      <c r="T79" s="687"/>
      <c r="U79" s="859"/>
      <c r="V79" s="718"/>
      <c r="W79" s="687"/>
      <c r="X79" s="859"/>
      <c r="Y79" s="718"/>
      <c r="Z79" s="687"/>
      <c r="AA79" s="859"/>
      <c r="AB79" s="865"/>
      <c r="AC79" s="617"/>
      <c r="AD79" s="617"/>
      <c r="AE79" s="617"/>
      <c r="AF79" s="609"/>
      <c r="AG79" s="369"/>
      <c r="AH79" s="617"/>
      <c r="AI79" s="609"/>
      <c r="AJ79" s="617"/>
      <c r="AK79" s="617"/>
      <c r="AL79" s="687"/>
      <c r="AM79" s="617"/>
      <c r="AN79" s="617"/>
      <c r="AO79" s="609"/>
      <c r="AP79" s="617"/>
      <c r="AQ79" s="617"/>
      <c r="AR79" s="609"/>
      <c r="AS79" s="617"/>
      <c r="AT79" s="617"/>
      <c r="AU79" s="609"/>
      <c r="AV79" s="617"/>
      <c r="AW79" s="617"/>
      <c r="AX79" s="609"/>
      <c r="AY79" s="617"/>
      <c r="AZ79" s="877"/>
      <c r="BA79" s="876"/>
      <c r="BB79" s="609"/>
      <c r="BC79" s="11"/>
      <c r="BD79" s="11"/>
      <c r="BE79" s="609"/>
      <c r="BF79" s="11"/>
      <c r="BG79" s="11"/>
      <c r="BH79" s="609"/>
      <c r="BI79" s="11"/>
      <c r="BJ79" s="11"/>
      <c r="BK79" s="609"/>
      <c r="BL79" s="11"/>
      <c r="BM79" s="11"/>
      <c r="BN79" s="609"/>
      <c r="BO79" s="11"/>
      <c r="BP79" s="11"/>
      <c r="BQ79" s="609"/>
      <c r="BR79" s="745"/>
      <c r="BS79" s="865"/>
      <c r="BT79" s="617"/>
      <c r="BU79" s="617"/>
      <c r="BV79" s="617"/>
      <c r="BW79" s="609"/>
      <c r="BX79" s="617"/>
      <c r="BY79" s="617"/>
      <c r="BZ79" s="609"/>
      <c r="CA79" s="617"/>
      <c r="CB79" s="617"/>
      <c r="CC79" s="609"/>
      <c r="CD79" s="617"/>
      <c r="CE79" s="617"/>
      <c r="CF79" s="609"/>
      <c r="CG79" s="617"/>
      <c r="CH79" s="617"/>
      <c r="CI79" s="609"/>
      <c r="CJ79" s="617"/>
      <c r="CK79" s="617"/>
      <c r="CL79" s="609"/>
      <c r="CM79" s="617"/>
      <c r="CN79" s="617"/>
      <c r="CO79" s="609"/>
      <c r="CP79" s="617"/>
      <c r="CQ79" s="821"/>
    </row>
    <row r="80" ht="45" hidden="1" customHeight="1" outlineLevel="1" spans="1:95">
      <c r="A80" s="836" t="s">
        <v>125</v>
      </c>
      <c r="B80" s="837" t="s">
        <v>126</v>
      </c>
      <c r="C80" s="838" t="s">
        <v>13</v>
      </c>
      <c r="D80" s="608">
        <f>E80+F80+I80+L80+O80+R80</f>
        <v>0</v>
      </c>
      <c r="E80" s="11">
        <v>0</v>
      </c>
      <c r="F80" s="11">
        <v>0</v>
      </c>
      <c r="G80" s="11">
        <v>0</v>
      </c>
      <c r="H80" s="609"/>
      <c r="I80" s="11">
        <v>0</v>
      </c>
      <c r="J80" s="686">
        <v>0</v>
      </c>
      <c r="K80" s="687"/>
      <c r="L80" s="686">
        <v>0</v>
      </c>
      <c r="M80" s="686">
        <v>0</v>
      </c>
      <c r="N80" s="687"/>
      <c r="O80" s="686">
        <v>0</v>
      </c>
      <c r="P80" s="686">
        <v>0</v>
      </c>
      <c r="Q80" s="687"/>
      <c r="R80" s="860">
        <f>P80+Q80</f>
        <v>0</v>
      </c>
      <c r="S80" s="686"/>
      <c r="T80" s="687"/>
      <c r="U80" s="860"/>
      <c r="V80" s="686"/>
      <c r="W80" s="687"/>
      <c r="X80" s="860"/>
      <c r="Y80" s="686"/>
      <c r="Z80" s="687"/>
      <c r="AA80" s="860"/>
      <c r="AB80" s="608">
        <f>AC80+AD80+AG80+AJ80+AM80+AP80</f>
        <v>0</v>
      </c>
      <c r="AC80" s="11">
        <v>0</v>
      </c>
      <c r="AD80" s="11">
        <v>0</v>
      </c>
      <c r="AE80" s="11">
        <v>0</v>
      </c>
      <c r="AF80" s="609"/>
      <c r="AG80" s="358">
        <v>0</v>
      </c>
      <c r="AH80" s="11">
        <v>0</v>
      </c>
      <c r="AI80" s="609"/>
      <c r="AJ80" s="11">
        <v>0</v>
      </c>
      <c r="AK80" s="11">
        <v>0</v>
      </c>
      <c r="AL80" s="867"/>
      <c r="AM80" s="11">
        <v>0</v>
      </c>
      <c r="AN80" s="11">
        <v>0</v>
      </c>
      <c r="AO80" s="609"/>
      <c r="AP80" s="11">
        <v>0</v>
      </c>
      <c r="AQ80" s="11"/>
      <c r="AR80" s="609"/>
      <c r="AS80" s="11"/>
      <c r="AT80" s="11"/>
      <c r="AU80" s="609"/>
      <c r="AV80" s="11"/>
      <c r="AW80" s="11"/>
      <c r="AX80" s="609"/>
      <c r="AY80" s="11"/>
      <c r="AZ80" s="747"/>
      <c r="BA80" s="876"/>
      <c r="BB80" s="609"/>
      <c r="BC80" s="745"/>
      <c r="BD80" s="878"/>
      <c r="BE80" s="878"/>
      <c r="BF80" s="878"/>
      <c r="BG80" s="878"/>
      <c r="BH80" s="878"/>
      <c r="BI80" s="885"/>
      <c r="BJ80" s="878"/>
      <c r="BK80" s="878"/>
      <c r="BL80" s="885"/>
      <c r="BM80" s="878"/>
      <c r="BN80" s="878"/>
      <c r="BO80" s="885"/>
      <c r="BP80" s="878"/>
      <c r="BQ80" s="878"/>
      <c r="BR80" s="885"/>
      <c r="BS80" s="608">
        <f>BT80+BU80+BX80+CA80+CD80+CG80</f>
        <v>0</v>
      </c>
      <c r="BT80" s="11">
        <f>E80+AC80</f>
        <v>0</v>
      </c>
      <c r="BU80" s="11">
        <f>F80+AD80</f>
        <v>0</v>
      </c>
      <c r="BV80" s="11">
        <f>G80+AE80</f>
        <v>0</v>
      </c>
      <c r="BW80" s="609">
        <f>H80+AF80</f>
        <v>0</v>
      </c>
      <c r="BX80" s="11">
        <f>BV80+BW80</f>
        <v>0</v>
      </c>
      <c r="BY80" s="11">
        <f>J80+AH80</f>
        <v>0</v>
      </c>
      <c r="BZ80" s="609">
        <f>K80+AI80</f>
        <v>0</v>
      </c>
      <c r="CA80" s="11">
        <f>BY80+BZ80</f>
        <v>0</v>
      </c>
      <c r="CB80" s="11">
        <f>M80+AK80</f>
        <v>0</v>
      </c>
      <c r="CC80" s="609">
        <f>N80+AL80</f>
        <v>0</v>
      </c>
      <c r="CD80" s="11">
        <f>CB80+CC80</f>
        <v>0</v>
      </c>
      <c r="CE80" s="11">
        <f>P80+AN80</f>
        <v>0</v>
      </c>
      <c r="CF80" s="609">
        <f>Q80+AO80</f>
        <v>0</v>
      </c>
      <c r="CG80" s="745">
        <f>CE80+CF80</f>
        <v>0</v>
      </c>
      <c r="CH80" s="11"/>
      <c r="CI80" s="609"/>
      <c r="CJ80" s="745"/>
      <c r="CK80" s="11"/>
      <c r="CL80" s="609"/>
      <c r="CM80" s="745"/>
      <c r="CN80" s="11"/>
      <c r="CO80" s="609"/>
      <c r="CP80" s="745"/>
      <c r="CQ80" s="818"/>
    </row>
    <row r="81" hidden="1" customHeight="1" outlineLevel="1" spans="1:95">
      <c r="A81" s="825"/>
      <c r="B81" s="839"/>
      <c r="C81" s="607" t="s">
        <v>91</v>
      </c>
      <c r="D81" s="640"/>
      <c r="E81" s="641"/>
      <c r="F81" s="641"/>
      <c r="G81" s="641"/>
      <c r="H81" s="609"/>
      <c r="I81" s="641"/>
      <c r="J81" s="699"/>
      <c r="K81" s="687"/>
      <c r="L81" s="699"/>
      <c r="M81" s="699"/>
      <c r="N81" s="687"/>
      <c r="O81" s="699"/>
      <c r="P81" s="699"/>
      <c r="Q81" s="687"/>
      <c r="R81" s="861"/>
      <c r="S81" s="699"/>
      <c r="T81" s="687"/>
      <c r="U81" s="861"/>
      <c r="V81" s="699"/>
      <c r="W81" s="687"/>
      <c r="X81" s="861"/>
      <c r="Y81" s="699"/>
      <c r="Z81" s="687"/>
      <c r="AA81" s="861"/>
      <c r="AB81" s="640"/>
      <c r="AC81" s="641"/>
      <c r="AD81" s="641"/>
      <c r="AE81" s="641"/>
      <c r="AF81" s="609"/>
      <c r="AG81" s="392"/>
      <c r="AH81" s="641"/>
      <c r="AI81" s="609"/>
      <c r="AJ81" s="641"/>
      <c r="AK81" s="641"/>
      <c r="AL81" s="867"/>
      <c r="AM81" s="641"/>
      <c r="AN81" s="760"/>
      <c r="AO81" s="609"/>
      <c r="AP81" s="10"/>
      <c r="AQ81" s="760"/>
      <c r="AR81" s="609"/>
      <c r="AS81" s="10"/>
      <c r="AT81" s="760"/>
      <c r="AU81" s="609"/>
      <c r="AV81" s="10"/>
      <c r="AW81" s="760"/>
      <c r="AX81" s="609"/>
      <c r="AY81" s="10"/>
      <c r="AZ81" s="759"/>
      <c r="BA81" s="608"/>
      <c r="BB81" s="609"/>
      <c r="BC81" s="748"/>
      <c r="BD81" s="869"/>
      <c r="BE81" s="869"/>
      <c r="BF81" s="869"/>
      <c r="BG81" s="869"/>
      <c r="BH81" s="869"/>
      <c r="BI81" s="886"/>
      <c r="BJ81" s="869"/>
      <c r="BK81" s="869"/>
      <c r="BL81" s="886"/>
      <c r="BM81" s="869"/>
      <c r="BN81" s="869"/>
      <c r="BO81" s="886"/>
      <c r="BP81" s="869"/>
      <c r="BQ81" s="869"/>
      <c r="BR81" s="886"/>
      <c r="BS81" s="640"/>
      <c r="BT81" s="760"/>
      <c r="BU81" s="760"/>
      <c r="BV81" s="760"/>
      <c r="BW81" s="676"/>
      <c r="BX81" s="760"/>
      <c r="BY81" s="760"/>
      <c r="BZ81" s="676"/>
      <c r="CA81" s="760"/>
      <c r="CB81" s="760"/>
      <c r="CC81" s="676"/>
      <c r="CD81" s="760"/>
      <c r="CE81" s="760"/>
      <c r="CF81" s="676"/>
      <c r="CG81" s="783"/>
      <c r="CH81" s="760"/>
      <c r="CI81" s="676"/>
      <c r="CJ81" s="783"/>
      <c r="CK81" s="760"/>
      <c r="CL81" s="676"/>
      <c r="CM81" s="783"/>
      <c r="CN81" s="760"/>
      <c r="CO81" s="676"/>
      <c r="CP81" s="783"/>
      <c r="CQ81" s="803"/>
    </row>
    <row r="82" ht="33.75" hidden="1" customHeight="1" outlineLevel="1" spans="1:95">
      <c r="A82" s="840"/>
      <c r="B82" s="841"/>
      <c r="C82" s="607" t="s">
        <v>146</v>
      </c>
      <c r="D82" s="766"/>
      <c r="E82" s="842"/>
      <c r="F82" s="842"/>
      <c r="G82" s="842"/>
      <c r="H82" s="609"/>
      <c r="I82" s="842"/>
      <c r="J82" s="854"/>
      <c r="K82" s="687"/>
      <c r="L82" s="854"/>
      <c r="M82" s="854"/>
      <c r="N82" s="687"/>
      <c r="O82" s="854"/>
      <c r="P82" s="854"/>
      <c r="Q82" s="687"/>
      <c r="R82" s="862"/>
      <c r="S82" s="854"/>
      <c r="T82" s="687"/>
      <c r="U82" s="862"/>
      <c r="V82" s="854"/>
      <c r="W82" s="687"/>
      <c r="X82" s="862"/>
      <c r="Y82" s="854"/>
      <c r="Z82" s="687"/>
      <c r="AA82" s="862"/>
      <c r="AB82" s="766"/>
      <c r="AC82" s="842"/>
      <c r="AD82" s="842"/>
      <c r="AE82" s="842"/>
      <c r="AF82" s="609"/>
      <c r="AG82" s="536"/>
      <c r="AH82" s="842"/>
      <c r="AI82" s="609"/>
      <c r="AJ82" s="842"/>
      <c r="AK82" s="842"/>
      <c r="AL82" s="867"/>
      <c r="AM82" s="842"/>
      <c r="AN82" s="767"/>
      <c r="AO82" s="609"/>
      <c r="AP82" s="10"/>
      <c r="AQ82" s="767"/>
      <c r="AR82" s="609"/>
      <c r="AS82" s="10"/>
      <c r="AT82" s="767"/>
      <c r="AU82" s="609"/>
      <c r="AV82" s="10"/>
      <c r="AW82" s="767"/>
      <c r="AX82" s="609"/>
      <c r="AY82" s="10"/>
      <c r="AZ82" s="753"/>
      <c r="BA82" s="608"/>
      <c r="BB82" s="609"/>
      <c r="BC82" s="748"/>
      <c r="BD82" s="879"/>
      <c r="BE82" s="879"/>
      <c r="BF82" s="879"/>
      <c r="BG82" s="879"/>
      <c r="BH82" s="879"/>
      <c r="BI82" s="887"/>
      <c r="BJ82" s="879"/>
      <c r="BK82" s="879"/>
      <c r="BL82" s="887"/>
      <c r="BM82" s="879"/>
      <c r="BN82" s="879"/>
      <c r="BO82" s="887"/>
      <c r="BP82" s="879"/>
      <c r="BQ82" s="879"/>
      <c r="BR82" s="887"/>
      <c r="BS82" s="766"/>
      <c r="BT82" s="767"/>
      <c r="BU82" s="767"/>
      <c r="BV82" s="767"/>
      <c r="BW82" s="676"/>
      <c r="BX82" s="767"/>
      <c r="BY82" s="767"/>
      <c r="BZ82" s="676"/>
      <c r="CA82" s="767"/>
      <c r="CB82" s="767"/>
      <c r="CC82" s="676"/>
      <c r="CD82" s="767"/>
      <c r="CE82" s="767"/>
      <c r="CF82" s="676"/>
      <c r="CG82" s="789"/>
      <c r="CH82" s="767"/>
      <c r="CI82" s="676"/>
      <c r="CJ82" s="789"/>
      <c r="CK82" s="767"/>
      <c r="CL82" s="676"/>
      <c r="CM82" s="789"/>
      <c r="CN82" s="767"/>
      <c r="CO82" s="676"/>
      <c r="CP82" s="789"/>
      <c r="CQ82" s="803"/>
    </row>
    <row r="83" ht="22.5" hidden="1" customHeight="1" outlineLevel="1" spans="1:95">
      <c r="A83" s="840"/>
      <c r="B83" s="841"/>
      <c r="C83" s="607" t="s">
        <v>161</v>
      </c>
      <c r="D83" s="766"/>
      <c r="E83" s="842"/>
      <c r="F83" s="842"/>
      <c r="G83" s="842"/>
      <c r="H83" s="609"/>
      <c r="I83" s="842"/>
      <c r="J83" s="854"/>
      <c r="K83" s="687"/>
      <c r="L83" s="854"/>
      <c r="M83" s="854"/>
      <c r="N83" s="687"/>
      <c r="O83" s="854"/>
      <c r="P83" s="854"/>
      <c r="Q83" s="687"/>
      <c r="R83" s="862"/>
      <c r="S83" s="854"/>
      <c r="T83" s="687"/>
      <c r="U83" s="862"/>
      <c r="V83" s="854"/>
      <c r="W83" s="687"/>
      <c r="X83" s="862"/>
      <c r="Y83" s="854"/>
      <c r="Z83" s="687"/>
      <c r="AA83" s="862"/>
      <c r="AB83" s="766"/>
      <c r="AC83" s="842"/>
      <c r="AD83" s="842"/>
      <c r="AE83" s="842"/>
      <c r="AF83" s="609"/>
      <c r="AG83" s="536"/>
      <c r="AH83" s="842"/>
      <c r="AI83" s="609"/>
      <c r="AJ83" s="842"/>
      <c r="AK83" s="842"/>
      <c r="AL83" s="609"/>
      <c r="AM83" s="842"/>
      <c r="AN83" s="767"/>
      <c r="AO83" s="609"/>
      <c r="AP83" s="10"/>
      <c r="AQ83" s="767"/>
      <c r="AR83" s="609"/>
      <c r="AS83" s="10"/>
      <c r="AT83" s="767"/>
      <c r="AU83" s="609"/>
      <c r="AV83" s="10"/>
      <c r="AW83" s="767"/>
      <c r="AX83" s="609"/>
      <c r="AY83" s="10"/>
      <c r="AZ83" s="753"/>
      <c r="BA83" s="608"/>
      <c r="BB83" s="609"/>
      <c r="BC83" s="748"/>
      <c r="BD83" s="879"/>
      <c r="BE83" s="879"/>
      <c r="BF83" s="879"/>
      <c r="BG83" s="879"/>
      <c r="BH83" s="879"/>
      <c r="BI83" s="887"/>
      <c r="BJ83" s="879"/>
      <c r="BK83" s="879"/>
      <c r="BL83" s="887"/>
      <c r="BM83" s="879"/>
      <c r="BN83" s="879"/>
      <c r="BO83" s="887"/>
      <c r="BP83" s="879"/>
      <c r="BQ83" s="879"/>
      <c r="BR83" s="887"/>
      <c r="BS83" s="766"/>
      <c r="BT83" s="767"/>
      <c r="BU83" s="767"/>
      <c r="BV83" s="767"/>
      <c r="BW83" s="676"/>
      <c r="BX83" s="767"/>
      <c r="BY83" s="767"/>
      <c r="BZ83" s="676"/>
      <c r="CA83" s="767"/>
      <c r="CB83" s="767"/>
      <c r="CC83" s="676"/>
      <c r="CD83" s="767"/>
      <c r="CE83" s="767"/>
      <c r="CF83" s="676"/>
      <c r="CG83" s="789"/>
      <c r="CH83" s="767"/>
      <c r="CI83" s="676"/>
      <c r="CJ83" s="789"/>
      <c r="CK83" s="767"/>
      <c r="CL83" s="676"/>
      <c r="CM83" s="789"/>
      <c r="CN83" s="767"/>
      <c r="CO83" s="676"/>
      <c r="CP83" s="789"/>
      <c r="CQ83" s="803"/>
    </row>
    <row r="84" ht="22.5" hidden="1" customHeight="1" outlineLevel="1" spans="1:95">
      <c r="A84" s="836"/>
      <c r="B84" s="843"/>
      <c r="C84" s="607" t="s">
        <v>39</v>
      </c>
      <c r="D84" s="675"/>
      <c r="E84" s="622"/>
      <c r="F84" s="622"/>
      <c r="G84" s="622"/>
      <c r="H84" s="609"/>
      <c r="I84" s="622"/>
      <c r="J84" s="691"/>
      <c r="K84" s="687"/>
      <c r="L84" s="691"/>
      <c r="M84" s="691"/>
      <c r="N84" s="687"/>
      <c r="O84" s="691"/>
      <c r="P84" s="691"/>
      <c r="Q84" s="687"/>
      <c r="R84" s="858"/>
      <c r="S84" s="691"/>
      <c r="T84" s="687"/>
      <c r="U84" s="858"/>
      <c r="V84" s="691"/>
      <c r="W84" s="687"/>
      <c r="X84" s="858"/>
      <c r="Y84" s="691"/>
      <c r="Z84" s="687"/>
      <c r="AA84" s="858"/>
      <c r="AB84" s="675"/>
      <c r="AC84" s="622"/>
      <c r="AD84" s="622"/>
      <c r="AE84" s="622"/>
      <c r="AF84" s="609"/>
      <c r="AG84" s="373"/>
      <c r="AH84" s="622"/>
      <c r="AI84" s="609"/>
      <c r="AJ84" s="622"/>
      <c r="AK84" s="622"/>
      <c r="AL84" s="609"/>
      <c r="AM84" s="622"/>
      <c r="AN84" s="770"/>
      <c r="AO84" s="609"/>
      <c r="AP84" s="10"/>
      <c r="AQ84" s="770"/>
      <c r="AR84" s="609"/>
      <c r="AS84" s="10"/>
      <c r="AT84" s="770"/>
      <c r="AU84" s="609"/>
      <c r="AV84" s="10"/>
      <c r="AW84" s="770"/>
      <c r="AX84" s="609"/>
      <c r="AY84" s="10"/>
      <c r="AZ84" s="757"/>
      <c r="BA84" s="608"/>
      <c r="BB84" s="609"/>
      <c r="BC84" s="748"/>
      <c r="BD84" s="880"/>
      <c r="BE84" s="880"/>
      <c r="BF84" s="880"/>
      <c r="BG84" s="880"/>
      <c r="BH84" s="880"/>
      <c r="BI84" s="888"/>
      <c r="BJ84" s="880"/>
      <c r="BK84" s="880"/>
      <c r="BL84" s="888"/>
      <c r="BM84" s="880"/>
      <c r="BN84" s="880"/>
      <c r="BO84" s="888"/>
      <c r="BP84" s="880"/>
      <c r="BQ84" s="880"/>
      <c r="BR84" s="888"/>
      <c r="BS84" s="675"/>
      <c r="BT84" s="770"/>
      <c r="BU84" s="770"/>
      <c r="BV84" s="770"/>
      <c r="BW84" s="676"/>
      <c r="BX84" s="770"/>
      <c r="BY84" s="770"/>
      <c r="BZ84" s="676"/>
      <c r="CA84" s="770"/>
      <c r="CB84" s="770"/>
      <c r="CC84" s="676"/>
      <c r="CD84" s="770"/>
      <c r="CE84" s="770"/>
      <c r="CF84" s="676"/>
      <c r="CG84" s="782"/>
      <c r="CH84" s="770"/>
      <c r="CI84" s="676"/>
      <c r="CJ84" s="782"/>
      <c r="CK84" s="770"/>
      <c r="CL84" s="676"/>
      <c r="CM84" s="782"/>
      <c r="CN84" s="770"/>
      <c r="CO84" s="676"/>
      <c r="CP84" s="782"/>
      <c r="CQ84" s="803"/>
    </row>
    <row r="85" ht="74.25" hidden="1" customHeight="1" outlineLevel="1" spans="1:95">
      <c r="A85" s="836" t="s">
        <v>331</v>
      </c>
      <c r="B85" s="843" t="s">
        <v>332</v>
      </c>
      <c r="C85" s="607" t="s">
        <v>13</v>
      </c>
      <c r="D85" s="608">
        <f>E85+F85+I85+L85+O85+R85</f>
        <v>0</v>
      </c>
      <c r="E85" s="11">
        <v>0</v>
      </c>
      <c r="F85" s="11">
        <v>0</v>
      </c>
      <c r="G85" s="11">
        <v>0</v>
      </c>
      <c r="H85" s="609"/>
      <c r="I85" s="11">
        <f>G85+H85</f>
        <v>0</v>
      </c>
      <c r="J85" s="686">
        <v>0</v>
      </c>
      <c r="K85" s="609">
        <f>K86</f>
        <v>0</v>
      </c>
      <c r="L85" s="686">
        <f>J85+K85</f>
        <v>0</v>
      </c>
      <c r="M85" s="686">
        <f>'39'!O77</f>
        <v>0</v>
      </c>
      <c r="N85" s="609">
        <f>N86</f>
        <v>0</v>
      </c>
      <c r="O85" s="686">
        <f>M85+N85</f>
        <v>0</v>
      </c>
      <c r="P85" s="701">
        <f>'39'!R77</f>
        <v>0</v>
      </c>
      <c r="Q85" s="609">
        <f>Q86</f>
        <v>0</v>
      </c>
      <c r="R85" s="860">
        <f>P85+Q85</f>
        <v>0</v>
      </c>
      <c r="S85" s="701"/>
      <c r="T85" s="609"/>
      <c r="U85" s="860"/>
      <c r="V85" s="701"/>
      <c r="W85" s="609"/>
      <c r="X85" s="860"/>
      <c r="Y85" s="701"/>
      <c r="Z85" s="609"/>
      <c r="AA85" s="860"/>
      <c r="AB85" s="608">
        <f>AC85+AD85+AG85+AJ85+AM85+AP85</f>
        <v>0</v>
      </c>
      <c r="AC85" s="11">
        <v>0</v>
      </c>
      <c r="AD85" s="11">
        <v>0</v>
      </c>
      <c r="AE85" s="11">
        <v>0</v>
      </c>
      <c r="AF85" s="609"/>
      <c r="AG85" s="358">
        <f>AE85+AF85</f>
        <v>0</v>
      </c>
      <c r="AH85" s="11">
        <v>0</v>
      </c>
      <c r="AI85" s="609">
        <f>AI86</f>
        <v>0</v>
      </c>
      <c r="AJ85" s="11">
        <f>AH85+AI85</f>
        <v>0</v>
      </c>
      <c r="AK85" s="11">
        <f>'39'!AD77</f>
        <v>0</v>
      </c>
      <c r="AL85" s="609">
        <f>AL86</f>
        <v>0</v>
      </c>
      <c r="AM85" s="11">
        <f>AK85+AL85</f>
        <v>0</v>
      </c>
      <c r="AN85" s="653">
        <f>'39'!AG77</f>
        <v>0</v>
      </c>
      <c r="AO85" s="609">
        <f>AO86</f>
        <v>0</v>
      </c>
      <c r="AP85" s="11">
        <f>AN85+AO85</f>
        <v>0</v>
      </c>
      <c r="AQ85" s="653"/>
      <c r="AR85" s="609"/>
      <c r="AS85" s="11"/>
      <c r="AT85" s="653"/>
      <c r="AU85" s="609"/>
      <c r="AV85" s="11"/>
      <c r="AW85" s="653"/>
      <c r="AX85" s="609"/>
      <c r="AY85" s="11"/>
      <c r="AZ85" s="759">
        <f>BC85+BF85+BI85</f>
        <v>0</v>
      </c>
      <c r="BA85" s="876">
        <v>0</v>
      </c>
      <c r="BB85" s="609">
        <f>BB86</f>
        <v>0</v>
      </c>
      <c r="BC85" s="745">
        <f>BA85+BB85</f>
        <v>0</v>
      </c>
      <c r="BD85" s="876">
        <v>0</v>
      </c>
      <c r="BE85" s="609"/>
      <c r="BF85" s="745">
        <f>BD85+BE85</f>
        <v>0</v>
      </c>
      <c r="BG85" s="876">
        <f>'39'!AQ77</f>
        <v>0</v>
      </c>
      <c r="BH85" s="609"/>
      <c r="BI85" s="745">
        <f>BG85+BH85</f>
        <v>0</v>
      </c>
      <c r="BJ85" s="876"/>
      <c r="BK85" s="609"/>
      <c r="BL85" s="745"/>
      <c r="BM85" s="876"/>
      <c r="BN85" s="609"/>
      <c r="BO85" s="745"/>
      <c r="BP85" s="876"/>
      <c r="BQ85" s="609"/>
      <c r="BR85" s="745"/>
      <c r="BS85" s="608">
        <f>BT85+BU85+BX85+CA85+CD85+CG85</f>
        <v>0</v>
      </c>
      <c r="BT85" s="11">
        <f>E85+AC85</f>
        <v>0</v>
      </c>
      <c r="BU85" s="11">
        <f>F85+AD85</f>
        <v>0</v>
      </c>
      <c r="BV85" s="11">
        <f>G85+AE85</f>
        <v>0</v>
      </c>
      <c r="BW85" s="609">
        <f>H85+AF85</f>
        <v>0</v>
      </c>
      <c r="BX85" s="11">
        <f>BV85+BW85</f>
        <v>0</v>
      </c>
      <c r="BY85" s="11">
        <f>J85+AH85+BA85</f>
        <v>0</v>
      </c>
      <c r="BZ85" s="609">
        <f>K85+AI85+BB85</f>
        <v>0</v>
      </c>
      <c r="CA85" s="11">
        <f>BY85+BZ85</f>
        <v>0</v>
      </c>
      <c r="CB85" s="11">
        <f>M85+AK85</f>
        <v>0</v>
      </c>
      <c r="CC85" s="676">
        <f>N85+AL85</f>
        <v>0</v>
      </c>
      <c r="CD85" s="11">
        <f>CB85+CC85</f>
        <v>0</v>
      </c>
      <c r="CE85" s="11">
        <f>P85+AN85</f>
        <v>0</v>
      </c>
      <c r="CF85" s="676">
        <f>Q85+AO85</f>
        <v>0</v>
      </c>
      <c r="CG85" s="745">
        <f>CE85+CF85</f>
        <v>0</v>
      </c>
      <c r="CH85" s="11"/>
      <c r="CI85" s="676"/>
      <c r="CJ85" s="745"/>
      <c r="CK85" s="11"/>
      <c r="CL85" s="676"/>
      <c r="CM85" s="745"/>
      <c r="CN85" s="11"/>
      <c r="CO85" s="676"/>
      <c r="CP85" s="745"/>
      <c r="CQ85" s="892"/>
    </row>
    <row r="86" ht="38.25" hidden="1" customHeight="1" outlineLevel="1" spans="1:95">
      <c r="A86" s="840"/>
      <c r="B86" s="841"/>
      <c r="C86" s="639" t="s">
        <v>39</v>
      </c>
      <c r="D86" s="640"/>
      <c r="E86" s="641"/>
      <c r="F86" s="641"/>
      <c r="G86" s="641"/>
      <c r="H86" s="642"/>
      <c r="I86" s="641"/>
      <c r="J86" s="699"/>
      <c r="K86" s="642"/>
      <c r="L86" s="699"/>
      <c r="M86" s="699"/>
      <c r="N86" s="642"/>
      <c r="O86" s="699"/>
      <c r="P86" s="699"/>
      <c r="Q86" s="642"/>
      <c r="R86" s="861"/>
      <c r="S86" s="699"/>
      <c r="T86" s="642"/>
      <c r="U86" s="861"/>
      <c r="V86" s="699"/>
      <c r="W86" s="642"/>
      <c r="X86" s="861"/>
      <c r="Y86" s="699"/>
      <c r="Z86" s="642"/>
      <c r="AA86" s="861"/>
      <c r="AB86" s="640"/>
      <c r="AC86" s="641"/>
      <c r="AD86" s="641"/>
      <c r="AE86" s="641"/>
      <c r="AF86" s="642"/>
      <c r="AG86" s="392"/>
      <c r="AH86" s="641"/>
      <c r="AI86" s="642"/>
      <c r="AJ86" s="641"/>
      <c r="AK86" s="641"/>
      <c r="AL86" s="642"/>
      <c r="AM86" s="641"/>
      <c r="AN86" s="641"/>
      <c r="AO86" s="642"/>
      <c r="AP86" s="641"/>
      <c r="AQ86" s="641"/>
      <c r="AR86" s="642"/>
      <c r="AS86" s="641"/>
      <c r="AT86" s="641"/>
      <c r="AU86" s="642"/>
      <c r="AV86" s="641"/>
      <c r="AW86" s="641"/>
      <c r="AX86" s="642"/>
      <c r="AY86" s="641"/>
      <c r="AZ86" s="881"/>
      <c r="BA86" s="882"/>
      <c r="BB86" s="642"/>
      <c r="BC86" s="641"/>
      <c r="BD86" s="641"/>
      <c r="BE86" s="642"/>
      <c r="BF86" s="641"/>
      <c r="BG86" s="641"/>
      <c r="BH86" s="642"/>
      <c r="BI86" s="758"/>
      <c r="BJ86" s="641"/>
      <c r="BK86" s="642"/>
      <c r="BL86" s="758"/>
      <c r="BM86" s="641"/>
      <c r="BN86" s="642"/>
      <c r="BO86" s="758"/>
      <c r="BP86" s="641"/>
      <c r="BQ86" s="642"/>
      <c r="BR86" s="758"/>
      <c r="BS86" s="640"/>
      <c r="BT86" s="641"/>
      <c r="BU86" s="641"/>
      <c r="BV86" s="641"/>
      <c r="BW86" s="642"/>
      <c r="BX86" s="641"/>
      <c r="BY86" s="641"/>
      <c r="BZ86" s="739"/>
      <c r="CA86" s="641"/>
      <c r="CB86" s="641"/>
      <c r="CC86" s="739"/>
      <c r="CD86" s="641"/>
      <c r="CE86" s="641"/>
      <c r="CF86" s="739"/>
      <c r="CG86" s="758"/>
      <c r="CH86" s="641"/>
      <c r="CI86" s="739"/>
      <c r="CJ86" s="758"/>
      <c r="CK86" s="641"/>
      <c r="CL86" s="739"/>
      <c r="CM86" s="758"/>
      <c r="CN86" s="641"/>
      <c r="CO86" s="739"/>
      <c r="CP86" s="758"/>
      <c r="CQ86" s="893"/>
    </row>
    <row r="87" ht="67.5" hidden="1" customHeight="1" collapsed="1" spans="1:95">
      <c r="A87" s="16" t="s">
        <v>491</v>
      </c>
      <c r="B87" s="355" t="s">
        <v>492</v>
      </c>
      <c r="C87" s="607" t="s">
        <v>13</v>
      </c>
      <c r="D87" s="608">
        <f>E87+F87+I87+L87+O87+R87+U87+X87+AA87</f>
        <v>0</v>
      </c>
      <c r="E87" s="11">
        <v>0</v>
      </c>
      <c r="F87" s="11">
        <v>0</v>
      </c>
      <c r="G87" s="11">
        <f>'27'!I80</f>
        <v>0</v>
      </c>
      <c r="H87" s="609">
        <f>H88</f>
        <v>0</v>
      </c>
      <c r="I87" s="11">
        <f>G87+H87</f>
        <v>0</v>
      </c>
      <c r="J87" s="686">
        <f>'35'!L79</f>
        <v>75393.91334</v>
      </c>
      <c r="K87" s="687">
        <f>K88</f>
        <v>0</v>
      </c>
      <c r="L87" s="686">
        <v>0</v>
      </c>
      <c r="M87" s="686">
        <f>'43'!O80</f>
        <v>180.025</v>
      </c>
      <c r="N87" s="687">
        <f>N88</f>
        <v>0</v>
      </c>
      <c r="O87" s="686">
        <v>0</v>
      </c>
      <c r="P87" s="686">
        <f>'48'!R84</f>
        <v>0</v>
      </c>
      <c r="Q87" s="687">
        <f>Q88</f>
        <v>0</v>
      </c>
      <c r="R87" s="717">
        <f>P87+Q87</f>
        <v>0</v>
      </c>
      <c r="S87" s="686">
        <f>'48'!U84</f>
        <v>0</v>
      </c>
      <c r="T87" s="687">
        <f>T88</f>
        <v>0</v>
      </c>
      <c r="U87" s="717">
        <f>S87+T87</f>
        <v>0</v>
      </c>
      <c r="V87" s="686">
        <f>'48'!X84</f>
        <v>0</v>
      </c>
      <c r="W87" s="687">
        <f>W88</f>
        <v>0</v>
      </c>
      <c r="X87" s="717">
        <f>V87+W87</f>
        <v>0</v>
      </c>
      <c r="Y87" s="686">
        <f>'48'!AA84</f>
        <v>0</v>
      </c>
      <c r="Z87" s="687">
        <f>Z88</f>
        <v>0</v>
      </c>
      <c r="AA87" s="717">
        <f>Y87+Z87</f>
        <v>0</v>
      </c>
      <c r="AB87" s="608">
        <f>AC87+AD87+AG87+AJ87+AM87+AP87+AS87+AV87+AY87</f>
        <v>0</v>
      </c>
      <c r="AC87" s="11">
        <v>0</v>
      </c>
      <c r="AD87" s="11">
        <v>0</v>
      </c>
      <c r="AE87" s="11">
        <f>'25'!X76</f>
        <v>0</v>
      </c>
      <c r="AF87" s="609">
        <f>AF88</f>
        <v>0</v>
      </c>
      <c r="AG87" s="358">
        <f>AE87+AF87</f>
        <v>0</v>
      </c>
      <c r="AH87" s="11">
        <f>'35'!AA79</f>
        <v>8638.26951</v>
      </c>
      <c r="AI87" s="609">
        <f>AI88</f>
        <v>0</v>
      </c>
      <c r="AJ87" s="11">
        <v>0</v>
      </c>
      <c r="AK87" s="11">
        <f>'43'!AD80</f>
        <v>0</v>
      </c>
      <c r="AL87" s="609">
        <f>AL88</f>
        <v>0</v>
      </c>
      <c r="AM87" s="11">
        <f>AK87+AL87</f>
        <v>0</v>
      </c>
      <c r="AN87" s="11">
        <v>0</v>
      </c>
      <c r="AO87" s="609">
        <f>AO88</f>
        <v>0</v>
      </c>
      <c r="AP87" s="11">
        <f>AN87+AO87</f>
        <v>0</v>
      </c>
      <c r="AQ87" s="11">
        <v>0</v>
      </c>
      <c r="AR87" s="609">
        <f>AR88</f>
        <v>0</v>
      </c>
      <c r="AS87" s="11">
        <f>AQ87+AR87</f>
        <v>0</v>
      </c>
      <c r="AT87" s="11">
        <v>0</v>
      </c>
      <c r="AU87" s="609">
        <f>AU88</f>
        <v>0</v>
      </c>
      <c r="AV87" s="11">
        <f>AT87+AU87</f>
        <v>0</v>
      </c>
      <c r="AW87" s="11">
        <f>'47'!AY80</f>
        <v>0</v>
      </c>
      <c r="AX87" s="609">
        <f>AX88</f>
        <v>0</v>
      </c>
      <c r="AY87" s="11">
        <f>AW87+AX87</f>
        <v>0</v>
      </c>
      <c r="AZ87" s="747">
        <f>BC87+BF87+BI87+BL87+BO87+BR87</f>
        <v>0</v>
      </c>
      <c r="BA87" s="11">
        <v>0</v>
      </c>
      <c r="BB87" s="687">
        <f>BB88</f>
        <v>0</v>
      </c>
      <c r="BC87" s="11">
        <f>BA87+BB87</f>
        <v>0</v>
      </c>
      <c r="BD87" s="11">
        <v>0</v>
      </c>
      <c r="BE87" s="609">
        <f>BE88</f>
        <v>0</v>
      </c>
      <c r="BF87" s="11">
        <f>BD87+BE87</f>
        <v>0</v>
      </c>
      <c r="BG87" s="11">
        <v>0</v>
      </c>
      <c r="BH87" s="609">
        <f>BH88</f>
        <v>0</v>
      </c>
      <c r="BI87" s="686">
        <f>BG87+BH87</f>
        <v>0</v>
      </c>
      <c r="BJ87" s="11">
        <v>0</v>
      </c>
      <c r="BK87" s="609">
        <f>BK88</f>
        <v>0</v>
      </c>
      <c r="BL87" s="686">
        <f>BJ87+BK87</f>
        <v>0</v>
      </c>
      <c r="BM87" s="11">
        <v>0</v>
      </c>
      <c r="BN87" s="609">
        <f>BN88</f>
        <v>0</v>
      </c>
      <c r="BO87" s="686">
        <f>BM87+BN87</f>
        <v>0</v>
      </c>
      <c r="BP87" s="11">
        <v>0</v>
      </c>
      <c r="BQ87" s="609">
        <f>BQ88</f>
        <v>0</v>
      </c>
      <c r="BR87" s="686">
        <f>BP87+BQ87</f>
        <v>0</v>
      </c>
      <c r="BS87" s="608">
        <f>BT87+BU87+BX87+CA87+CD87+CG87+CJ87+CM87+CP87</f>
        <v>0</v>
      </c>
      <c r="BT87" s="11">
        <f>E87+AC87</f>
        <v>0</v>
      </c>
      <c r="BU87" s="11">
        <f>F87+AD87</f>
        <v>0</v>
      </c>
      <c r="BV87" s="11">
        <f>G87+AE87</f>
        <v>0</v>
      </c>
      <c r="BW87" s="609">
        <f>H87+AF87</f>
        <v>0</v>
      </c>
      <c r="BX87" s="11">
        <f>BV87+BW87</f>
        <v>0</v>
      </c>
      <c r="BY87" s="11">
        <f>J87+AH87+BA87</f>
        <v>84032.18285</v>
      </c>
      <c r="BZ87" s="609">
        <f>K87+AI87+BB87</f>
        <v>0</v>
      </c>
      <c r="CA87" s="11">
        <v>0</v>
      </c>
      <c r="CB87" s="11">
        <f>M87+AK87</f>
        <v>180.025</v>
      </c>
      <c r="CC87" s="609">
        <f>N87+AL87</f>
        <v>0</v>
      </c>
      <c r="CD87" s="11">
        <v>0</v>
      </c>
      <c r="CE87" s="11">
        <f>P87+AN87</f>
        <v>0</v>
      </c>
      <c r="CF87" s="609">
        <f>Q87+AO87</f>
        <v>0</v>
      </c>
      <c r="CG87" s="11">
        <f>CE87+CF87</f>
        <v>0</v>
      </c>
      <c r="CH87" s="11">
        <f>S87+AQ87+BJ87</f>
        <v>0</v>
      </c>
      <c r="CI87" s="609">
        <f>T87+AR87+BK87</f>
        <v>0</v>
      </c>
      <c r="CJ87" s="11">
        <f>CH87+CI87</f>
        <v>0</v>
      </c>
      <c r="CK87" s="11">
        <f>V87+AT87+BM87</f>
        <v>0</v>
      </c>
      <c r="CL87" s="609">
        <f>W87+AU87+BN87</f>
        <v>0</v>
      </c>
      <c r="CM87" s="11">
        <f>CK87+CL87</f>
        <v>0</v>
      </c>
      <c r="CN87" s="11">
        <f>Y87+AW87+BP87</f>
        <v>0</v>
      </c>
      <c r="CO87" s="609">
        <f>Z87+AX87+BQ87</f>
        <v>0</v>
      </c>
      <c r="CP87" s="11">
        <f>CN87+CO87</f>
        <v>0</v>
      </c>
      <c r="CQ87" s="332"/>
    </row>
    <row r="88" ht="30.75" hidden="1" customHeight="1" spans="1:95">
      <c r="A88" s="637"/>
      <c r="B88" s="638"/>
      <c r="C88" s="639" t="s">
        <v>494</v>
      </c>
      <c r="D88" s="640"/>
      <c r="E88" s="641"/>
      <c r="F88" s="641"/>
      <c r="G88" s="641"/>
      <c r="H88" s="642"/>
      <c r="I88" s="641"/>
      <c r="J88" s="699"/>
      <c r="K88" s="700"/>
      <c r="L88" s="699"/>
      <c r="M88" s="699"/>
      <c r="N88" s="700"/>
      <c r="O88" s="699"/>
      <c r="P88" s="699"/>
      <c r="Q88" s="700"/>
      <c r="R88" s="722"/>
      <c r="S88" s="699"/>
      <c r="T88" s="700"/>
      <c r="U88" s="722"/>
      <c r="V88" s="699"/>
      <c r="W88" s="700"/>
      <c r="X88" s="722"/>
      <c r="Y88" s="699"/>
      <c r="Z88" s="700"/>
      <c r="AA88" s="722"/>
      <c r="AB88" s="640"/>
      <c r="AC88" s="641"/>
      <c r="AD88" s="641"/>
      <c r="AE88" s="641"/>
      <c r="AF88" s="642"/>
      <c r="AG88" s="392"/>
      <c r="AH88" s="641"/>
      <c r="AI88" s="736"/>
      <c r="AJ88" s="641"/>
      <c r="AK88" s="641"/>
      <c r="AL88" s="642"/>
      <c r="AM88" s="641"/>
      <c r="AN88" s="641"/>
      <c r="AO88" s="642"/>
      <c r="AP88" s="641"/>
      <c r="AQ88" s="641"/>
      <c r="AR88" s="642"/>
      <c r="AS88" s="641"/>
      <c r="AT88" s="641"/>
      <c r="AU88" s="642"/>
      <c r="AV88" s="641"/>
      <c r="AW88" s="641"/>
      <c r="AX88" s="642"/>
      <c r="AY88" s="758"/>
      <c r="AZ88" s="759"/>
      <c r="BA88" s="760"/>
      <c r="BB88" s="642"/>
      <c r="BC88" s="760"/>
      <c r="BD88" s="760"/>
      <c r="BE88" s="642"/>
      <c r="BF88" s="760"/>
      <c r="BG88" s="760"/>
      <c r="BH88" s="642"/>
      <c r="BI88" s="760"/>
      <c r="BJ88" s="760"/>
      <c r="BK88" s="642"/>
      <c r="BL88" s="760"/>
      <c r="BM88" s="760"/>
      <c r="BN88" s="642"/>
      <c r="BO88" s="760"/>
      <c r="BP88" s="760"/>
      <c r="BQ88" s="642"/>
      <c r="BR88" s="783"/>
      <c r="BS88" s="784"/>
      <c r="BT88" s="785"/>
      <c r="BU88" s="785"/>
      <c r="BV88" s="785"/>
      <c r="BW88" s="790"/>
      <c r="BX88" s="785"/>
      <c r="BY88" s="785"/>
      <c r="BZ88" s="790"/>
      <c r="CA88" s="785"/>
      <c r="CB88" s="785"/>
      <c r="CC88" s="790"/>
      <c r="CD88" s="785"/>
      <c r="CE88" s="785"/>
      <c r="CF88" s="790"/>
      <c r="CG88" s="785"/>
      <c r="CH88" s="785"/>
      <c r="CI88" s="790"/>
      <c r="CJ88" s="785"/>
      <c r="CK88" s="785"/>
      <c r="CL88" s="790"/>
      <c r="CM88" s="785"/>
      <c r="CN88" s="785"/>
      <c r="CO88" s="790"/>
      <c r="CP88" s="815"/>
      <c r="CQ88" s="895"/>
    </row>
    <row r="89" ht="123.75" hidden="1" customHeight="1" collapsed="1" spans="1:95">
      <c r="A89" s="16" t="s">
        <v>495</v>
      </c>
      <c r="B89" s="355" t="s">
        <v>496</v>
      </c>
      <c r="C89" s="607" t="s">
        <v>13</v>
      </c>
      <c r="D89" s="608">
        <f>E89+F89+I89+L89+O89+R89+U89+X89+AA89</f>
        <v>0</v>
      </c>
      <c r="E89" s="11">
        <v>0</v>
      </c>
      <c r="F89" s="11">
        <v>0</v>
      </c>
      <c r="G89" s="11">
        <f>'27'!I82</f>
        <v>0</v>
      </c>
      <c r="H89" s="609">
        <f>H91</f>
        <v>0</v>
      </c>
      <c r="I89" s="11">
        <f>G89+H89</f>
        <v>0</v>
      </c>
      <c r="J89" s="686">
        <f>'35'!L81</f>
        <v>0</v>
      </c>
      <c r="K89" s="687">
        <f>K91</f>
        <v>0</v>
      </c>
      <c r="L89" s="686">
        <v>0</v>
      </c>
      <c r="M89" s="686">
        <f>'43'!O82</f>
        <v>0</v>
      </c>
      <c r="N89" s="687">
        <f>N91</f>
        <v>0</v>
      </c>
      <c r="O89" s="686">
        <v>0</v>
      </c>
      <c r="P89" s="686">
        <f>'48'!R86</f>
        <v>0</v>
      </c>
      <c r="Q89" s="687">
        <v>0</v>
      </c>
      <c r="R89" s="717">
        <f>P89+Q89</f>
        <v>0</v>
      </c>
      <c r="S89" s="686">
        <f>'48'!U86</f>
        <v>0</v>
      </c>
      <c r="T89" s="687">
        <v>0</v>
      </c>
      <c r="U89" s="717">
        <f>S89+T89</f>
        <v>0</v>
      </c>
      <c r="V89" s="686">
        <f>'48'!X86</f>
        <v>0</v>
      </c>
      <c r="W89" s="687">
        <v>0</v>
      </c>
      <c r="X89" s="717">
        <f>V89+W89</f>
        <v>0</v>
      </c>
      <c r="Y89" s="686">
        <f>'48'!AA86</f>
        <v>0</v>
      </c>
      <c r="Z89" s="687">
        <v>0</v>
      </c>
      <c r="AA89" s="717">
        <f>Y89+Z89</f>
        <v>0</v>
      </c>
      <c r="AB89" s="608">
        <f>AC89+AD89+AG89+AJ89+AM89+AP89+AS89+AV89+AY89</f>
        <v>0</v>
      </c>
      <c r="AC89" s="11">
        <v>0</v>
      </c>
      <c r="AD89" s="11">
        <v>0</v>
      </c>
      <c r="AE89" s="11">
        <f>'25'!X78</f>
        <v>0</v>
      </c>
      <c r="AF89" s="609">
        <f>AF91</f>
        <v>0</v>
      </c>
      <c r="AG89" s="358">
        <v>0</v>
      </c>
      <c r="AH89" s="11">
        <f>'35'!AA81</f>
        <v>0</v>
      </c>
      <c r="AI89" s="609">
        <f>AI91</f>
        <v>0</v>
      </c>
      <c r="AJ89" s="11">
        <v>0</v>
      </c>
      <c r="AK89" s="11" t="str">
        <f>'43'!AD82</f>
        <v>И.Ю. Волков</v>
      </c>
      <c r="AL89" s="609">
        <f>AL91</f>
        <v>0</v>
      </c>
      <c r="AM89" s="11">
        <v>0</v>
      </c>
      <c r="AN89" s="11">
        <f>'48'!AP86</f>
        <v>0</v>
      </c>
      <c r="AO89" s="609">
        <v>0</v>
      </c>
      <c r="AP89" s="11">
        <f>AN89+AO89</f>
        <v>0</v>
      </c>
      <c r="AQ89" s="11">
        <f>'48'!AS86</f>
        <v>0</v>
      </c>
      <c r="AR89" s="609">
        <v>0</v>
      </c>
      <c r="AS89" s="11">
        <f>AQ89+AR89</f>
        <v>0</v>
      </c>
      <c r="AT89" s="11">
        <f>'48'!AV86</f>
        <v>0</v>
      </c>
      <c r="AU89" s="609">
        <v>0</v>
      </c>
      <c r="AV89" s="11">
        <f>AT89+AU89</f>
        <v>0</v>
      </c>
      <c r="AW89" s="11">
        <f>'48'!AY86</f>
        <v>0</v>
      </c>
      <c r="AX89" s="609">
        <v>0</v>
      </c>
      <c r="AY89" s="11">
        <f>AW89+AX89</f>
        <v>0</v>
      </c>
      <c r="AZ89" s="747">
        <f>BC89+BF89+BI89+BL89+BO89+BR89</f>
        <v>0</v>
      </c>
      <c r="BA89" s="11">
        <v>0</v>
      </c>
      <c r="BB89" s="687">
        <f>BB91</f>
        <v>0</v>
      </c>
      <c r="BC89" s="11">
        <v>0</v>
      </c>
      <c r="BD89" s="11">
        <v>0</v>
      </c>
      <c r="BE89" s="609">
        <f>BE91</f>
        <v>0</v>
      </c>
      <c r="BF89" s="11">
        <v>0</v>
      </c>
      <c r="BG89" s="11">
        <v>0</v>
      </c>
      <c r="BH89" s="609">
        <v>0</v>
      </c>
      <c r="BI89" s="686">
        <f>BG89+BH89</f>
        <v>0</v>
      </c>
      <c r="BJ89" s="11">
        <v>0</v>
      </c>
      <c r="BK89" s="609">
        <v>0</v>
      </c>
      <c r="BL89" s="686">
        <f>BJ89+BK89</f>
        <v>0</v>
      </c>
      <c r="BM89" s="11">
        <v>0</v>
      </c>
      <c r="BN89" s="609">
        <v>0</v>
      </c>
      <c r="BO89" s="686">
        <f>BM89+BN89</f>
        <v>0</v>
      </c>
      <c r="BP89" s="11">
        <v>0</v>
      </c>
      <c r="BQ89" s="609">
        <v>0</v>
      </c>
      <c r="BR89" s="686">
        <f>BP89+BQ89</f>
        <v>0</v>
      </c>
      <c r="BS89" s="608">
        <f>BT89+BU89+BX89+CA89+CD89+CG89+CJ89+CM89+CP89</f>
        <v>0</v>
      </c>
      <c r="BT89" s="11">
        <f t="shared" ref="BT89:BW90" si="22">E89+AC89</f>
        <v>0</v>
      </c>
      <c r="BU89" s="11">
        <f t="shared" si="22"/>
        <v>0</v>
      </c>
      <c r="BV89" s="11">
        <f t="shared" si="22"/>
        <v>0</v>
      </c>
      <c r="BW89" s="609">
        <f t="shared" si="22"/>
        <v>0</v>
      </c>
      <c r="BX89" s="11">
        <f>BV89+BW89</f>
        <v>0</v>
      </c>
      <c r="BY89" s="11">
        <f>J89+AH89+BA89</f>
        <v>0</v>
      </c>
      <c r="BZ89" s="609">
        <f>K89+AI89+BB89</f>
        <v>0</v>
      </c>
      <c r="CA89" s="11">
        <v>0</v>
      </c>
      <c r="CB89" s="11" t="e">
        <f>M89+AK89</f>
        <v>#VALUE!</v>
      </c>
      <c r="CC89" s="609">
        <f>N89+AL89</f>
        <v>0</v>
      </c>
      <c r="CD89" s="11">
        <v>0</v>
      </c>
      <c r="CE89" s="11">
        <f>P89+AN89</f>
        <v>0</v>
      </c>
      <c r="CF89" s="609">
        <f>Q89+AO89</f>
        <v>0</v>
      </c>
      <c r="CG89" s="11">
        <f>CE89+CF89</f>
        <v>0</v>
      </c>
      <c r="CH89" s="11">
        <f>S89+AQ89+BJ89</f>
        <v>0</v>
      </c>
      <c r="CI89" s="609">
        <f>T89+AR89+BK89</f>
        <v>0</v>
      </c>
      <c r="CJ89" s="11">
        <f>CH89+CI89</f>
        <v>0</v>
      </c>
      <c r="CK89" s="11">
        <f>V89+AT89+BM89</f>
        <v>0</v>
      </c>
      <c r="CL89" s="609">
        <f>W89+AU89+BN89</f>
        <v>0</v>
      </c>
      <c r="CM89" s="11">
        <f>CK89+CL89</f>
        <v>0</v>
      </c>
      <c r="CN89" s="11">
        <f>Y89+AW89+BP89</f>
        <v>0</v>
      </c>
      <c r="CO89" s="609">
        <f>Z89+AX89+BQ89</f>
        <v>0</v>
      </c>
      <c r="CP89" s="11">
        <f>CN89+CO89</f>
        <v>0</v>
      </c>
      <c r="CQ89" s="226"/>
    </row>
    <row r="90" ht="102" hidden="1" customHeight="1" spans="1:95">
      <c r="A90" s="844" t="s">
        <v>503</v>
      </c>
      <c r="B90" s="539" t="s">
        <v>504</v>
      </c>
      <c r="C90" s="845" t="s">
        <v>13</v>
      </c>
      <c r="D90" s="608">
        <f>E90+F90+I90+L90+O90+R90+U90+X90+AA90</f>
        <v>0</v>
      </c>
      <c r="E90" s="11">
        <v>0</v>
      </c>
      <c r="F90" s="11">
        <v>0</v>
      </c>
      <c r="G90" s="11">
        <f>'27'!I83</f>
        <v>0</v>
      </c>
      <c r="H90" s="609">
        <f>H92</f>
        <v>0</v>
      </c>
      <c r="I90" s="11">
        <f>G90+H90</f>
        <v>0</v>
      </c>
      <c r="J90" s="686">
        <f>'35'!L82</f>
        <v>0</v>
      </c>
      <c r="K90" s="687">
        <f>K92</f>
        <v>0</v>
      </c>
      <c r="L90" s="686">
        <v>0</v>
      </c>
      <c r="M90" s="686">
        <f>'43'!O83</f>
        <v>0</v>
      </c>
      <c r="N90" s="687">
        <f>N92</f>
        <v>0</v>
      </c>
      <c r="O90" s="686">
        <v>0</v>
      </c>
      <c r="P90" s="686">
        <f>'48'!R87</f>
        <v>0</v>
      </c>
      <c r="Q90" s="687">
        <v>0</v>
      </c>
      <c r="R90" s="717">
        <f>P90+Q90</f>
        <v>0</v>
      </c>
      <c r="S90" s="686">
        <f>'48'!U87</f>
        <v>0</v>
      </c>
      <c r="T90" s="687">
        <v>0</v>
      </c>
      <c r="U90" s="717">
        <f>S90+T90</f>
        <v>0</v>
      </c>
      <c r="V90" s="686">
        <f>'48'!X87</f>
        <v>0</v>
      </c>
      <c r="W90" s="687">
        <v>0</v>
      </c>
      <c r="X90" s="717">
        <f>V90+W90</f>
        <v>0</v>
      </c>
      <c r="Y90" s="686">
        <f>'48'!AA87</f>
        <v>0</v>
      </c>
      <c r="Z90" s="687">
        <v>0</v>
      </c>
      <c r="AA90" s="717">
        <f>Y90+Z90</f>
        <v>0</v>
      </c>
      <c r="AB90" s="608">
        <f>AC90+AD90+AG90+AJ90+AM90+AP90+AS90+AV90+AY90</f>
        <v>0</v>
      </c>
      <c r="AC90" s="11">
        <v>0</v>
      </c>
      <c r="AD90" s="11">
        <v>0</v>
      </c>
      <c r="AE90" s="11">
        <f>'25'!X79</f>
        <v>0</v>
      </c>
      <c r="AF90" s="609">
        <f>AF92</f>
        <v>0</v>
      </c>
      <c r="AG90" s="358">
        <v>0</v>
      </c>
      <c r="AH90" s="11">
        <f>'35'!AA82</f>
        <v>0</v>
      </c>
      <c r="AI90" s="609">
        <f>AI92</f>
        <v>0</v>
      </c>
      <c r="AJ90" s="11">
        <v>0</v>
      </c>
      <c r="AK90" s="11">
        <f>'43'!AD83</f>
        <v>0</v>
      </c>
      <c r="AL90" s="609">
        <f>AL92</f>
        <v>0</v>
      </c>
      <c r="AM90" s="11">
        <v>0</v>
      </c>
      <c r="AN90" s="11">
        <f>'48'!AP87</f>
        <v>0</v>
      </c>
      <c r="AO90" s="609">
        <v>0</v>
      </c>
      <c r="AP90" s="11">
        <f>AN90+AO90</f>
        <v>0</v>
      </c>
      <c r="AQ90" s="11">
        <f>'48'!AS87</f>
        <v>0</v>
      </c>
      <c r="AR90" s="609">
        <v>0</v>
      </c>
      <c r="AS90" s="11">
        <f>AQ90+AR90</f>
        <v>0</v>
      </c>
      <c r="AT90" s="11">
        <f>'48'!AV87</f>
        <v>0</v>
      </c>
      <c r="AU90" s="609">
        <v>0</v>
      </c>
      <c r="AV90" s="11">
        <f>AT90+AU90</f>
        <v>0</v>
      </c>
      <c r="AW90" s="11">
        <f>'48'!AY87</f>
        <v>0</v>
      </c>
      <c r="AX90" s="609">
        <v>0</v>
      </c>
      <c r="AY90" s="11">
        <f>AW90+AX90</f>
        <v>0</v>
      </c>
      <c r="AZ90" s="747">
        <f>BC90+BF90+BI90+BL90+BO90+BR90</f>
        <v>0</v>
      </c>
      <c r="BA90" s="11">
        <v>0</v>
      </c>
      <c r="BB90" s="687">
        <f>BB92</f>
        <v>0</v>
      </c>
      <c r="BC90" s="11">
        <v>0</v>
      </c>
      <c r="BD90" s="11">
        <v>0</v>
      </c>
      <c r="BE90" s="609">
        <f>BE92</f>
        <v>0</v>
      </c>
      <c r="BF90" s="11">
        <v>0</v>
      </c>
      <c r="BG90" s="11">
        <v>0</v>
      </c>
      <c r="BH90" s="609">
        <v>0</v>
      </c>
      <c r="BI90" s="686">
        <f>BG90+BH90</f>
        <v>0</v>
      </c>
      <c r="BJ90" s="11">
        <v>0</v>
      </c>
      <c r="BK90" s="609">
        <v>0</v>
      </c>
      <c r="BL90" s="686">
        <f>BJ90+BK90</f>
        <v>0</v>
      </c>
      <c r="BM90" s="11">
        <v>0</v>
      </c>
      <c r="BN90" s="609">
        <v>0</v>
      </c>
      <c r="BO90" s="686">
        <f>BM90+BN90</f>
        <v>0</v>
      </c>
      <c r="BP90" s="11">
        <v>0</v>
      </c>
      <c r="BQ90" s="609">
        <v>0</v>
      </c>
      <c r="BR90" s="686">
        <f>BP90+BQ90</f>
        <v>0</v>
      </c>
      <c r="BS90" s="608">
        <f>BT90+BU90+BX90+CA90+CD90+CG90+CJ90+CM90+CP90</f>
        <v>0</v>
      </c>
      <c r="BT90" s="11">
        <f t="shared" si="22"/>
        <v>0</v>
      </c>
      <c r="BU90" s="11">
        <f t="shared" si="22"/>
        <v>0</v>
      </c>
      <c r="BV90" s="11">
        <f t="shared" si="22"/>
        <v>0</v>
      </c>
      <c r="BW90" s="609">
        <f t="shared" si="22"/>
        <v>0</v>
      </c>
      <c r="BX90" s="11">
        <f>BV90+BW90</f>
        <v>0</v>
      </c>
      <c r="BY90" s="11">
        <f>J90+AH90+BA90</f>
        <v>0</v>
      </c>
      <c r="BZ90" s="609">
        <f>K90+AI90+BB90</f>
        <v>0</v>
      </c>
      <c r="CA90" s="11">
        <v>0</v>
      </c>
      <c r="CB90" s="11">
        <f>M90+AK90</f>
        <v>0</v>
      </c>
      <c r="CC90" s="609">
        <f>N90+AL90</f>
        <v>0</v>
      </c>
      <c r="CD90" s="11">
        <v>0</v>
      </c>
      <c r="CE90" s="11">
        <f>P90+AN90</f>
        <v>0</v>
      </c>
      <c r="CF90" s="609">
        <f>Q90+AO90</f>
        <v>0</v>
      </c>
      <c r="CG90" s="11">
        <f>CE90+CF90</f>
        <v>0</v>
      </c>
      <c r="CH90" s="11">
        <f>S90+AQ90+BJ90</f>
        <v>0</v>
      </c>
      <c r="CI90" s="609">
        <f>T90+AR90+BK90</f>
        <v>0</v>
      </c>
      <c r="CJ90" s="11">
        <f>CH90+CI90</f>
        <v>0</v>
      </c>
      <c r="CK90" s="11">
        <f>V90+AT90+BM90</f>
        <v>0</v>
      </c>
      <c r="CL90" s="609">
        <f>W90+AU90+BN90</f>
        <v>0</v>
      </c>
      <c r="CM90" s="11">
        <f>CK90+CL90</f>
        <v>0</v>
      </c>
      <c r="CN90" s="11">
        <f>Y90+AW90+BP90</f>
        <v>0</v>
      </c>
      <c r="CO90" s="609">
        <f>Z90+AX90+BQ90</f>
        <v>0</v>
      </c>
      <c r="CP90" s="11">
        <f>CN90+CO90</f>
        <v>0</v>
      </c>
      <c r="CQ90" s="226"/>
    </row>
    <row r="91" s="27" customFormat="1" ht="67.5" customHeight="1" spans="1:95">
      <c r="A91" s="643"/>
      <c r="B91" s="644" t="s">
        <v>159</v>
      </c>
      <c r="C91" s="846"/>
      <c r="D91" s="425">
        <f>E91+F91+I91+L91+O91+R91+U91+X91+AA91</f>
        <v>1427.39342</v>
      </c>
      <c r="E91" s="646">
        <f>E69+E80+E74+E85+E87+E89+E90</f>
        <v>0</v>
      </c>
      <c r="F91" s="646">
        <f>F69+F80+F74+F85+F87+F89+F90</f>
        <v>0</v>
      </c>
      <c r="G91" s="646">
        <f>G69+G80+G74+G85+G87</f>
        <v>0</v>
      </c>
      <c r="H91" s="646">
        <f>H69+H80+H74+H85+H87</f>
        <v>0</v>
      </c>
      <c r="I91" s="646">
        <f>I69+I80+I74+I85+I87+I89+I90</f>
        <v>0</v>
      </c>
      <c r="J91" s="646">
        <f>J69+J80+J74+J85+J87</f>
        <v>75393.91334</v>
      </c>
      <c r="K91" s="646">
        <f>K69+K80+K74+K85+K87</f>
        <v>0</v>
      </c>
      <c r="L91" s="646">
        <f>L69+L80+L74+L85+L87+L89+L90</f>
        <v>0</v>
      </c>
      <c r="M91" s="646">
        <f>M69+M80+M74+M85+M87</f>
        <v>360.05</v>
      </c>
      <c r="N91" s="646">
        <f>N69+N80+N74+N85+N87</f>
        <v>0</v>
      </c>
      <c r="O91" s="646">
        <f t="shared" ref="O91:Z91" si="23">O69+O80+O74+O85+O87+O89+O90</f>
        <v>180.025</v>
      </c>
      <c r="P91" s="646">
        <f t="shared" si="23"/>
        <v>1247.36842</v>
      </c>
      <c r="Q91" s="855">
        <f t="shared" si="23"/>
        <v>0</v>
      </c>
      <c r="R91" s="795">
        <f t="shared" si="23"/>
        <v>1247.36842</v>
      </c>
      <c r="S91" s="795">
        <f t="shared" si="23"/>
        <v>0</v>
      </c>
      <c r="T91" s="855">
        <f t="shared" si="23"/>
        <v>0</v>
      </c>
      <c r="U91" s="795">
        <f t="shared" si="23"/>
        <v>0</v>
      </c>
      <c r="V91" s="795">
        <f t="shared" si="23"/>
        <v>0</v>
      </c>
      <c r="W91" s="855">
        <f t="shared" si="23"/>
        <v>0</v>
      </c>
      <c r="X91" s="795">
        <f t="shared" si="23"/>
        <v>0</v>
      </c>
      <c r="Y91" s="795">
        <f t="shared" si="23"/>
        <v>0</v>
      </c>
      <c r="Z91" s="855">
        <f t="shared" si="23"/>
        <v>0</v>
      </c>
      <c r="AA91" s="795">
        <f>AA69+AA80+AA74+AA85+AA87+AA89</f>
        <v>0</v>
      </c>
      <c r="AB91" s="674">
        <f>AC91+AD91+AG91+AJ91+AM91+AP91+AS91+AV91+AY91</f>
        <v>18000</v>
      </c>
      <c r="AC91" s="795">
        <f>AC69+AC80+AC74+AC85+AC87+AC89+AC90</f>
        <v>0</v>
      </c>
      <c r="AD91" s="795">
        <f>AD69+AD80+AD74+AD85+AD87+AD89+AD90</f>
        <v>0</v>
      </c>
      <c r="AE91" s="646">
        <f>AE69+AE80+AE74+AE85</f>
        <v>0</v>
      </c>
      <c r="AF91" s="646">
        <f>AF69+AF80+AF74+AF85</f>
        <v>0</v>
      </c>
      <c r="AG91" s="795">
        <f>AG69+AG80+AG74+AG85+AG87+AG89+AG90</f>
        <v>0</v>
      </c>
      <c r="AH91" s="646">
        <f>AH69+AH80+AH74+AH85</f>
        <v>0</v>
      </c>
      <c r="AI91" s="646">
        <f>AI69+AI80+AI74+AI85</f>
        <v>0</v>
      </c>
      <c r="AJ91" s="795">
        <f>AJ69+AJ80+AJ74+AJ85+AJ87+AJ89+AJ90</f>
        <v>0</v>
      </c>
      <c r="AK91" s="646">
        <f>AK69+AK80+AK74+AK85</f>
        <v>0</v>
      </c>
      <c r="AL91" s="646">
        <f>AL69+AL80+AL74+AL85</f>
        <v>0</v>
      </c>
      <c r="AM91" s="795">
        <f t="shared" ref="AM91:AY91" si="24">AM69+AM80+AM74+AM85+AM87+AM89+AM90</f>
        <v>0</v>
      </c>
      <c r="AN91" s="795">
        <f t="shared" si="24"/>
        <v>18000</v>
      </c>
      <c r="AO91" s="855">
        <f t="shared" si="24"/>
        <v>0</v>
      </c>
      <c r="AP91" s="795">
        <f t="shared" si="24"/>
        <v>18000</v>
      </c>
      <c r="AQ91" s="795">
        <f t="shared" si="24"/>
        <v>0</v>
      </c>
      <c r="AR91" s="855">
        <f t="shared" si="24"/>
        <v>0</v>
      </c>
      <c r="AS91" s="795">
        <f t="shared" si="24"/>
        <v>0</v>
      </c>
      <c r="AT91" s="795">
        <f t="shared" si="24"/>
        <v>0</v>
      </c>
      <c r="AU91" s="855">
        <f t="shared" si="24"/>
        <v>0</v>
      </c>
      <c r="AV91" s="795">
        <f t="shared" si="24"/>
        <v>0</v>
      </c>
      <c r="AW91" s="795">
        <f t="shared" si="24"/>
        <v>0</v>
      </c>
      <c r="AX91" s="855">
        <f t="shared" si="24"/>
        <v>0</v>
      </c>
      <c r="AY91" s="795">
        <f t="shared" si="24"/>
        <v>0</v>
      </c>
      <c r="AZ91" s="747">
        <f>BC91+BF91+BI91+BL91+BO91+BR91</f>
        <v>0</v>
      </c>
      <c r="BA91" s="646">
        <f>BA80+BA74+BA85</f>
        <v>0</v>
      </c>
      <c r="BB91" s="848">
        <f>BB80+BB74+BB85</f>
        <v>0</v>
      </c>
      <c r="BC91" s="795">
        <f>BC69+BC80+BC74+BC85+BC87+BC89+BC90</f>
        <v>0</v>
      </c>
      <c r="BD91" s="646">
        <f>BD69+BD80+BD74+BD85+BD87</f>
        <v>0</v>
      </c>
      <c r="BE91" s="646">
        <f>BE69+BE80+BE74+BE85+BE87</f>
        <v>0</v>
      </c>
      <c r="BF91" s="795">
        <f t="shared" ref="BF91:BR91" si="25">BF69+BF80+BF74+BF85+BF87+BF89+BF90</f>
        <v>0</v>
      </c>
      <c r="BG91" s="795">
        <f t="shared" si="25"/>
        <v>0</v>
      </c>
      <c r="BH91" s="855">
        <f t="shared" si="25"/>
        <v>0</v>
      </c>
      <c r="BI91" s="795">
        <f t="shared" si="25"/>
        <v>0</v>
      </c>
      <c r="BJ91" s="795">
        <f t="shared" si="25"/>
        <v>0</v>
      </c>
      <c r="BK91" s="855">
        <f t="shared" si="25"/>
        <v>0</v>
      </c>
      <c r="BL91" s="795">
        <f t="shared" si="25"/>
        <v>0</v>
      </c>
      <c r="BM91" s="795">
        <f t="shared" si="25"/>
        <v>0</v>
      </c>
      <c r="BN91" s="855">
        <f t="shared" si="25"/>
        <v>0</v>
      </c>
      <c r="BO91" s="795">
        <f t="shared" si="25"/>
        <v>0</v>
      </c>
      <c r="BP91" s="795">
        <f t="shared" si="25"/>
        <v>0</v>
      </c>
      <c r="BQ91" s="855">
        <f t="shared" si="25"/>
        <v>0</v>
      </c>
      <c r="BR91" s="795">
        <f t="shared" si="25"/>
        <v>0</v>
      </c>
      <c r="BS91" s="674">
        <f>BT91+BU91+BX91+CA91+CD91+CG91+CJ91+CM91+CP91</f>
        <v>19427.39342</v>
      </c>
      <c r="BT91" s="795">
        <f>BT69+BT80+BT74+BT85+BT87+BT89+BT90</f>
        <v>0</v>
      </c>
      <c r="BU91" s="795">
        <f>BU69+BU80+BU74+BU85+BU87+BU89+BU90</f>
        <v>0</v>
      </c>
      <c r="BV91" s="646">
        <f>BV69+BV80+BV74+BV85+BV87</f>
        <v>0</v>
      </c>
      <c r="BW91" s="646">
        <f>BW69+BW80+BW74+BW85+BW87</f>
        <v>0</v>
      </c>
      <c r="BX91" s="795">
        <f>BX69+BX80+BX74+BX85+BX87+BX89+BX90</f>
        <v>0</v>
      </c>
      <c r="BY91" s="646">
        <f>BY69+BY80+BY74+BY85+BY87</f>
        <v>84032.18285</v>
      </c>
      <c r="BZ91" s="646">
        <f>BZ69+BZ80+BZ74+BZ85+BZ87</f>
        <v>0</v>
      </c>
      <c r="CA91" s="795">
        <f>CA69+CA80+CA74+CA85+CA87+CA89+CA90</f>
        <v>0</v>
      </c>
      <c r="CB91" s="646">
        <f>CB69+CB80+CB74+CB85+CB87</f>
        <v>360.05</v>
      </c>
      <c r="CC91" s="646">
        <f>CC69+CC80+CC74+CC85+CC87</f>
        <v>0</v>
      </c>
      <c r="CD91" s="795">
        <f t="shared" ref="CD91:CP91" si="26">CD69+CD80+CD74+CD85+CD87+CD89+CD90</f>
        <v>180.025</v>
      </c>
      <c r="CE91" s="795">
        <f t="shared" si="26"/>
        <v>19247.36842</v>
      </c>
      <c r="CF91" s="855">
        <f t="shared" si="26"/>
        <v>0</v>
      </c>
      <c r="CG91" s="795">
        <f t="shared" si="26"/>
        <v>19247.36842</v>
      </c>
      <c r="CH91" s="795">
        <f t="shared" si="26"/>
        <v>0</v>
      </c>
      <c r="CI91" s="855">
        <f t="shared" si="26"/>
        <v>0</v>
      </c>
      <c r="CJ91" s="795">
        <f t="shared" si="26"/>
        <v>0</v>
      </c>
      <c r="CK91" s="795">
        <f t="shared" si="26"/>
        <v>0</v>
      </c>
      <c r="CL91" s="855">
        <f t="shared" si="26"/>
        <v>0</v>
      </c>
      <c r="CM91" s="795">
        <f t="shared" si="26"/>
        <v>0</v>
      </c>
      <c r="CN91" s="795">
        <f t="shared" si="26"/>
        <v>0</v>
      </c>
      <c r="CO91" s="855">
        <f t="shared" si="26"/>
        <v>0</v>
      </c>
      <c r="CP91" s="795">
        <f t="shared" si="26"/>
        <v>0</v>
      </c>
      <c r="CQ91" s="334"/>
    </row>
    <row r="92" s="27" customFormat="1" ht="76.9" customHeight="1" spans="1:95">
      <c r="A92" s="643"/>
      <c r="B92" s="644" t="s">
        <v>162</v>
      </c>
      <c r="C92" s="847"/>
      <c r="D92" s="425">
        <f>E92+F92+I92+L92+O92+R92+U92+X92+AA92</f>
        <v>718791.11655</v>
      </c>
      <c r="E92" s="646">
        <f t="shared" ref="E92:AA92" si="27">E91+E66+E59+E45+E54</f>
        <v>73582.87327</v>
      </c>
      <c r="F92" s="646">
        <f t="shared" si="27"/>
        <v>68037.99891</v>
      </c>
      <c r="G92" s="646">
        <f t="shared" si="27"/>
        <v>81605.94426</v>
      </c>
      <c r="H92" s="848">
        <f t="shared" si="27"/>
        <v>0</v>
      </c>
      <c r="I92" s="646">
        <f t="shared" si="27"/>
        <v>79606.73556</v>
      </c>
      <c r="J92" s="646">
        <f t="shared" si="27"/>
        <v>150787.82668</v>
      </c>
      <c r="K92" s="855">
        <f t="shared" si="27"/>
        <v>0</v>
      </c>
      <c r="L92" s="646">
        <f t="shared" si="27"/>
        <v>75393.91334</v>
      </c>
      <c r="M92" s="646">
        <f t="shared" si="27"/>
        <v>74198.21812</v>
      </c>
      <c r="N92" s="855">
        <f t="shared" si="27"/>
        <v>0</v>
      </c>
      <c r="O92" s="646">
        <f t="shared" si="27"/>
        <v>74018.19312</v>
      </c>
      <c r="P92" s="646">
        <f t="shared" si="27"/>
        <v>110497.65482</v>
      </c>
      <c r="Q92" s="855">
        <f t="shared" si="27"/>
        <v>0</v>
      </c>
      <c r="R92" s="795">
        <f t="shared" si="27"/>
        <v>108044.37829</v>
      </c>
      <c r="S92" s="646">
        <f t="shared" si="27"/>
        <v>81083.71826</v>
      </c>
      <c r="T92" s="855">
        <f t="shared" si="27"/>
        <v>395.2058</v>
      </c>
      <c r="U92" s="795">
        <f t="shared" si="27"/>
        <v>81478.92406</v>
      </c>
      <c r="V92" s="646">
        <f t="shared" si="27"/>
        <v>79781.3</v>
      </c>
      <c r="W92" s="855">
        <f t="shared" si="27"/>
        <v>0</v>
      </c>
      <c r="X92" s="795">
        <f t="shared" si="27"/>
        <v>79781.3</v>
      </c>
      <c r="Y92" s="646">
        <f t="shared" si="27"/>
        <v>78846.8</v>
      </c>
      <c r="Z92" s="855">
        <f t="shared" si="27"/>
        <v>0</v>
      </c>
      <c r="AA92" s="795">
        <f t="shared" si="27"/>
        <v>78846.8</v>
      </c>
      <c r="AB92" s="674">
        <f>AC92+AD92+AG92+AJ92+AM92+AP92+AS92+AV92+AY92</f>
        <v>54960.33728</v>
      </c>
      <c r="AC92" s="646">
        <f t="shared" ref="AC92:AY92" si="28">AC91+AC66+AC59+AC45+AC54</f>
        <v>4170.09794</v>
      </c>
      <c r="AD92" s="646">
        <f t="shared" si="28"/>
        <v>0</v>
      </c>
      <c r="AE92" s="646">
        <f t="shared" si="28"/>
        <v>3793.45358</v>
      </c>
      <c r="AF92" s="848">
        <f t="shared" si="28"/>
        <v>0</v>
      </c>
      <c r="AG92" s="646">
        <f t="shared" si="28"/>
        <v>3793.45358</v>
      </c>
      <c r="AH92" s="646">
        <f t="shared" si="28"/>
        <v>13369.43893</v>
      </c>
      <c r="AI92" s="855">
        <f t="shared" si="28"/>
        <v>0</v>
      </c>
      <c r="AJ92" s="646">
        <f t="shared" si="28"/>
        <v>8638.26951</v>
      </c>
      <c r="AK92" s="646">
        <f t="shared" si="28"/>
        <v>3787.5</v>
      </c>
      <c r="AL92" s="855">
        <f t="shared" si="28"/>
        <v>0</v>
      </c>
      <c r="AM92" s="646">
        <f t="shared" si="28"/>
        <v>3787.5</v>
      </c>
      <c r="AN92" s="646">
        <f t="shared" si="28"/>
        <v>23280.8</v>
      </c>
      <c r="AO92" s="855">
        <f t="shared" si="28"/>
        <v>0</v>
      </c>
      <c r="AP92" s="646">
        <f t="shared" si="28"/>
        <v>23280.8</v>
      </c>
      <c r="AQ92" s="646">
        <f t="shared" si="28"/>
        <v>10373.13</v>
      </c>
      <c r="AR92" s="855">
        <f t="shared" si="28"/>
        <v>365.08625</v>
      </c>
      <c r="AS92" s="646">
        <f t="shared" si="28"/>
        <v>10738.21625</v>
      </c>
      <c r="AT92" s="646">
        <f t="shared" si="28"/>
        <v>276</v>
      </c>
      <c r="AU92" s="855">
        <f t="shared" si="28"/>
        <v>0</v>
      </c>
      <c r="AV92" s="646">
        <f t="shared" si="28"/>
        <v>276</v>
      </c>
      <c r="AW92" s="646">
        <f t="shared" si="28"/>
        <v>276</v>
      </c>
      <c r="AX92" s="855">
        <f t="shared" si="28"/>
        <v>0</v>
      </c>
      <c r="AY92" s="646">
        <f t="shared" si="28"/>
        <v>276</v>
      </c>
      <c r="AZ92" s="883">
        <f>BC92+BF92+BI92+BL92+BO92+BR92</f>
        <v>6573.1</v>
      </c>
      <c r="BA92" s="870">
        <f>BA91+BA66+BA59+BA45+BA54</f>
        <v>820</v>
      </c>
      <c r="BB92" s="855">
        <f>BB91+BB66+BB59+BB45+BB54</f>
        <v>0</v>
      </c>
      <c r="BC92" s="795">
        <f>BC91+BC66+BC59+BC45+BC54</f>
        <v>820</v>
      </c>
      <c r="BD92" s="870">
        <f>BD91+BD66+BD59+BD45+BD54</f>
        <v>410</v>
      </c>
      <c r="BE92" s="855">
        <f>BE91+BE66+BE59+BE45+BE54</f>
        <v>0</v>
      </c>
      <c r="BF92" s="795">
        <f>BD92+BE92</f>
        <v>410</v>
      </c>
      <c r="BG92" s="870">
        <f>BG91+BG66+BG59+BG45+BG54</f>
        <v>410</v>
      </c>
      <c r="BH92" s="855">
        <f>BH91+BH66+BH59+BH45+BH54</f>
        <v>0</v>
      </c>
      <c r="BI92" s="795">
        <f>BG92+BH92</f>
        <v>410</v>
      </c>
      <c r="BJ92" s="870">
        <f>BJ91+BJ66+BJ59+BJ45+BJ54</f>
        <v>3293.1</v>
      </c>
      <c r="BK92" s="855">
        <f>BK91+BK66+BK59+BK45+BK54</f>
        <v>0</v>
      </c>
      <c r="BL92" s="795">
        <f>BJ92+BK92</f>
        <v>3293.1</v>
      </c>
      <c r="BM92" s="870">
        <f>BM91+BM66+BM59+BM45+BM54</f>
        <v>820</v>
      </c>
      <c r="BN92" s="855">
        <f>BN91+BN66+BN59+BN45+BN54</f>
        <v>0</v>
      </c>
      <c r="BO92" s="890">
        <f>BM92+BN92</f>
        <v>820</v>
      </c>
      <c r="BP92" s="870">
        <f>BP91+BP66+BP59+BP45+BP54</f>
        <v>820</v>
      </c>
      <c r="BQ92" s="855">
        <f>BQ91+BQ66+BQ59+BQ45+BQ54</f>
        <v>0</v>
      </c>
      <c r="BR92" s="795">
        <f>BP92+BQ92</f>
        <v>820</v>
      </c>
      <c r="BS92" s="674">
        <f>BT92+BU92+BX92+CA92+CD92+CG92+CJ92+CM92+CP92</f>
        <v>780324.55383</v>
      </c>
      <c r="BT92" s="646">
        <f t="shared" ref="BT92:CP92" si="29">BT91+BT66+BT59+BT45+BT54</f>
        <v>77752.97121</v>
      </c>
      <c r="BU92" s="646">
        <f t="shared" si="29"/>
        <v>68037.99891</v>
      </c>
      <c r="BV92" s="646">
        <f t="shared" si="29"/>
        <v>85399.39784</v>
      </c>
      <c r="BW92" s="646">
        <f t="shared" si="29"/>
        <v>0</v>
      </c>
      <c r="BX92" s="646">
        <f t="shared" si="29"/>
        <v>83400.18914</v>
      </c>
      <c r="BY92" s="646">
        <f t="shared" si="29"/>
        <v>173615.53512</v>
      </c>
      <c r="BZ92" s="848">
        <f t="shared" si="29"/>
        <v>0</v>
      </c>
      <c r="CA92" s="646">
        <f t="shared" si="29"/>
        <v>84852.18285</v>
      </c>
      <c r="CB92" s="646">
        <f t="shared" si="29"/>
        <v>78395.71812</v>
      </c>
      <c r="CC92" s="848">
        <f t="shared" si="29"/>
        <v>0</v>
      </c>
      <c r="CD92" s="646">
        <f t="shared" si="29"/>
        <v>78215.69312</v>
      </c>
      <c r="CE92" s="646">
        <f t="shared" si="29"/>
        <v>131735.17829</v>
      </c>
      <c r="CF92" s="848">
        <f t="shared" si="29"/>
        <v>0</v>
      </c>
      <c r="CG92" s="646">
        <f t="shared" si="29"/>
        <v>131735.17829</v>
      </c>
      <c r="CH92" s="646">
        <f t="shared" si="29"/>
        <v>94749.94826</v>
      </c>
      <c r="CI92" s="848">
        <f t="shared" si="29"/>
        <v>760.29205</v>
      </c>
      <c r="CJ92" s="646">
        <f t="shared" si="29"/>
        <v>95510.24031</v>
      </c>
      <c r="CK92" s="646">
        <f t="shared" si="29"/>
        <v>80877.3</v>
      </c>
      <c r="CL92" s="848">
        <f t="shared" si="29"/>
        <v>0</v>
      </c>
      <c r="CM92" s="646">
        <f t="shared" si="29"/>
        <v>80877.3</v>
      </c>
      <c r="CN92" s="646">
        <f t="shared" si="29"/>
        <v>79942.8</v>
      </c>
      <c r="CO92" s="848">
        <f t="shared" si="29"/>
        <v>0</v>
      </c>
      <c r="CP92" s="646">
        <f t="shared" si="29"/>
        <v>79942.8</v>
      </c>
      <c r="CQ92" s="816"/>
    </row>
    <row r="93" ht="16.5" customHeight="1" spans="1:95">
      <c r="A93" s="543" t="s">
        <v>552</v>
      </c>
      <c r="B93" s="544"/>
      <c r="C93" s="544"/>
      <c r="D93" s="545"/>
      <c r="E93" s="298"/>
      <c r="F93" s="38"/>
      <c r="I93" s="545"/>
      <c r="K93" s="856"/>
      <c r="N93" s="39"/>
      <c r="Q93" s="41"/>
      <c r="R93" s="856"/>
      <c r="S93" s="856"/>
      <c r="T93" s="856"/>
      <c r="U93" s="856"/>
      <c r="V93" s="856"/>
      <c r="W93" s="856"/>
      <c r="X93" s="856"/>
      <c r="Y93" s="856"/>
      <c r="Z93" s="856"/>
      <c r="AA93" s="856"/>
      <c r="AB93" s="298"/>
      <c r="AC93" s="299"/>
      <c r="AD93" s="545"/>
      <c r="AE93" s="298"/>
      <c r="AF93" s="557"/>
      <c r="AG93" s="298"/>
      <c r="AH93" s="298"/>
      <c r="AI93" s="298"/>
      <c r="AJ93" s="298"/>
      <c r="AK93" s="543"/>
      <c r="AL93" s="38"/>
      <c r="AM93" s="543" t="s">
        <v>314</v>
      </c>
      <c r="AN93" s="868"/>
      <c r="AO93" s="543"/>
      <c r="AP93" s="868"/>
      <c r="AQ93" s="868"/>
      <c r="AR93" s="868"/>
      <c r="AS93" s="868"/>
      <c r="AT93" s="868"/>
      <c r="AU93" s="868"/>
      <c r="AV93" s="868"/>
      <c r="AW93" s="868"/>
      <c r="AX93" s="868"/>
      <c r="AY93" s="868"/>
      <c r="AZ93" s="884"/>
      <c r="BA93" s="868"/>
      <c r="BB93" s="868"/>
      <c r="BC93" s="868"/>
      <c r="BD93" s="868"/>
      <c r="BE93" s="868"/>
      <c r="BF93" s="868"/>
      <c r="BG93" s="868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  <c r="BU93" s="868"/>
      <c r="BV93" s="868"/>
      <c r="BX93" s="868"/>
      <c r="BY93" s="868"/>
      <c r="BZ93" s="868"/>
      <c r="CA93" s="868"/>
      <c r="CB93" s="868"/>
      <c r="CC93" s="868"/>
      <c r="CD93" s="868"/>
      <c r="CE93" s="868"/>
      <c r="CF93" s="868"/>
      <c r="CG93" s="868"/>
      <c r="CH93" s="868"/>
      <c r="CI93" s="868"/>
      <c r="CJ93" s="868"/>
      <c r="CK93" s="868"/>
      <c r="CL93" s="868"/>
      <c r="CM93" s="868"/>
      <c r="CN93" s="868"/>
      <c r="CO93" s="868"/>
      <c r="CP93" s="868"/>
      <c r="CQ93" s="894"/>
    </row>
    <row r="94" ht="24" customHeight="1"/>
    <row r="95" s="32" customFormat="1" ht="36" customHeight="1" spans="1:95">
      <c r="A95" s="33"/>
      <c r="B95" s="34"/>
      <c r="C95" s="34"/>
      <c r="D95" s="35"/>
      <c r="E95" s="36"/>
      <c r="F95" s="37"/>
      <c r="G95" s="38"/>
      <c r="H95" s="37"/>
      <c r="I95" s="38"/>
      <c r="J95" s="39"/>
      <c r="K95" s="40"/>
      <c r="L95" s="39"/>
      <c r="M95" s="41"/>
      <c r="N95" s="42"/>
      <c r="O95" s="41"/>
      <c r="P95" s="41"/>
      <c r="Q95" s="40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3"/>
      <c r="AC95" s="44"/>
      <c r="AD95" s="45"/>
      <c r="AE95" s="46"/>
      <c r="AF95" s="37"/>
      <c r="AG95" s="47"/>
      <c r="AH95" s="46"/>
      <c r="AI95" s="36"/>
      <c r="AJ95" s="46"/>
      <c r="AK95" s="48"/>
      <c r="AL95" s="37"/>
      <c r="AM95" s="48"/>
      <c r="AO95" s="49"/>
      <c r="AZ95" s="50"/>
      <c r="BS95" s="322"/>
      <c r="BT95" s="323"/>
      <c r="BU95" s="323"/>
      <c r="BV95" s="323"/>
      <c r="BW95" s="323"/>
      <c r="BX95" s="323"/>
      <c r="BZ95" s="52"/>
      <c r="CC95" s="52"/>
      <c r="CF95" s="52"/>
      <c r="CG95" s="53"/>
      <c r="CQ95" s="54"/>
    </row>
    <row r="96" spans="71:76">
      <c r="BS96" s="322"/>
      <c r="BT96" s="323"/>
      <c r="BU96" s="323"/>
      <c r="BV96" s="323"/>
      <c r="BW96" s="323"/>
      <c r="BX96" s="323"/>
    </row>
    <row r="97" spans="71:71">
      <c r="BS97" s="324"/>
    </row>
    <row r="98" spans="71:71">
      <c r="BS98" s="324"/>
    </row>
    <row r="99" spans="71:71">
      <c r="BS99" s="324"/>
    </row>
    <row r="100" s="32" customFormat="1" spans="1:95">
      <c r="A100" s="33"/>
      <c r="B100" s="34"/>
      <c r="C100" s="34"/>
      <c r="D100" s="35"/>
      <c r="E100" s="36"/>
      <c r="F100" s="37"/>
      <c r="G100" s="38"/>
      <c r="H100" s="37"/>
      <c r="I100" s="38"/>
      <c r="J100" s="39"/>
      <c r="K100" s="40"/>
      <c r="L100" s="39"/>
      <c r="M100" s="41"/>
      <c r="N100" s="42"/>
      <c r="O100" s="41"/>
      <c r="P100" s="41"/>
      <c r="Q100" s="40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3"/>
      <c r="AC100" s="44"/>
      <c r="AD100" s="45"/>
      <c r="AE100" s="46"/>
      <c r="AF100" s="37"/>
      <c r="AG100" s="47"/>
      <c r="AH100" s="46"/>
      <c r="AI100" s="36"/>
      <c r="AJ100" s="46"/>
      <c r="AK100" s="48"/>
      <c r="AL100" s="37"/>
      <c r="AM100" s="48"/>
      <c r="AO100" s="49"/>
      <c r="AZ100" s="50"/>
      <c r="BS100" s="324"/>
      <c r="BW100" s="52"/>
      <c r="BZ100" s="52"/>
      <c r="CC100" s="52"/>
      <c r="CF100" s="52"/>
      <c r="CG100" s="53"/>
      <c r="CQ100" s="54"/>
    </row>
  </sheetData>
  <mergeCells count="235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S9:U9"/>
    <mergeCell ref="V9:X9"/>
    <mergeCell ref="Y9:AA9"/>
    <mergeCell ref="AQ9:AS9"/>
    <mergeCell ref="AT9:AV9"/>
    <mergeCell ref="AW9:AY9"/>
    <mergeCell ref="BJ9:BL9"/>
    <mergeCell ref="BM9:BO9"/>
    <mergeCell ref="BP9:BR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5:CP55"/>
    <mergeCell ref="A56:CP56"/>
    <mergeCell ref="A60:CP60"/>
    <mergeCell ref="A61:CP61"/>
    <mergeCell ref="A67:CP67"/>
    <mergeCell ref="A68:CP68"/>
    <mergeCell ref="BS95:BX95"/>
    <mergeCell ref="BS96:BX96"/>
    <mergeCell ref="A8:A10"/>
    <mergeCell ref="A13:A18"/>
    <mergeCell ref="A19:A21"/>
    <mergeCell ref="A22:A24"/>
    <mergeCell ref="A26:A29"/>
    <mergeCell ref="A38:A41"/>
    <mergeCell ref="A62:A65"/>
    <mergeCell ref="A81:A84"/>
    <mergeCell ref="B8:B10"/>
    <mergeCell ref="B13:B18"/>
    <mergeCell ref="B19:B21"/>
    <mergeCell ref="B22:B24"/>
    <mergeCell ref="B26:B29"/>
    <mergeCell ref="B31:B35"/>
    <mergeCell ref="B36:B37"/>
    <mergeCell ref="B39:B41"/>
    <mergeCell ref="B62:B65"/>
    <mergeCell ref="B81:B84"/>
    <mergeCell ref="C8:C10"/>
    <mergeCell ref="D9:D10"/>
    <mergeCell ref="D63:D65"/>
    <mergeCell ref="D81:D84"/>
    <mergeCell ref="E9:E10"/>
    <mergeCell ref="E63:E65"/>
    <mergeCell ref="E81:E84"/>
    <mergeCell ref="F9:F10"/>
    <mergeCell ref="F63:F65"/>
    <mergeCell ref="F81:F84"/>
    <mergeCell ref="G81:G84"/>
    <mergeCell ref="I9:I10"/>
    <mergeCell ref="I63:I65"/>
    <mergeCell ref="I81:I84"/>
    <mergeCell ref="J9:J10"/>
    <mergeCell ref="J63:J65"/>
    <mergeCell ref="J81:J84"/>
    <mergeCell ref="K9:K10"/>
    <mergeCell ref="L9:L10"/>
    <mergeCell ref="L63:L65"/>
    <mergeCell ref="L81:L84"/>
    <mergeCell ref="M9:M10"/>
    <mergeCell ref="M63:M65"/>
    <mergeCell ref="M81:M84"/>
    <mergeCell ref="N9:N10"/>
    <mergeCell ref="O9:O10"/>
    <mergeCell ref="O63:O65"/>
    <mergeCell ref="O81:O84"/>
    <mergeCell ref="P81:P84"/>
    <mergeCell ref="R9:R10"/>
    <mergeCell ref="R63:R65"/>
    <mergeCell ref="R81:R84"/>
    <mergeCell ref="S81:S84"/>
    <mergeCell ref="T63:T65"/>
    <mergeCell ref="U63:U65"/>
    <mergeCell ref="U81:U84"/>
    <mergeCell ref="V81:V84"/>
    <mergeCell ref="W63:W65"/>
    <mergeCell ref="X63:X65"/>
    <mergeCell ref="X81:X84"/>
    <mergeCell ref="Y81:Y84"/>
    <mergeCell ref="Z63:Z65"/>
    <mergeCell ref="AA63:AA65"/>
    <mergeCell ref="AA81:AA84"/>
    <mergeCell ref="AB9:AB10"/>
    <mergeCell ref="AB63:AB65"/>
    <mergeCell ref="AB81:AB84"/>
    <mergeCell ref="AC9:AC10"/>
    <mergeCell ref="AC63:AC65"/>
    <mergeCell ref="AC81:AC84"/>
    <mergeCell ref="AD9:AD10"/>
    <mergeCell ref="AD63:AD65"/>
    <mergeCell ref="AD81:AD84"/>
    <mergeCell ref="AE9:AE10"/>
    <mergeCell ref="AE63:AE65"/>
    <mergeCell ref="AE81:AE84"/>
    <mergeCell ref="AF9:AF10"/>
    <mergeCell ref="AG9:AG10"/>
    <mergeCell ref="AG63:AG65"/>
    <mergeCell ref="AG81:AG84"/>
    <mergeCell ref="AH9:AH10"/>
    <mergeCell ref="AH63:AH65"/>
    <mergeCell ref="AH81:AH84"/>
    <mergeCell ref="AI9:AI10"/>
    <mergeCell ref="AJ9:AJ10"/>
    <mergeCell ref="AJ63:AJ65"/>
    <mergeCell ref="AJ81:AJ84"/>
    <mergeCell ref="AK9:AK10"/>
    <mergeCell ref="AK63:AK65"/>
    <mergeCell ref="AK81:AK84"/>
    <mergeCell ref="AL9:AL10"/>
    <mergeCell ref="AM9:AM10"/>
    <mergeCell ref="AM63:AM65"/>
    <mergeCell ref="AM81:AM84"/>
    <mergeCell ref="AN63:AN65"/>
    <mergeCell ref="AN81:AN84"/>
    <mergeCell ref="AP9:AP10"/>
    <mergeCell ref="AP63:AP65"/>
    <mergeCell ref="AP81:AP84"/>
    <mergeCell ref="AQ63:AQ65"/>
    <mergeCell ref="AQ81:AQ84"/>
    <mergeCell ref="AS63:AS65"/>
    <mergeCell ref="AS81:AS84"/>
    <mergeCell ref="AT63:AT65"/>
    <mergeCell ref="AT81:AT84"/>
    <mergeCell ref="AV63:AV65"/>
    <mergeCell ref="AV81:AV84"/>
    <mergeCell ref="AW63:AW65"/>
    <mergeCell ref="AW81:AW84"/>
    <mergeCell ref="AY63:AY65"/>
    <mergeCell ref="AY81:AY84"/>
    <mergeCell ref="AZ9:AZ10"/>
    <mergeCell ref="BA9:BA10"/>
    <mergeCell ref="BB9:BB10"/>
    <mergeCell ref="BC9:BC10"/>
    <mergeCell ref="BC63:BC65"/>
    <mergeCell ref="BD9:BD10"/>
    <mergeCell ref="BE9:BE10"/>
    <mergeCell ref="BF9:BF10"/>
    <mergeCell ref="BI9:BI10"/>
    <mergeCell ref="BS9:BS10"/>
    <mergeCell ref="BS63:BS65"/>
    <mergeCell ref="BS81:BS84"/>
    <mergeCell ref="BT9:BT10"/>
    <mergeCell ref="BT63:BT65"/>
    <mergeCell ref="BT81:BT84"/>
    <mergeCell ref="BU9:BU10"/>
    <mergeCell ref="BU63:BU65"/>
    <mergeCell ref="BU81:BU84"/>
    <mergeCell ref="BV9:BV10"/>
    <mergeCell ref="BV63:BV65"/>
    <mergeCell ref="BV81:BV84"/>
    <mergeCell ref="BW9:BW10"/>
    <mergeCell ref="BX9:BX10"/>
    <mergeCell ref="BX63:BX65"/>
    <mergeCell ref="BX81:BX84"/>
    <mergeCell ref="BY9:BY10"/>
    <mergeCell ref="BY63:BY65"/>
    <mergeCell ref="BY81:BY84"/>
    <mergeCell ref="BZ9:BZ10"/>
    <mergeCell ref="CA9:CA10"/>
    <mergeCell ref="CA63:CA65"/>
    <mergeCell ref="CA81:CA84"/>
    <mergeCell ref="CB9:CB10"/>
    <mergeCell ref="CB63:CB65"/>
    <mergeCell ref="CB81:CB84"/>
    <mergeCell ref="CC9:CC10"/>
    <mergeCell ref="CD9:CD10"/>
    <mergeCell ref="CD63:CD65"/>
    <mergeCell ref="CD81:CD84"/>
    <mergeCell ref="CE63:CE65"/>
    <mergeCell ref="CE81:CE84"/>
    <mergeCell ref="CG9:CG10"/>
    <mergeCell ref="CG63:CG65"/>
    <mergeCell ref="CG81:CG84"/>
    <mergeCell ref="CH63:CH65"/>
    <mergeCell ref="CH81:CH84"/>
    <mergeCell ref="CJ63:CJ65"/>
    <mergeCell ref="CJ81:CJ84"/>
    <mergeCell ref="CK63:CK65"/>
    <mergeCell ref="CK81:CK84"/>
    <mergeCell ref="CM63:CM65"/>
    <mergeCell ref="CM81:CM84"/>
    <mergeCell ref="CN63:CN65"/>
    <mergeCell ref="CN81:CN84"/>
    <mergeCell ref="CP63:CP65"/>
    <mergeCell ref="CP81:CP84"/>
    <mergeCell ref="CQ8:CQ10"/>
    <mergeCell ref="CQ13:CQ14"/>
    <mergeCell ref="CQ26:CQ29"/>
    <mergeCell ref="CQ36:CQ37"/>
    <mergeCell ref="CQ43:CQ44"/>
    <mergeCell ref="CQ47:CQ50"/>
    <mergeCell ref="CQ57:CQ58"/>
    <mergeCell ref="CQ69:CQ73"/>
    <mergeCell ref="CQ74:CQ79"/>
    <mergeCell ref="CQ85:CQ86"/>
    <mergeCell ref="CQ87:CQ88"/>
  </mergeCells>
  <pageMargins left="0.118110236220472" right="0.118110236220472" top="0.748031496062992" bottom="0.748031496062992" header="0.31496062992126" footer="0.31496062992126"/>
  <pageSetup paperSize="9" scale="51" fitToHeight="0" orientation="landscape" horizontalDpi="600" verticalDpi="600"/>
  <headerFooter/>
  <rowBreaks count="5" manualBreakCount="5">
    <brk id="21" max="94" man="1"/>
    <brk id="37" max="94" man="1"/>
    <brk id="50" max="94" man="1"/>
    <brk id="59" max="94" man="1"/>
    <brk id="73" max="94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Q100"/>
  <sheetViews>
    <sheetView view="pageBreakPreview" zoomScale="85" zoomScaleNormal="100" workbookViewId="0">
      <selection activeCell="S13" sqref="S13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hidden="1" customWidth="1" outlineLevel="1"/>
    <col min="41" max="41" width="3.71428571428571" style="49" hidden="1" customWidth="1" outlineLevel="1"/>
    <col min="42" max="42" width="3.71428571428571" style="32" customWidth="1" collapsed="1"/>
    <col min="43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hidden="1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hidden="1" customWidth="1" outlineLevel="1"/>
    <col min="84" max="84" width="3.71428571428571" style="52" hidden="1" customWidth="1" outlineLevel="1"/>
    <col min="85" max="85" width="3.71428571428571" style="53" customWidth="1" collapsed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41.25" customHeight="1" spans="1:95">
      <c r="A2" s="60" t="s">
        <v>553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</row>
    <row r="3" s="26" customFormat="1" ht="105.75" customHeight="1" spans="1:95">
      <c r="A3" s="61" t="s">
        <v>554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</row>
    <row r="4" s="27" customFormat="1" ht="44.25" customHeight="1" spans="1:95">
      <c r="A4" s="62" t="s">
        <v>555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</row>
    <row r="5" s="26" customFormat="1" ht="84.75" hidden="1" customHeight="1" spans="1:95">
      <c r="A5" s="63" t="s">
        <v>529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84.75" hidden="1" customHeight="1" spans="1:95">
      <c r="A6" s="63" t="s">
        <v>510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4.75" hidden="1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84.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677" t="s">
        <v>143</v>
      </c>
      <c r="Q9" s="711"/>
      <c r="R9" s="590">
        <v>2021</v>
      </c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677" t="s">
        <v>143</v>
      </c>
      <c r="AO9" s="711"/>
      <c r="AP9" s="590">
        <v>2021</v>
      </c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677" t="s">
        <v>143</v>
      </c>
      <c r="BH9" s="711"/>
      <c r="BI9" s="590">
        <v>2021</v>
      </c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677" t="s">
        <v>143</v>
      </c>
      <c r="CF9" s="711"/>
      <c r="CG9" s="590">
        <v>2021</v>
      </c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597"/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678" t="s">
        <v>179</v>
      </c>
      <c r="AO10" s="713" t="s">
        <v>180</v>
      </c>
      <c r="AP10" s="597"/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678" t="s">
        <v>179</v>
      </c>
      <c r="BH10" s="713" t="s">
        <v>180</v>
      </c>
      <c r="BI10" s="597"/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678" t="s">
        <v>179</v>
      </c>
      <c r="CF10" s="713" t="s">
        <v>180</v>
      </c>
      <c r="CG10" s="597"/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99.7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16870.18385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'49'!R13</f>
        <v>3995.11377</v>
      </c>
      <c r="Q13" s="687">
        <f>Q14+Q15+Q16+Q17</f>
        <v>0</v>
      </c>
      <c r="R13" s="717">
        <f>P13+Q13</f>
        <v>3995.11377</v>
      </c>
      <c r="S13" s="686">
        <f>'53'!U13</f>
        <v>1330.43415</v>
      </c>
      <c r="T13" s="687">
        <f>T14+T15+T16+T17</f>
        <v>0</v>
      </c>
      <c r="U13" s="717">
        <f>S13+T13</f>
        <v>1330.43415</v>
      </c>
      <c r="V13" s="686">
        <f>'53'!X13</f>
        <v>0</v>
      </c>
      <c r="W13" s="687">
        <f>W14+W15+W16+W17</f>
        <v>0</v>
      </c>
      <c r="X13" s="717">
        <f>V13+W13</f>
        <v>0</v>
      </c>
      <c r="Y13" s="686">
        <f>'53'!AA13</f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686">
        <f>'53'!AS13</f>
        <v>0</v>
      </c>
      <c r="AR13" s="609"/>
      <c r="AS13" s="11">
        <v>0</v>
      </c>
      <c r="AT13" s="686">
        <f>'53'!AV13</f>
        <v>0</v>
      </c>
      <c r="AU13" s="609"/>
      <c r="AV13" s="11">
        <v>0</v>
      </c>
      <c r="AW13" s="686">
        <f>'53'!AY13</f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86">
        <f>'53'!BL13</f>
        <v>0</v>
      </c>
      <c r="BK13" s="654"/>
      <c r="BL13" s="653">
        <v>0</v>
      </c>
      <c r="BM13" s="686">
        <f>'53'!BO13</f>
        <v>0</v>
      </c>
      <c r="BN13" s="654"/>
      <c r="BO13" s="653">
        <v>0</v>
      </c>
      <c r="BP13" s="686">
        <f>'53'!BR13</f>
        <v>0</v>
      </c>
      <c r="BQ13" s="654"/>
      <c r="BR13" s="780">
        <v>0</v>
      </c>
      <c r="BS13" s="674">
        <f>BT13+BU13+BX13+CA13+CD13+CG13+CJ13+CM13+CP13</f>
        <v>16870.18385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3995.11377</v>
      </c>
      <c r="CF13" s="654">
        <f>Q13+AO13</f>
        <v>0</v>
      </c>
      <c r="CG13" s="653">
        <f>CE13+CF13</f>
        <v>3995.11377</v>
      </c>
      <c r="CH13" s="653">
        <f t="shared" ref="CH13:CP13" si="0">S13+AQ13+BJ13</f>
        <v>1330.43415</v>
      </c>
      <c r="CI13" s="654">
        <f t="shared" si="0"/>
        <v>0</v>
      </c>
      <c r="CJ13" s="653">
        <f t="shared" si="0"/>
        <v>1330.43415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208"/>
    </row>
    <row r="14" ht="33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86"/>
      <c r="T14" s="687"/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209"/>
    </row>
    <row r="15" ht="28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/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/>
    </row>
    <row r="16" ht="69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/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/>
    </row>
    <row r="17" ht="27.7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104.25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546451.53828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77154.26481</v>
      </c>
      <c r="Q30" s="687">
        <f t="shared" ref="Q30:AA30" si="3">Q31+Q36</f>
        <v>0</v>
      </c>
      <c r="R30" s="717">
        <f t="shared" si="3"/>
        <v>74700.98828</v>
      </c>
      <c r="S30" s="686">
        <f t="shared" si="3"/>
        <v>61087.20592</v>
      </c>
      <c r="T30" s="687">
        <f t="shared" si="3"/>
        <v>1400</v>
      </c>
      <c r="U30" s="717">
        <f t="shared" si="3"/>
        <v>62487.20592</v>
      </c>
      <c r="V30" s="686">
        <f t="shared" si="3"/>
        <v>61476.13292</v>
      </c>
      <c r="W30" s="687">
        <f t="shared" si="3"/>
        <v>0</v>
      </c>
      <c r="X30" s="717">
        <f t="shared" si="3"/>
        <v>61476.13292</v>
      </c>
      <c r="Y30" s="686">
        <f t="shared" si="3"/>
        <v>60807.40773</v>
      </c>
      <c r="Z30" s="687">
        <f t="shared" si="3"/>
        <v>0</v>
      </c>
      <c r="AA30" s="717">
        <f t="shared" si="3"/>
        <v>60807.40773</v>
      </c>
      <c r="AB30" s="608">
        <f>AC30+AD30+AG30+AJ30+AM30+AP30+AS30+AV30+AY30</f>
        <v>23675.23378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4050.4</v>
      </c>
      <c r="AO30" s="609">
        <f t="shared" si="4"/>
        <v>0</v>
      </c>
      <c r="AP30" s="11">
        <f t="shared" si="4"/>
        <v>4050.4</v>
      </c>
      <c r="AQ30" s="11">
        <f t="shared" si="4"/>
        <v>7865.08625</v>
      </c>
      <c r="AR30" s="609">
        <f t="shared" si="4"/>
        <v>0</v>
      </c>
      <c r="AS30" s="11">
        <f t="shared" si="4"/>
        <v>7865.08625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570126.77206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78751.38828</v>
      </c>
      <c r="CF30" s="609">
        <f t="shared" si="6"/>
        <v>0</v>
      </c>
      <c r="CG30" s="11">
        <f t="shared" si="6"/>
        <v>78751.38828</v>
      </c>
      <c r="CH30" s="11">
        <f t="shared" si="6"/>
        <v>68952.29217</v>
      </c>
      <c r="CI30" s="609">
        <f t="shared" si="6"/>
        <v>1400</v>
      </c>
      <c r="CJ30" s="11">
        <f t="shared" si="6"/>
        <v>70352.29217</v>
      </c>
      <c r="CK30" s="11">
        <f t="shared" si="6"/>
        <v>61476.13292</v>
      </c>
      <c r="CL30" s="609">
        <f t="shared" si="6"/>
        <v>0</v>
      </c>
      <c r="CM30" s="11">
        <f t="shared" si="6"/>
        <v>61476.13292</v>
      </c>
      <c r="CN30" s="11">
        <f t="shared" si="6"/>
        <v>60807.40773</v>
      </c>
      <c r="CO30" s="609">
        <f t="shared" si="6"/>
        <v>0</v>
      </c>
      <c r="CP30" s="11">
        <f t="shared" si="6"/>
        <v>60807.40773</v>
      </c>
      <c r="CQ30" s="802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372636.97968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'49'!R31</f>
        <v>51431.48451</v>
      </c>
      <c r="Q31" s="687">
        <f>Q32+Q34</f>
        <v>0</v>
      </c>
      <c r="R31" s="717">
        <f>P31+Q31</f>
        <v>51431.48451</v>
      </c>
      <c r="S31" s="686">
        <f>'53'!U31</f>
        <v>39046.91134</v>
      </c>
      <c r="T31" s="687">
        <f>T32+T34</f>
        <v>730</v>
      </c>
      <c r="U31" s="717">
        <f>S31+T31</f>
        <v>39776.91134</v>
      </c>
      <c r="V31" s="686">
        <f>'53'!X31</f>
        <v>39991.56444</v>
      </c>
      <c r="W31" s="687">
        <f>W32+W34</f>
        <v>0</v>
      </c>
      <c r="X31" s="717">
        <f>V31+W31</f>
        <v>39991.56444</v>
      </c>
      <c r="Y31" s="686">
        <f>'53'!AA31</f>
        <v>39526.45248</v>
      </c>
      <c r="Z31" s="687">
        <f>Z32+Z34</f>
        <v>0</v>
      </c>
      <c r="AA31" s="717">
        <f>Y31+Z31</f>
        <v>39526.45248</v>
      </c>
      <c r="AB31" s="608">
        <f>AC31+AD31+AG31+AJ31+AM31+AP31+AS31+AV31+AY31</f>
        <v>16653.57928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f>'49'!AP31</f>
        <v>3520</v>
      </c>
      <c r="AO31" s="687">
        <f>AO32+AO34</f>
        <v>0</v>
      </c>
      <c r="AP31" s="11">
        <f>AN31+AO31</f>
        <v>3520</v>
      </c>
      <c r="AQ31" s="11">
        <f>'53'!AS31</f>
        <v>5529.71958</v>
      </c>
      <c r="AR31" s="687">
        <f>AR32+AR34</f>
        <v>0</v>
      </c>
      <c r="AS31" s="11">
        <f>AQ31+AR31</f>
        <v>5529.71958</v>
      </c>
      <c r="AT31" s="11">
        <f>'53'!AV31</f>
        <v>0</v>
      </c>
      <c r="AU31" s="687">
        <f>AU32+AU34</f>
        <v>0</v>
      </c>
      <c r="AV31" s="11">
        <f>AT31+AU31</f>
        <v>0</v>
      </c>
      <c r="AW31" s="11">
        <f>'53'!AY31</f>
        <v>0</v>
      </c>
      <c r="AX31" s="687">
        <f>AX32+AX34</f>
        <v>0</v>
      </c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11">
        <f>'53'!BL31</f>
        <v>0</v>
      </c>
      <c r="BK31" s="609">
        <f>BK32+BK33+BK34</f>
        <v>0</v>
      </c>
      <c r="BL31" s="769">
        <f>BJ31+BK31</f>
        <v>0</v>
      </c>
      <c r="BM31" s="11">
        <f>'53'!BO31</f>
        <v>0</v>
      </c>
      <c r="BN31" s="609">
        <f>BN32+BN33+BN34</f>
        <v>0</v>
      </c>
      <c r="BO31" s="769">
        <f>BM31+BN31</f>
        <v>0</v>
      </c>
      <c r="BP31" s="11">
        <f>'53'!BR31</f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389290.55896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54951.48451</v>
      </c>
      <c r="CF31" s="609">
        <f>Q31+AO31</f>
        <v>0</v>
      </c>
      <c r="CG31" s="11">
        <f>CE31+CF31</f>
        <v>54951.48451</v>
      </c>
      <c r="CH31" s="11">
        <f>S31+AQ31</f>
        <v>44576.63092</v>
      </c>
      <c r="CI31" s="609">
        <f>T31+AR31</f>
        <v>730</v>
      </c>
      <c r="CJ31" s="11">
        <f>CH31+CI31</f>
        <v>45306.63092</v>
      </c>
      <c r="CK31" s="11">
        <f>V31+AT31</f>
        <v>39991.56444</v>
      </c>
      <c r="CL31" s="609">
        <f>W31+AU31</f>
        <v>0</v>
      </c>
      <c r="CM31" s="11">
        <f>CK31+CL31</f>
        <v>39991.56444</v>
      </c>
      <c r="CN31" s="11">
        <f>Y31+AW31</f>
        <v>39526.45248</v>
      </c>
      <c r="CO31" s="609">
        <f>Z31+AX31</f>
        <v>0</v>
      </c>
      <c r="CP31" s="787">
        <f>CN31+CO31</f>
        <v>39526.45248</v>
      </c>
      <c r="CQ31" s="808"/>
    </row>
    <row r="32" ht="96.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>
        <f>430+300</f>
        <v>730</v>
      </c>
      <c r="U32" s="690"/>
      <c r="V32" s="686"/>
      <c r="W32" s="687"/>
      <c r="X32" s="690"/>
      <c r="Y32" s="686"/>
      <c r="Z32" s="687"/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09"/>
      <c r="AP32" s="616"/>
      <c r="AQ32" s="616"/>
      <c r="AR32" s="687"/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809"/>
      <c r="CQ32" s="378" t="s">
        <v>556</v>
      </c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809"/>
      <c r="CQ33" s="378"/>
    </row>
    <row r="34" ht="91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/>
      <c r="U34" s="718"/>
      <c r="V34" s="686"/>
      <c r="W34" s="687"/>
      <c r="X34" s="718"/>
      <c r="Y34" s="686"/>
      <c r="Z34" s="692"/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43"/>
      <c r="AP34" s="616"/>
      <c r="AQ34" s="616"/>
      <c r="AR34" s="687"/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810"/>
      <c r="CQ34" s="378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811"/>
      <c r="CQ35" s="223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173814.5586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'49'!R36</f>
        <v>23269.50377</v>
      </c>
      <c r="Q36" s="687">
        <f>Q37</f>
        <v>0</v>
      </c>
      <c r="R36" s="717">
        <f>P36+Q36</f>
        <v>23269.50377</v>
      </c>
      <c r="S36" s="686">
        <f>'53'!U36</f>
        <v>22040.29458</v>
      </c>
      <c r="T36" s="687">
        <f>T37</f>
        <v>670</v>
      </c>
      <c r="U36" s="717">
        <f>S36+T36</f>
        <v>22710.29458</v>
      </c>
      <c r="V36" s="686">
        <f>'53'!X36</f>
        <v>21484.56848</v>
      </c>
      <c r="W36" s="687">
        <f>W37</f>
        <v>0</v>
      </c>
      <c r="X36" s="717">
        <f>V36+W36</f>
        <v>21484.56848</v>
      </c>
      <c r="Y36" s="686">
        <f>'53'!AA36</f>
        <v>21280.95525</v>
      </c>
      <c r="Z36" s="687">
        <f>Z37</f>
        <v>0</v>
      </c>
      <c r="AA36" s="717">
        <f>Y36+Z36</f>
        <v>21280.95525</v>
      </c>
      <c r="AB36" s="608">
        <f>AC36+AD36+AG36+AJ36+AM36+AP36+AS36+AV36+AY36</f>
        <v>7021.6545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f>'49'!AP36</f>
        <v>530.4</v>
      </c>
      <c r="AO36" s="609">
        <f>AO37</f>
        <v>0</v>
      </c>
      <c r="AP36" s="11">
        <f>AN36+AO36</f>
        <v>530.4</v>
      </c>
      <c r="AQ36" s="11">
        <f>'53'!AS36</f>
        <v>2335.36667</v>
      </c>
      <c r="AR36" s="609">
        <f>AR37</f>
        <v>0</v>
      </c>
      <c r="AS36" s="11">
        <f>AQ36+AR36</f>
        <v>2335.36667</v>
      </c>
      <c r="AT36" s="11">
        <f>'53'!AV36</f>
        <v>0</v>
      </c>
      <c r="AU36" s="609">
        <f>AU37</f>
        <v>0</v>
      </c>
      <c r="AV36" s="11">
        <f>AT36+AU36</f>
        <v>0</v>
      </c>
      <c r="AW36" s="11">
        <f>'53'!AY36</f>
        <v>0</v>
      </c>
      <c r="AX36" s="609">
        <f>AX37</f>
        <v>0</v>
      </c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>
        <f>BH37</f>
        <v>0</v>
      </c>
      <c r="BI36" s="11">
        <f>BG36+BH36</f>
        <v>0</v>
      </c>
      <c r="BJ36" s="11">
        <f>'53'!BL36</f>
        <v>0</v>
      </c>
      <c r="BK36" s="609">
        <f>BK37</f>
        <v>0</v>
      </c>
      <c r="BL36" s="11">
        <f>BJ36+BK36</f>
        <v>0</v>
      </c>
      <c r="BM36" s="11">
        <f>'53'!BO36</f>
        <v>0</v>
      </c>
      <c r="BN36" s="609">
        <f>BN37</f>
        <v>0</v>
      </c>
      <c r="BO36" s="11">
        <f>BM36+BN36</f>
        <v>0</v>
      </c>
      <c r="BP36" s="11">
        <f>'53'!BR36</f>
        <v>0</v>
      </c>
      <c r="BQ36" s="609">
        <f>BQ37</f>
        <v>0</v>
      </c>
      <c r="BR36" s="11">
        <f>BP36+BQ36</f>
        <v>0</v>
      </c>
      <c r="BS36" s="608">
        <f>BT36+BU36+BX36+CA36+CD36+CG36+CJ36+CM36+CP36</f>
        <v>180836.2131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23799.90377</v>
      </c>
      <c r="CF36" s="609">
        <f>Q36+AO36</f>
        <v>0</v>
      </c>
      <c r="CG36" s="11">
        <f>CE36+CF36</f>
        <v>23799.90377</v>
      </c>
      <c r="CH36" s="11">
        <f>S36+AQ36</f>
        <v>24375.66125</v>
      </c>
      <c r="CI36" s="609">
        <f>T36+AR36</f>
        <v>670</v>
      </c>
      <c r="CJ36" s="11">
        <f>CH36+CI36</f>
        <v>25045.66125</v>
      </c>
      <c r="CK36" s="11">
        <f>V36+AT36</f>
        <v>21484.56848</v>
      </c>
      <c r="CL36" s="609">
        <f>W36+AU36</f>
        <v>0</v>
      </c>
      <c r="CM36" s="11">
        <f>CK36+CL36</f>
        <v>21484.56848</v>
      </c>
      <c r="CN36" s="11">
        <f>Y36+AW36</f>
        <v>21280.95525</v>
      </c>
      <c r="CO36" s="609">
        <f>Z36+AX36</f>
        <v>0</v>
      </c>
      <c r="CP36" s="11">
        <f>CN36+CO36</f>
        <v>21280.95525</v>
      </c>
      <c r="CQ36" s="224" t="s">
        <v>557</v>
      </c>
    </row>
    <row r="37" ht="62.25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86"/>
      <c r="T37" s="687">
        <v>670</v>
      </c>
      <c r="U37" s="717"/>
      <c r="V37" s="686"/>
      <c r="W37" s="687"/>
      <c r="X37" s="717"/>
      <c r="Y37" s="686"/>
      <c r="Z37" s="687"/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87"/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5052.48523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'49'!R38</f>
        <v>2453.27653</v>
      </c>
      <c r="Q38" s="687">
        <f>Q39+Q40+Q41</f>
        <v>0</v>
      </c>
      <c r="R38" s="717">
        <f>P38+Q38</f>
        <v>2453.27653</v>
      </c>
      <c r="S38" s="686">
        <f>'53'!U38</f>
        <v>600</v>
      </c>
      <c r="T38" s="687">
        <f>T39+T40+T41</f>
        <v>0</v>
      </c>
      <c r="U38" s="717">
        <f>S38+T38</f>
        <v>600</v>
      </c>
      <c r="V38" s="686">
        <f>'53'!X38</f>
        <v>0</v>
      </c>
      <c r="W38" s="687">
        <f>W39</f>
        <v>0</v>
      </c>
      <c r="X38" s="717">
        <f>V38+W38</f>
        <v>0</v>
      </c>
      <c r="Y38" s="686">
        <f>'53'!AA38</f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686">
        <f>'53'!AS38</f>
        <v>0</v>
      </c>
      <c r="AR38" s="609">
        <f t="shared" si="7"/>
        <v>0</v>
      </c>
      <c r="AS38" s="11">
        <f>AQ38+AR38</f>
        <v>0</v>
      </c>
      <c r="AT38" s="686">
        <f>'53'!AV38</f>
        <v>0</v>
      </c>
      <c r="AU38" s="609">
        <f>AU39</f>
        <v>0</v>
      </c>
      <c r="AV38" s="11">
        <f>AT38+AU38</f>
        <v>0</v>
      </c>
      <c r="AW38" s="686">
        <f>'53'!AY38</f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686">
        <f>'53'!BL38</f>
        <v>0</v>
      </c>
      <c r="BK38" s="609"/>
      <c r="BL38" s="686">
        <f>BJ38+BK38</f>
        <v>0</v>
      </c>
      <c r="BM38" s="686">
        <f>'53'!BO38</f>
        <v>0</v>
      </c>
      <c r="BN38" s="609"/>
      <c r="BO38" s="686">
        <f>BM38+BN38</f>
        <v>0</v>
      </c>
      <c r="BP38" s="686">
        <f>'53'!BR38</f>
        <v>0</v>
      </c>
      <c r="BQ38" s="609"/>
      <c r="BR38" s="686">
        <f>BP38+BQ38</f>
        <v>0</v>
      </c>
      <c r="BS38" s="608">
        <f>BT38+BU38+BX38+CA38+CD38+CG38+CJ38+CM38+CP38</f>
        <v>9783.65465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2453.27653</v>
      </c>
      <c r="CF38" s="609">
        <f>Q38+AO38</f>
        <v>0</v>
      </c>
      <c r="CG38" s="11">
        <f>CE38+CF38</f>
        <v>2453.27653</v>
      </c>
      <c r="CH38" s="11">
        <f>S38+AQ38</f>
        <v>600</v>
      </c>
      <c r="CI38" s="609">
        <f>T38+AR38</f>
        <v>0</v>
      </c>
      <c r="CJ38" s="11">
        <f>CH38+CI38</f>
        <v>600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/>
    </row>
    <row r="39" ht="23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/>
    </row>
    <row r="40" ht="75.75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/>
    </row>
    <row r="41" ht="30.7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75160.81749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'49'!R43</f>
        <v>16540.70411</v>
      </c>
      <c r="Q43" s="687">
        <f>Q44</f>
        <v>0</v>
      </c>
      <c r="R43" s="717">
        <f>P43+Q43</f>
        <v>16540.70411</v>
      </c>
      <c r="S43" s="686">
        <f>'53'!U43</f>
        <v>10346.5103</v>
      </c>
      <c r="T43" s="687">
        <f>T44</f>
        <v>-300</v>
      </c>
      <c r="U43" s="717">
        <f>S43+T43</f>
        <v>10046.5103</v>
      </c>
      <c r="V43" s="686">
        <f>'53'!X43</f>
        <v>10732.12144</v>
      </c>
      <c r="W43" s="687">
        <v>0</v>
      </c>
      <c r="X43" s="717">
        <f>V43+W43</f>
        <v>10732.12144</v>
      </c>
      <c r="Y43" s="686">
        <f>'53'!AA43</f>
        <v>10601.47846</v>
      </c>
      <c r="Z43" s="687">
        <v>0</v>
      </c>
      <c r="AA43" s="717">
        <f>Y43+Z43</f>
        <v>10601.47846</v>
      </c>
      <c r="AB43" s="608">
        <f>AC43+AD43+AG43+AJ43+AM43+AP43+AS43+AV43+AY43</f>
        <v>5985.46214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'48'!AP43</f>
        <v>1050</v>
      </c>
      <c r="AO43" s="609">
        <f>AO44</f>
        <v>0</v>
      </c>
      <c r="AP43" s="11">
        <f>AN43+AO43</f>
        <v>1050</v>
      </c>
      <c r="AQ43" s="11">
        <f>'53'!AS43</f>
        <v>1500</v>
      </c>
      <c r="AR43" s="609">
        <f>AR44</f>
        <v>0</v>
      </c>
      <c r="AS43" s="11">
        <f>AQ43+AR43</f>
        <v>1500</v>
      </c>
      <c r="AT43" s="11">
        <f>'53'!AV43</f>
        <v>0</v>
      </c>
      <c r="AU43" s="609">
        <f>AU44</f>
        <v>0</v>
      </c>
      <c r="AV43" s="11">
        <f>AT43+AU43</f>
        <v>0</v>
      </c>
      <c r="AW43" s="11">
        <f>'53'!AY43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f>'53'!BL43</f>
        <v>0</v>
      </c>
      <c r="BK43" s="609">
        <f>BK44</f>
        <v>0</v>
      </c>
      <c r="BL43" s="686">
        <f>BJ43+BK43</f>
        <v>0</v>
      </c>
      <c r="BM43" s="11">
        <f>'53'!BO43</f>
        <v>0</v>
      </c>
      <c r="BN43" s="609">
        <f>BN44</f>
        <v>0</v>
      </c>
      <c r="BO43" s="686">
        <f>BM43+BN43</f>
        <v>0</v>
      </c>
      <c r="BP43" s="11">
        <f>'53'!BR43</f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81146.27963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17590.70411</v>
      </c>
      <c r="CF43" s="609">
        <f>Q43+AO43</f>
        <v>0</v>
      </c>
      <c r="CG43" s="11">
        <f>CE43+CF43</f>
        <v>17590.70411</v>
      </c>
      <c r="CH43" s="11">
        <f>S43+AQ43+BJ43</f>
        <v>11846.5103</v>
      </c>
      <c r="CI43" s="609">
        <f>T43+AR43+BK43</f>
        <v>-300</v>
      </c>
      <c r="CJ43" s="11">
        <f>CH43+CI43</f>
        <v>11546.5103</v>
      </c>
      <c r="CK43" s="11">
        <f>V43+AT43+BM43</f>
        <v>10732.12144</v>
      </c>
      <c r="CL43" s="609">
        <f>W43+AU43+BN43</f>
        <v>0</v>
      </c>
      <c r="CM43" s="11">
        <f>CK43+CL43</f>
        <v>10732.12144</v>
      </c>
      <c r="CN43" s="11">
        <f>Y43+AW43+BP43</f>
        <v>10601.47846</v>
      </c>
      <c r="CO43" s="609">
        <f>Z43+AX43+BQ43</f>
        <v>0</v>
      </c>
      <c r="CP43" s="11">
        <f>CN43+CO43</f>
        <v>10601.47846</v>
      </c>
      <c r="CQ43" s="224" t="s">
        <v>558</v>
      </c>
    </row>
    <row r="44" ht="60.7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/>
      <c r="R44" s="722"/>
      <c r="S44" s="699"/>
      <c r="T44" s="687">
        <v>-300</v>
      </c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/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655448.48735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100143.35922</v>
      </c>
      <c r="Q45" s="646">
        <f t="shared" si="9"/>
        <v>0</v>
      </c>
      <c r="R45" s="646">
        <f t="shared" si="9"/>
        <v>97690.08269</v>
      </c>
      <c r="S45" s="646">
        <f t="shared" si="9"/>
        <v>73364.15037</v>
      </c>
      <c r="T45" s="646">
        <f t="shared" si="9"/>
        <v>1100</v>
      </c>
      <c r="U45" s="646">
        <f t="shared" si="9"/>
        <v>74464.15037</v>
      </c>
      <c r="V45" s="646">
        <f t="shared" si="9"/>
        <v>72208.25436</v>
      </c>
      <c r="W45" s="646">
        <f t="shared" si="9"/>
        <v>0</v>
      </c>
      <c r="X45" s="646">
        <f t="shared" si="9"/>
        <v>72208.25436</v>
      </c>
      <c r="Y45" s="646">
        <f t="shared" si="9"/>
        <v>71408.88619</v>
      </c>
      <c r="Z45" s="646">
        <f t="shared" si="9"/>
        <v>0</v>
      </c>
      <c r="AA45" s="646">
        <f t="shared" si="9"/>
        <v>71408.88619</v>
      </c>
      <c r="AB45" s="608">
        <f>AC45+AD45+AG45+AJ45+AM45+AP45+AS45+AV45+AY45</f>
        <v>34391.86534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5100.4</v>
      </c>
      <c r="AO45" s="646">
        <f t="shared" si="9"/>
        <v>0</v>
      </c>
      <c r="AP45" s="646">
        <f t="shared" si="9"/>
        <v>5100.4</v>
      </c>
      <c r="AQ45" s="646">
        <f t="shared" si="9"/>
        <v>9365.08625</v>
      </c>
      <c r="AR45" s="646">
        <f t="shared" si="9"/>
        <v>0</v>
      </c>
      <c r="AS45" s="646">
        <f t="shared" si="9"/>
        <v>9365.08625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689840.35269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102790.48269</v>
      </c>
      <c r="CF45" s="646">
        <f t="shared" si="10"/>
        <v>0</v>
      </c>
      <c r="CG45" s="646">
        <f t="shared" si="10"/>
        <v>102790.48269</v>
      </c>
      <c r="CH45" s="646">
        <f t="shared" si="10"/>
        <v>82729.23662</v>
      </c>
      <c r="CI45" s="646">
        <f t="shared" si="10"/>
        <v>1100</v>
      </c>
      <c r="CJ45" s="646">
        <f t="shared" si="10"/>
        <v>83829.23662</v>
      </c>
      <c r="CK45" s="646">
        <f t="shared" si="10"/>
        <v>72208.25436</v>
      </c>
      <c r="CL45" s="646">
        <f t="shared" si="10"/>
        <v>0</v>
      </c>
      <c r="CM45" s="646">
        <f t="shared" si="10"/>
        <v>72208.25436</v>
      </c>
      <c r="CN45" s="646">
        <f t="shared" si="10"/>
        <v>71408.88619</v>
      </c>
      <c r="CO45" s="646">
        <f t="shared" si="10"/>
        <v>0</v>
      </c>
      <c r="CP45" s="646">
        <f t="shared" si="10"/>
        <v>71408.88619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651" t="s">
        <v>13</v>
      </c>
      <c r="D47" s="652">
        <f>E47+F47+I47+L47+O47+R47+U47+X47+AA47</f>
        <v>210.52674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'49'!R47</f>
        <v>26.31579</v>
      </c>
      <c r="Q47" s="654">
        <f>Q48+Q49+Q50</f>
        <v>0</v>
      </c>
      <c r="R47" s="723">
        <f>P47+Q47</f>
        <v>26.31579</v>
      </c>
      <c r="S47" s="701">
        <f>'53'!U47</f>
        <v>52.63158</v>
      </c>
      <c r="T47" s="654">
        <f>T48+T49+T50</f>
        <v>0</v>
      </c>
      <c r="U47" s="723">
        <f>S47+T47</f>
        <v>52.63158</v>
      </c>
      <c r="V47" s="701">
        <f>'53'!X47</f>
        <v>52.63158</v>
      </c>
      <c r="W47" s="654">
        <f>W48</f>
        <v>0</v>
      </c>
      <c r="X47" s="723">
        <f>V47+W47</f>
        <v>52.63158</v>
      </c>
      <c r="Y47" s="701">
        <f>'53'!AA47</f>
        <v>0</v>
      </c>
      <c r="Z47" s="654">
        <f>Z48</f>
        <v>0</v>
      </c>
      <c r="AA47" s="723">
        <f>Y47+Z47</f>
        <v>0</v>
      </c>
      <c r="AB47" s="674">
        <f>AC47+AD47+AG47+AJ47+AM47+AP47+AS47+AV47+AY47</f>
        <v>920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'49'!AP47</f>
        <v>90</v>
      </c>
      <c r="AO47" s="654">
        <f>AO48+AO49+AO50</f>
        <v>0</v>
      </c>
      <c r="AP47" s="653">
        <f>AN47+AO47</f>
        <v>90</v>
      </c>
      <c r="AQ47" s="653">
        <f>'53'!AS47</f>
        <v>200</v>
      </c>
      <c r="AR47" s="654">
        <f>AR48+AR49+AR50</f>
        <v>0</v>
      </c>
      <c r="AS47" s="653">
        <f>AQ47+AR47</f>
        <v>200</v>
      </c>
      <c r="AT47" s="653">
        <f>'53'!AV47</f>
        <v>180</v>
      </c>
      <c r="AU47" s="654">
        <f>AU48</f>
        <v>0</v>
      </c>
      <c r="AV47" s="653">
        <f>AT47+AU47</f>
        <v>180</v>
      </c>
      <c r="AW47" s="653">
        <f>'53'!AY47</f>
        <v>180</v>
      </c>
      <c r="AX47" s="654">
        <f>AX48</f>
        <v>0</v>
      </c>
      <c r="AY47" s="653">
        <f>AW47+AX47</f>
        <v>180</v>
      </c>
      <c r="AZ47" s="747">
        <f>BC47+BF47+BI47+BL47+BO47+BR47</f>
        <v>4080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'49'!BI47</f>
        <v>410</v>
      </c>
      <c r="BH47" s="654">
        <f>BH48+BH49+BH50</f>
        <v>0</v>
      </c>
      <c r="BI47" s="653">
        <f>BG47+BH47</f>
        <v>410</v>
      </c>
      <c r="BJ47" s="653">
        <f>'53'!BL47</f>
        <v>800</v>
      </c>
      <c r="BK47" s="654">
        <f>BK48+BK49+BK50</f>
        <v>0</v>
      </c>
      <c r="BL47" s="653">
        <f>BJ47+BK47</f>
        <v>800</v>
      </c>
      <c r="BM47" s="653">
        <f>'53'!BO47</f>
        <v>820</v>
      </c>
      <c r="BN47" s="654">
        <f>BN48</f>
        <v>0</v>
      </c>
      <c r="BO47" s="653">
        <f>BM47+BN47</f>
        <v>820</v>
      </c>
      <c r="BP47" s="653">
        <f>'53'!BR47</f>
        <v>820</v>
      </c>
      <c r="BQ47" s="654">
        <f>BQ48</f>
        <v>0</v>
      </c>
      <c r="BR47" s="786">
        <f>BP47+BQ47</f>
        <v>820</v>
      </c>
      <c r="BS47" s="608">
        <f>BT47+BU47+BX47+CA47+CD47+CG47+CJ47+CM47+CP47</f>
        <v>5210.52674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1052.63158</v>
      </c>
      <c r="CI47" s="654">
        <f>T47+AR47+BK47</f>
        <v>0</v>
      </c>
      <c r="CJ47" s="653">
        <f>CH47+CI47</f>
        <v>1052.63158</v>
      </c>
      <c r="CK47" s="653">
        <f>V47+AT47+BM47</f>
        <v>1052.63158</v>
      </c>
      <c r="CL47" s="654">
        <f>W47+AU47+BN47</f>
        <v>0</v>
      </c>
      <c r="CM47" s="653">
        <f>CK47+CL47</f>
        <v>1052.63158</v>
      </c>
      <c r="CN47" s="653">
        <f>Y47+AW47+BP47</f>
        <v>1000</v>
      </c>
      <c r="CO47" s="654">
        <f>Z47+AX47+BQ47</f>
        <v>0</v>
      </c>
      <c r="CP47" s="653">
        <f>CN47+CO47</f>
        <v>1000</v>
      </c>
      <c r="CQ47" s="819"/>
    </row>
    <row r="48" s="27" customFormat="1" ht="25.5" customHeight="1" spans="1:95">
      <c r="A48" s="655"/>
      <c r="B48" s="606"/>
      <c r="C48" s="656" t="s">
        <v>330</v>
      </c>
      <c r="D48" s="657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/>
      <c r="U48" s="717"/>
      <c r="V48" s="686"/>
      <c r="W48" s="609"/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/>
      <c r="AS48" s="11"/>
      <c r="AT48" s="11"/>
      <c r="AU48" s="609"/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/>
      <c r="BL48" s="11"/>
      <c r="BM48" s="11"/>
      <c r="BN48" s="609"/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820"/>
    </row>
    <row r="49" s="27" customFormat="1" ht="20.25" customHeight="1" spans="1:95">
      <c r="A49" s="655"/>
      <c r="B49" s="606"/>
      <c r="C49" s="656" t="s">
        <v>91</v>
      </c>
      <c r="D49" s="657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820"/>
    </row>
    <row r="50" s="27" customFormat="1" ht="23.25" customHeight="1" spans="1:95">
      <c r="A50" s="655"/>
      <c r="B50" s="606"/>
      <c r="C50" s="656" t="s">
        <v>161</v>
      </c>
      <c r="D50" s="657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821"/>
    </row>
    <row r="51" s="27" customFormat="1" ht="83.25" customHeight="1" spans="1:95">
      <c r="A51" s="658" t="s">
        <v>289</v>
      </c>
      <c r="B51" s="638" t="s">
        <v>290</v>
      </c>
      <c r="C51" s="659" t="s">
        <v>13</v>
      </c>
      <c r="D51" s="660">
        <f>E51+F51+I51+L51+O51+R51+U51+X51+AA51</f>
        <v>148.10684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'49'!R51</f>
        <v>0</v>
      </c>
      <c r="Q51" s="642">
        <v>0</v>
      </c>
      <c r="R51" s="722">
        <f>P51+Q51</f>
        <v>0</v>
      </c>
      <c r="S51" s="699">
        <f>'53'!U51</f>
        <v>135.27526</v>
      </c>
      <c r="T51" s="642">
        <f>T52+T53</f>
        <v>0</v>
      </c>
      <c r="U51" s="722">
        <f>S51+T51</f>
        <v>135.27526</v>
      </c>
      <c r="V51" s="699">
        <f>'53'!X51</f>
        <v>0</v>
      </c>
      <c r="W51" s="642">
        <f>W52+W53</f>
        <v>0</v>
      </c>
      <c r="X51" s="722">
        <f>V51+W51</f>
        <v>0</v>
      </c>
      <c r="Y51" s="699">
        <f>'53'!AA51</f>
        <v>12.83158</v>
      </c>
      <c r="Z51" s="642">
        <f>Z52+Z53</f>
        <v>0</v>
      </c>
      <c r="AA51" s="722">
        <f>Y51+Z51</f>
        <v>12.83158</v>
      </c>
      <c r="AB51" s="640">
        <f>AC51+AD51+AG51+AJ51+AM51+AP51+AS51+AV51+AY51</f>
        <v>77.13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'49'!AP51</f>
        <v>0</v>
      </c>
      <c r="AO51" s="642">
        <v>0</v>
      </c>
      <c r="AP51" s="641">
        <f>AN51+AO51</f>
        <v>0</v>
      </c>
      <c r="AQ51" s="699">
        <f>'53'!AS51</f>
        <v>77.13</v>
      </c>
      <c r="AR51" s="642">
        <f>AR52+AR53</f>
        <v>0</v>
      </c>
      <c r="AS51" s="641">
        <f>AQ51+AR51</f>
        <v>77.13</v>
      </c>
      <c r="AT51" s="699">
        <f>'53'!AV51</f>
        <v>0</v>
      </c>
      <c r="AU51" s="642">
        <v>0</v>
      </c>
      <c r="AV51" s="641">
        <f>AT51+AU51</f>
        <v>0</v>
      </c>
      <c r="AW51" s="699">
        <f>'53'!AY51</f>
        <v>0</v>
      </c>
      <c r="AX51" s="642">
        <f>AX52+AX53</f>
        <v>0</v>
      </c>
      <c r="AY51" s="641">
        <f>AW51+AX51</f>
        <v>0</v>
      </c>
      <c r="AZ51" s="759">
        <f>BC51+BF51+BI51+BL51+BO51+BR51</f>
        <v>2493.1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772">
        <f>'49'!BI51</f>
        <v>0</v>
      </c>
      <c r="BH51" s="642">
        <v>0</v>
      </c>
      <c r="BI51" s="641">
        <f>BG51+BH51</f>
        <v>0</v>
      </c>
      <c r="BJ51" s="699">
        <f>'53'!BL51</f>
        <v>2493.1</v>
      </c>
      <c r="BK51" s="642">
        <f>BK52+BK53</f>
        <v>0</v>
      </c>
      <c r="BL51" s="641">
        <f>BJ51+BK51</f>
        <v>2493.1</v>
      </c>
      <c r="BM51" s="699">
        <f>'53'!BO51</f>
        <v>0</v>
      </c>
      <c r="BN51" s="642">
        <f>BN52+BN53</f>
        <v>0</v>
      </c>
      <c r="BO51" s="641">
        <f>BM51+BN51</f>
        <v>0</v>
      </c>
      <c r="BP51" s="699">
        <f>'53'!BR51</f>
        <v>0</v>
      </c>
      <c r="BQ51" s="642">
        <f>BQ52+BQ53</f>
        <v>0</v>
      </c>
      <c r="BR51" s="788">
        <f>BP51+BQ51</f>
        <v>0</v>
      </c>
      <c r="BS51" s="640">
        <f>BT51+BU51+BX51+CA51+CD51+CG51+CJ51+CM51+CP51</f>
        <v>2718.33684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2705.50526</v>
      </c>
      <c r="CI51" s="642">
        <f>T51+AR51+BK51</f>
        <v>0</v>
      </c>
      <c r="CJ51" s="641">
        <f>CH51+CI51</f>
        <v>2705.50526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12.83158</v>
      </c>
      <c r="CO51" s="642">
        <f>Z51+AX51+BQ51</f>
        <v>0</v>
      </c>
      <c r="CP51" s="641">
        <f>CN51+CO51</f>
        <v>12.83158</v>
      </c>
      <c r="CQ51" s="824"/>
    </row>
    <row r="52" s="27" customFormat="1" ht="28.5" customHeight="1" spans="1:95">
      <c r="A52" s="655"/>
      <c r="B52" s="606"/>
      <c r="C52" s="656" t="s">
        <v>330</v>
      </c>
      <c r="D52" s="657"/>
      <c r="E52" s="11"/>
      <c r="F52" s="11"/>
      <c r="G52" s="11"/>
      <c r="H52" s="609"/>
      <c r="I52" s="11"/>
      <c r="J52" s="686"/>
      <c r="K52" s="609"/>
      <c r="L52" s="686"/>
      <c r="M52" s="686"/>
      <c r="N52" s="609"/>
      <c r="O52" s="686"/>
      <c r="P52" s="686"/>
      <c r="Q52" s="609"/>
      <c r="R52" s="686"/>
      <c r="S52" s="686"/>
      <c r="T52" s="609"/>
      <c r="U52" s="686"/>
      <c r="V52" s="686"/>
      <c r="W52" s="609"/>
      <c r="X52" s="686"/>
      <c r="Y52" s="686"/>
      <c r="Z52" s="609"/>
      <c r="AA52" s="686"/>
      <c r="AB52" s="10"/>
      <c r="AC52" s="11"/>
      <c r="AD52" s="11"/>
      <c r="AE52" s="11"/>
      <c r="AF52" s="609"/>
      <c r="AG52" s="358"/>
      <c r="AH52" s="11"/>
      <c r="AI52" s="609"/>
      <c r="AJ52" s="11"/>
      <c r="AK52" s="11"/>
      <c r="AL52" s="609"/>
      <c r="AM52" s="11"/>
      <c r="AN52" s="11"/>
      <c r="AO52" s="609"/>
      <c r="AP52" s="11"/>
      <c r="AQ52" s="11"/>
      <c r="AR52" s="609"/>
      <c r="AS52" s="11"/>
      <c r="AT52" s="11"/>
      <c r="AU52" s="609"/>
      <c r="AV52" s="11"/>
      <c r="AW52" s="11"/>
      <c r="AX52" s="609"/>
      <c r="AY52" s="11"/>
      <c r="AZ52" s="10"/>
      <c r="BA52" s="11"/>
      <c r="BB52" s="609"/>
      <c r="BC52" s="11"/>
      <c r="BD52" s="11"/>
      <c r="BE52" s="609"/>
      <c r="BF52" s="11"/>
      <c r="BG52" s="11"/>
      <c r="BH52" s="609"/>
      <c r="BI52" s="11"/>
      <c r="BJ52" s="11"/>
      <c r="BK52" s="609"/>
      <c r="BL52" s="11"/>
      <c r="BM52" s="11"/>
      <c r="BN52" s="609"/>
      <c r="BO52" s="11"/>
      <c r="BP52" s="11"/>
      <c r="BQ52" s="609"/>
      <c r="BR52" s="11"/>
      <c r="BS52" s="10"/>
      <c r="BT52" s="11"/>
      <c r="BU52" s="11"/>
      <c r="BV52" s="11"/>
      <c r="BW52" s="609"/>
      <c r="BX52" s="11"/>
      <c r="BY52" s="11"/>
      <c r="BZ52" s="609"/>
      <c r="CA52" s="11"/>
      <c r="CB52" s="11"/>
      <c r="CC52" s="676"/>
      <c r="CD52" s="11"/>
      <c r="CE52" s="11"/>
      <c r="CF52" s="609"/>
      <c r="CG52" s="11"/>
      <c r="CH52" s="11"/>
      <c r="CI52" s="609"/>
      <c r="CJ52" s="11"/>
      <c r="CK52" s="11"/>
      <c r="CL52" s="609"/>
      <c r="CM52" s="11"/>
      <c r="CN52" s="11"/>
      <c r="CO52" s="609"/>
      <c r="CP52" s="11"/>
      <c r="CQ52" s="808"/>
    </row>
    <row r="53" s="27" customFormat="1" ht="28.5" customHeight="1" spans="1:95">
      <c r="A53" s="655"/>
      <c r="B53" s="606"/>
      <c r="C53" s="656" t="s">
        <v>39</v>
      </c>
      <c r="D53" s="657"/>
      <c r="E53" s="11"/>
      <c r="F53" s="11"/>
      <c r="G53" s="11"/>
      <c r="H53" s="609"/>
      <c r="I53" s="11"/>
      <c r="J53" s="686"/>
      <c r="K53" s="609"/>
      <c r="L53" s="686"/>
      <c r="M53" s="686"/>
      <c r="N53" s="609"/>
      <c r="O53" s="686"/>
      <c r="P53" s="686"/>
      <c r="Q53" s="609"/>
      <c r="R53" s="686"/>
      <c r="S53" s="686"/>
      <c r="T53" s="609"/>
      <c r="U53" s="686"/>
      <c r="V53" s="686"/>
      <c r="W53" s="609"/>
      <c r="X53" s="686"/>
      <c r="Y53" s="686"/>
      <c r="Z53" s="609"/>
      <c r="AA53" s="686"/>
      <c r="AB53" s="10"/>
      <c r="AC53" s="11"/>
      <c r="AD53" s="11"/>
      <c r="AE53" s="11"/>
      <c r="AF53" s="609"/>
      <c r="AG53" s="358"/>
      <c r="AH53" s="11"/>
      <c r="AI53" s="609"/>
      <c r="AJ53" s="11"/>
      <c r="AK53" s="11"/>
      <c r="AL53" s="609"/>
      <c r="AM53" s="11"/>
      <c r="AN53" s="11"/>
      <c r="AO53" s="609"/>
      <c r="AP53" s="11"/>
      <c r="AQ53" s="11"/>
      <c r="AR53" s="609"/>
      <c r="AS53" s="11"/>
      <c r="AT53" s="11"/>
      <c r="AU53" s="609"/>
      <c r="AV53" s="11"/>
      <c r="AW53" s="11"/>
      <c r="AX53" s="609"/>
      <c r="AY53" s="11"/>
      <c r="AZ53" s="10"/>
      <c r="BA53" s="11"/>
      <c r="BB53" s="609"/>
      <c r="BC53" s="11"/>
      <c r="BD53" s="11"/>
      <c r="BE53" s="609"/>
      <c r="BF53" s="11"/>
      <c r="BG53" s="11"/>
      <c r="BH53" s="609"/>
      <c r="BI53" s="11"/>
      <c r="BJ53" s="11"/>
      <c r="BK53" s="609"/>
      <c r="BL53" s="11"/>
      <c r="BM53" s="11"/>
      <c r="BN53" s="609"/>
      <c r="BO53" s="11"/>
      <c r="BP53" s="11"/>
      <c r="BQ53" s="609"/>
      <c r="BR53" s="11"/>
      <c r="BS53" s="10"/>
      <c r="BT53" s="11"/>
      <c r="BU53" s="11"/>
      <c r="BV53" s="11"/>
      <c r="BW53" s="609"/>
      <c r="BX53" s="11"/>
      <c r="BY53" s="11"/>
      <c r="BZ53" s="609"/>
      <c r="CA53" s="11"/>
      <c r="CB53" s="11"/>
      <c r="CC53" s="676"/>
      <c r="CD53" s="11"/>
      <c r="CE53" s="11"/>
      <c r="CF53" s="609"/>
      <c r="CG53" s="11"/>
      <c r="CH53" s="11"/>
      <c r="CI53" s="609"/>
      <c r="CJ53" s="11"/>
      <c r="CK53" s="11"/>
      <c r="CL53" s="609"/>
      <c r="CM53" s="11"/>
      <c r="CN53" s="11"/>
      <c r="CO53" s="609"/>
      <c r="CP53" s="11"/>
      <c r="CQ53" s="808"/>
    </row>
    <row r="54" s="27" customFormat="1" ht="70.5" customHeight="1" spans="1:95">
      <c r="A54" s="661"/>
      <c r="B54" s="662" t="s">
        <v>189</v>
      </c>
      <c r="C54" s="663"/>
      <c r="D54" s="664">
        <f>E54+F54+I54+L54+O54+R54+U54+X54+AA54</f>
        <v>358.63358</v>
      </c>
      <c r="E54" s="665">
        <f t="shared" ref="E54:AA54" si="11">E51+E47</f>
        <v>0</v>
      </c>
      <c r="F54" s="665">
        <f t="shared" si="11"/>
        <v>0</v>
      </c>
      <c r="G54" s="665">
        <f t="shared" si="11"/>
        <v>0</v>
      </c>
      <c r="H54" s="666">
        <f t="shared" si="11"/>
        <v>0</v>
      </c>
      <c r="I54" s="665">
        <f t="shared" si="11"/>
        <v>0</v>
      </c>
      <c r="J54" s="702">
        <f t="shared" si="11"/>
        <v>52.632</v>
      </c>
      <c r="K54" s="703">
        <f t="shared" si="11"/>
        <v>0</v>
      </c>
      <c r="L54" s="702">
        <f t="shared" si="11"/>
        <v>52.632</v>
      </c>
      <c r="M54" s="702">
        <f t="shared" si="11"/>
        <v>26.31579</v>
      </c>
      <c r="N54" s="703">
        <f t="shared" si="11"/>
        <v>0</v>
      </c>
      <c r="O54" s="702">
        <f t="shared" si="11"/>
        <v>26.31579</v>
      </c>
      <c r="P54" s="702">
        <f t="shared" si="11"/>
        <v>26.31579</v>
      </c>
      <c r="Q54" s="703">
        <f t="shared" si="11"/>
        <v>0</v>
      </c>
      <c r="R54" s="724">
        <f t="shared" si="11"/>
        <v>26.31579</v>
      </c>
      <c r="S54" s="702">
        <f t="shared" si="11"/>
        <v>187.90684</v>
      </c>
      <c r="T54" s="703">
        <f t="shared" si="11"/>
        <v>0</v>
      </c>
      <c r="U54" s="724">
        <f t="shared" si="11"/>
        <v>187.90684</v>
      </c>
      <c r="V54" s="702">
        <f t="shared" si="11"/>
        <v>52.63158</v>
      </c>
      <c r="W54" s="703">
        <f t="shared" si="11"/>
        <v>0</v>
      </c>
      <c r="X54" s="724">
        <f t="shared" si="11"/>
        <v>52.63158</v>
      </c>
      <c r="Y54" s="702">
        <f t="shared" si="11"/>
        <v>12.83158</v>
      </c>
      <c r="Z54" s="703">
        <f t="shared" si="11"/>
        <v>0</v>
      </c>
      <c r="AA54" s="724">
        <f t="shared" si="11"/>
        <v>12.83158</v>
      </c>
      <c r="AB54" s="734">
        <f>AC54+AD54+AG54+AJ54+AM54+AP54+AS54+AV54+AY54</f>
        <v>997.13</v>
      </c>
      <c r="AC54" s="665">
        <f t="shared" ref="AC54:BH54" si="12">AC51+AC47</f>
        <v>0</v>
      </c>
      <c r="AD54" s="665">
        <f t="shared" si="12"/>
        <v>0</v>
      </c>
      <c r="AE54" s="665">
        <f t="shared" si="12"/>
        <v>0</v>
      </c>
      <c r="AF54" s="666">
        <f t="shared" si="12"/>
        <v>0</v>
      </c>
      <c r="AG54" s="416">
        <f t="shared" si="12"/>
        <v>0</v>
      </c>
      <c r="AH54" s="665">
        <f t="shared" si="12"/>
        <v>180</v>
      </c>
      <c r="AI54" s="703">
        <f t="shared" si="12"/>
        <v>0</v>
      </c>
      <c r="AJ54" s="665">
        <f t="shared" si="12"/>
        <v>180</v>
      </c>
      <c r="AK54" s="665">
        <f t="shared" si="12"/>
        <v>90</v>
      </c>
      <c r="AL54" s="703">
        <f t="shared" si="12"/>
        <v>0</v>
      </c>
      <c r="AM54" s="665">
        <f t="shared" si="12"/>
        <v>90</v>
      </c>
      <c r="AN54" s="665">
        <f t="shared" si="12"/>
        <v>90</v>
      </c>
      <c r="AO54" s="703">
        <f t="shared" si="12"/>
        <v>0</v>
      </c>
      <c r="AP54" s="665">
        <f t="shared" si="12"/>
        <v>90</v>
      </c>
      <c r="AQ54" s="702">
        <f t="shared" si="12"/>
        <v>277.13</v>
      </c>
      <c r="AR54" s="703">
        <f t="shared" si="12"/>
        <v>0</v>
      </c>
      <c r="AS54" s="724">
        <f t="shared" si="12"/>
        <v>277.13</v>
      </c>
      <c r="AT54" s="702">
        <f t="shared" si="12"/>
        <v>180</v>
      </c>
      <c r="AU54" s="703">
        <f t="shared" si="12"/>
        <v>0</v>
      </c>
      <c r="AV54" s="724">
        <f t="shared" si="12"/>
        <v>180</v>
      </c>
      <c r="AW54" s="702">
        <f t="shared" si="12"/>
        <v>180</v>
      </c>
      <c r="AX54" s="703">
        <f t="shared" si="12"/>
        <v>0</v>
      </c>
      <c r="AY54" s="724">
        <f t="shared" si="12"/>
        <v>180</v>
      </c>
      <c r="AZ54" s="757">
        <f>BC54+BF54+BI54+BL54+BO54+BR54</f>
        <v>6573.1</v>
      </c>
      <c r="BA54" s="734">
        <f t="shared" si="12"/>
        <v>820</v>
      </c>
      <c r="BB54" s="703">
        <f t="shared" si="12"/>
        <v>0</v>
      </c>
      <c r="BC54" s="665">
        <f t="shared" si="12"/>
        <v>820</v>
      </c>
      <c r="BD54" s="665">
        <f t="shared" si="12"/>
        <v>410</v>
      </c>
      <c r="BE54" s="703">
        <f t="shared" si="12"/>
        <v>0</v>
      </c>
      <c r="BF54" s="773">
        <f>BD54+BE54</f>
        <v>410</v>
      </c>
      <c r="BG54" s="665">
        <f t="shared" si="12"/>
        <v>410</v>
      </c>
      <c r="BH54" s="703">
        <f t="shared" si="12"/>
        <v>0</v>
      </c>
      <c r="BI54" s="773">
        <f>BG54+BH54</f>
        <v>410</v>
      </c>
      <c r="BJ54" s="702">
        <f t="shared" ref="BJ54:BR54" si="13">BJ51+BJ47</f>
        <v>3293.1</v>
      </c>
      <c r="BK54" s="703">
        <f t="shared" si="13"/>
        <v>0</v>
      </c>
      <c r="BL54" s="724">
        <f t="shared" si="13"/>
        <v>3293.1</v>
      </c>
      <c r="BM54" s="702">
        <f t="shared" si="13"/>
        <v>820</v>
      </c>
      <c r="BN54" s="703">
        <f t="shared" si="13"/>
        <v>0</v>
      </c>
      <c r="BO54" s="724">
        <f t="shared" si="13"/>
        <v>820</v>
      </c>
      <c r="BP54" s="702">
        <f t="shared" si="13"/>
        <v>820</v>
      </c>
      <c r="BQ54" s="703">
        <f t="shared" si="13"/>
        <v>0</v>
      </c>
      <c r="BR54" s="724">
        <f t="shared" si="13"/>
        <v>820</v>
      </c>
      <c r="BS54" s="675">
        <f>BT54+BU54+BX54+CA54+CD54+CG54+CJ54+CM54+CP54</f>
        <v>7928.86358</v>
      </c>
      <c r="BT54" s="773">
        <f>BT51+BT47</f>
        <v>0</v>
      </c>
      <c r="BU54" s="773">
        <f>BU51+BU47</f>
        <v>0</v>
      </c>
      <c r="BV54" s="773">
        <f>BV51+BV47</f>
        <v>0</v>
      </c>
      <c r="BW54" s="703">
        <f>BW51+BW47</f>
        <v>0</v>
      </c>
      <c r="BX54" s="773">
        <f>BX51+BX47</f>
        <v>0</v>
      </c>
      <c r="BY54" s="773">
        <f>J54+AH54+BA54</f>
        <v>1052.632</v>
      </c>
      <c r="BZ54" s="703">
        <f>K54+AI54+BB54</f>
        <v>0</v>
      </c>
      <c r="CA54" s="773">
        <f t="shared" ref="CA54:CP54" si="14">CA51+CA47</f>
        <v>1052.632</v>
      </c>
      <c r="CB54" s="773">
        <f t="shared" si="14"/>
        <v>526.31579</v>
      </c>
      <c r="CC54" s="666">
        <f t="shared" si="14"/>
        <v>0</v>
      </c>
      <c r="CD54" s="773">
        <f t="shared" si="14"/>
        <v>526.31579</v>
      </c>
      <c r="CE54" s="773">
        <f t="shared" si="14"/>
        <v>526.31579</v>
      </c>
      <c r="CF54" s="703">
        <f t="shared" si="14"/>
        <v>0</v>
      </c>
      <c r="CG54" s="794">
        <f t="shared" si="14"/>
        <v>526.31579</v>
      </c>
      <c r="CH54" s="773">
        <f t="shared" si="14"/>
        <v>3758.13684</v>
      </c>
      <c r="CI54" s="703">
        <f t="shared" si="14"/>
        <v>0</v>
      </c>
      <c r="CJ54" s="794">
        <f t="shared" si="14"/>
        <v>3758.13684</v>
      </c>
      <c r="CK54" s="773">
        <f t="shared" si="14"/>
        <v>1052.63158</v>
      </c>
      <c r="CL54" s="703">
        <f t="shared" si="14"/>
        <v>0</v>
      </c>
      <c r="CM54" s="794">
        <f t="shared" si="14"/>
        <v>1052.63158</v>
      </c>
      <c r="CN54" s="773">
        <f t="shared" si="14"/>
        <v>1012.83158</v>
      </c>
      <c r="CO54" s="703">
        <f t="shared" si="14"/>
        <v>0</v>
      </c>
      <c r="CP54" s="794">
        <f t="shared" si="14"/>
        <v>1012.83158</v>
      </c>
      <c r="CQ54" s="237"/>
    </row>
    <row r="55" s="27" customFormat="1" customHeight="1" spans="1:95">
      <c r="A55" s="667" t="s">
        <v>302</v>
      </c>
      <c r="B55" s="668"/>
      <c r="C55" s="668"/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  <c r="O55" s="668"/>
      <c r="P55" s="668"/>
      <c r="Q55" s="668"/>
      <c r="R55" s="668"/>
      <c r="S55" s="668"/>
      <c r="T55" s="668"/>
      <c r="U55" s="668"/>
      <c r="V55" s="668"/>
      <c r="W55" s="668"/>
      <c r="X55" s="668"/>
      <c r="Y55" s="668"/>
      <c r="Z55" s="668"/>
      <c r="AA55" s="668"/>
      <c r="AB55" s="668"/>
      <c r="AC55" s="668"/>
      <c r="AD55" s="668"/>
      <c r="AE55" s="668"/>
      <c r="AF55" s="668"/>
      <c r="AG55" s="668"/>
      <c r="AH55" s="668"/>
      <c r="AI55" s="668"/>
      <c r="AJ55" s="668"/>
      <c r="AK55" s="668"/>
      <c r="AL55" s="668"/>
      <c r="AM55" s="668"/>
      <c r="AN55" s="668"/>
      <c r="AO55" s="668"/>
      <c r="AP55" s="668"/>
      <c r="AQ55" s="668"/>
      <c r="AR55" s="668"/>
      <c r="AS55" s="668"/>
      <c r="AT55" s="668"/>
      <c r="AU55" s="668"/>
      <c r="AV55" s="668"/>
      <c r="AW55" s="668"/>
      <c r="AX55" s="668"/>
      <c r="AY55" s="668"/>
      <c r="AZ55" s="668"/>
      <c r="BA55" s="668"/>
      <c r="BB55" s="668"/>
      <c r="BC55" s="668"/>
      <c r="BD55" s="668"/>
      <c r="BE55" s="668"/>
      <c r="BF55" s="668"/>
      <c r="BG55" s="668"/>
      <c r="BH55" s="668"/>
      <c r="BI55" s="668"/>
      <c r="BJ55" s="668"/>
      <c r="BK55" s="668"/>
      <c r="BL55" s="668"/>
      <c r="BM55" s="668"/>
      <c r="BN55" s="668"/>
      <c r="BO55" s="668"/>
      <c r="BP55" s="668"/>
      <c r="BQ55" s="668"/>
      <c r="BR55" s="668"/>
      <c r="BS55" s="668"/>
      <c r="BT55" s="668"/>
      <c r="BU55" s="668"/>
      <c r="BV55" s="668"/>
      <c r="BW55" s="668"/>
      <c r="BX55" s="668"/>
      <c r="BY55" s="668"/>
      <c r="BZ55" s="668"/>
      <c r="CA55" s="668"/>
      <c r="CB55" s="668"/>
      <c r="CC55" s="668"/>
      <c r="CD55" s="668"/>
      <c r="CE55" s="668"/>
      <c r="CF55" s="668"/>
      <c r="CG55" s="668"/>
      <c r="CH55" s="668"/>
      <c r="CI55" s="668"/>
      <c r="CJ55" s="668"/>
      <c r="CK55" s="668"/>
      <c r="CL55" s="668"/>
      <c r="CM55" s="668"/>
      <c r="CN55" s="668"/>
      <c r="CO55" s="668"/>
      <c r="CP55" s="822"/>
      <c r="CQ55" s="814"/>
    </row>
    <row r="56" s="27" customFormat="1" ht="15.75" customHeight="1" spans="1:95">
      <c r="A56" s="604" t="s">
        <v>303</v>
      </c>
      <c r="B56" s="605"/>
      <c r="C56" s="605"/>
      <c r="D56" s="605"/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5"/>
      <c r="R56" s="605"/>
      <c r="S56" s="605"/>
      <c r="T56" s="605"/>
      <c r="U56" s="605"/>
      <c r="V56" s="605"/>
      <c r="W56" s="605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605"/>
      <c r="AJ56" s="605"/>
      <c r="AK56" s="605"/>
      <c r="AL56" s="605"/>
      <c r="AM56" s="605"/>
      <c r="AN56" s="605"/>
      <c r="AO56" s="605"/>
      <c r="AP56" s="605"/>
      <c r="AQ56" s="605"/>
      <c r="AR56" s="605"/>
      <c r="AS56" s="605"/>
      <c r="AT56" s="605"/>
      <c r="AU56" s="605"/>
      <c r="AV56" s="605"/>
      <c r="AW56" s="605"/>
      <c r="AX56" s="605"/>
      <c r="AY56" s="605"/>
      <c r="AZ56" s="605"/>
      <c r="BA56" s="605"/>
      <c r="BB56" s="605"/>
      <c r="BC56" s="605"/>
      <c r="BD56" s="605"/>
      <c r="BE56" s="605"/>
      <c r="BF56" s="605"/>
      <c r="BG56" s="605"/>
      <c r="BH56" s="605"/>
      <c r="BI56" s="605"/>
      <c r="BJ56" s="605"/>
      <c r="BK56" s="605"/>
      <c r="BL56" s="605"/>
      <c r="BM56" s="605"/>
      <c r="BN56" s="605"/>
      <c r="BO56" s="605"/>
      <c r="BP56" s="605"/>
      <c r="BQ56" s="605"/>
      <c r="BR56" s="605"/>
      <c r="BS56" s="605"/>
      <c r="BT56" s="605"/>
      <c r="BU56" s="605"/>
      <c r="BV56" s="605"/>
      <c r="BW56" s="605"/>
      <c r="BX56" s="605"/>
      <c r="BY56" s="605"/>
      <c r="BZ56" s="605"/>
      <c r="CA56" s="605"/>
      <c r="CB56" s="605"/>
      <c r="CC56" s="605"/>
      <c r="CD56" s="605"/>
      <c r="CE56" s="605"/>
      <c r="CF56" s="605"/>
      <c r="CG56" s="605"/>
      <c r="CH56" s="605"/>
      <c r="CI56" s="605"/>
      <c r="CJ56" s="605"/>
      <c r="CK56" s="605"/>
      <c r="CL56" s="605"/>
      <c r="CM56" s="605"/>
      <c r="CN56" s="605"/>
      <c r="CO56" s="605"/>
      <c r="CP56" s="801"/>
      <c r="CQ56" s="814"/>
    </row>
    <row r="57" s="27" customFormat="1" ht="77.25" customHeight="1" spans="1:95">
      <c r="A57" s="649" t="s">
        <v>118</v>
      </c>
      <c r="B57" s="650" t="s">
        <v>354</v>
      </c>
      <c r="C57" s="651" t="s">
        <v>13</v>
      </c>
      <c r="D57" s="657">
        <f>E57+F57+I57+L57+O57+R57+U57+X57+AA57</f>
        <v>61168.25203</v>
      </c>
      <c r="E57" s="11">
        <v>4728.52027</v>
      </c>
      <c r="F57" s="11">
        <v>5368.03887</v>
      </c>
      <c r="G57" s="11">
        <f>'27'!I48</f>
        <v>6595.98174</v>
      </c>
      <c r="H57" s="609"/>
      <c r="I57" s="11">
        <f>G57+H57</f>
        <v>6595.98174</v>
      </c>
      <c r="J57" s="686">
        <f>'35'!L54</f>
        <v>6398.76753</v>
      </c>
      <c r="K57" s="609">
        <v>0</v>
      </c>
      <c r="L57" s="686">
        <f>J57+K57</f>
        <v>6398.76753</v>
      </c>
      <c r="M57" s="686">
        <f>'43'!O55</f>
        <v>6123.96909</v>
      </c>
      <c r="N57" s="609">
        <v>0</v>
      </c>
      <c r="O57" s="686">
        <f>M57+N57</f>
        <v>6123.96909</v>
      </c>
      <c r="P57" s="686">
        <f>'49'!R57</f>
        <v>9080.61139</v>
      </c>
      <c r="Q57" s="609">
        <v>0</v>
      </c>
      <c r="R57" s="717">
        <f>P57+Q57</f>
        <v>9080.61139</v>
      </c>
      <c r="S57" s="686">
        <f>'53'!U57</f>
        <v>7926.86685</v>
      </c>
      <c r="T57" s="609">
        <v>0</v>
      </c>
      <c r="U57" s="717">
        <f>S57+T57</f>
        <v>7926.86685</v>
      </c>
      <c r="V57" s="686">
        <f>'53'!X57</f>
        <v>7520.41406</v>
      </c>
      <c r="W57" s="609">
        <v>0</v>
      </c>
      <c r="X57" s="717">
        <f>V57+W57</f>
        <v>7520.41406</v>
      </c>
      <c r="Y57" s="686">
        <f>'53'!AA57</f>
        <v>7425.08223</v>
      </c>
      <c r="Z57" s="609">
        <v>0</v>
      </c>
      <c r="AA57" s="717">
        <f>Y57+Z57</f>
        <v>7425.08223</v>
      </c>
      <c r="AB57" s="608">
        <f>AC57+AD57+AG57+AJ57+AM57+AP57+AS57+AV57+AY57</f>
        <v>1571.34194</v>
      </c>
      <c r="AC57" s="11">
        <v>0</v>
      </c>
      <c r="AD57" s="11">
        <v>0</v>
      </c>
      <c r="AE57" s="11">
        <f>'27'!X48</f>
        <v>95.44194</v>
      </c>
      <c r="AF57" s="609"/>
      <c r="AG57" s="358">
        <f>AE57+AF57</f>
        <v>95.44194</v>
      </c>
      <c r="AH57" s="11">
        <v>0</v>
      </c>
      <c r="AI57" s="609">
        <v>0</v>
      </c>
      <c r="AJ57" s="11">
        <v>0</v>
      </c>
      <c r="AK57" s="11">
        <f t="shared" ref="AK57:AY57" si="15">AK58</f>
        <v>97.5</v>
      </c>
      <c r="AL57" s="609">
        <f t="shared" si="15"/>
        <v>0</v>
      </c>
      <c r="AM57" s="11">
        <f t="shared" si="15"/>
        <v>97.5</v>
      </c>
      <c r="AN57" s="641">
        <f>'49'!AP57</f>
        <v>90.4</v>
      </c>
      <c r="AO57" s="609">
        <f t="shared" si="15"/>
        <v>0</v>
      </c>
      <c r="AP57" s="11">
        <f t="shared" si="15"/>
        <v>90.4</v>
      </c>
      <c r="AQ57" s="641">
        <f>'53'!AS57</f>
        <v>1096</v>
      </c>
      <c r="AR57" s="609">
        <v>0</v>
      </c>
      <c r="AS57" s="11">
        <f>AQ57+AR57</f>
        <v>1096</v>
      </c>
      <c r="AT57" s="641">
        <f>'53'!AV57</f>
        <v>96</v>
      </c>
      <c r="AU57" s="609">
        <f t="shared" si="15"/>
        <v>0</v>
      </c>
      <c r="AV57" s="11">
        <f t="shared" si="15"/>
        <v>96</v>
      </c>
      <c r="AW57" s="641">
        <f>'53'!AY57</f>
        <v>96</v>
      </c>
      <c r="AX57" s="609">
        <f t="shared" si="15"/>
        <v>0</v>
      </c>
      <c r="AY57" s="11">
        <f t="shared" si="15"/>
        <v>96</v>
      </c>
      <c r="AZ57" s="747">
        <f>BC57+BF57+BI57+BL57+BO57+BR57</f>
        <v>0</v>
      </c>
      <c r="BA57" s="653">
        <v>0</v>
      </c>
      <c r="BB57" s="654">
        <v>0</v>
      </c>
      <c r="BC57" s="653">
        <f>BA57+BB57</f>
        <v>0</v>
      </c>
      <c r="BD57" s="653">
        <v>0</v>
      </c>
      <c r="BE57" s="654">
        <v>0</v>
      </c>
      <c r="BF57" s="653">
        <f>BD57+BE57</f>
        <v>0</v>
      </c>
      <c r="BG57" s="653">
        <v>0</v>
      </c>
      <c r="BH57" s="654">
        <v>0</v>
      </c>
      <c r="BI57" s="653">
        <f>BG57+BH57</f>
        <v>0</v>
      </c>
      <c r="BJ57" s="641">
        <f>'53'!BL57</f>
        <v>0</v>
      </c>
      <c r="BK57" s="654">
        <v>0</v>
      </c>
      <c r="BL57" s="653">
        <f>BJ57+BK57</f>
        <v>0</v>
      </c>
      <c r="BM57" s="641">
        <f>'53'!BO57</f>
        <v>0</v>
      </c>
      <c r="BN57" s="654">
        <v>0</v>
      </c>
      <c r="BO57" s="653">
        <f>BM57+BN57</f>
        <v>0</v>
      </c>
      <c r="BP57" s="641">
        <f>'53'!BR57</f>
        <v>0</v>
      </c>
      <c r="BQ57" s="654">
        <v>0</v>
      </c>
      <c r="BR57" s="653">
        <f>BP57+BQ57</f>
        <v>0</v>
      </c>
      <c r="BS57" s="608">
        <f>BT57+BU57+BX57+CA57+CD57+CG57+CJ57+CM57+CP57</f>
        <v>62739.59397</v>
      </c>
      <c r="BT57" s="11">
        <f t="shared" ref="BT57:BW58" si="16">E57+AC57</f>
        <v>4728.52027</v>
      </c>
      <c r="BU57" s="11">
        <f t="shared" si="16"/>
        <v>5368.03887</v>
      </c>
      <c r="BV57" s="11">
        <f t="shared" si="16"/>
        <v>6691.42368</v>
      </c>
      <c r="BW57" s="609">
        <f t="shared" si="16"/>
        <v>0</v>
      </c>
      <c r="BX57" s="11">
        <f>BV57+BW57</f>
        <v>6691.42368</v>
      </c>
      <c r="BY57" s="11">
        <f>J57+AH57+BA57</f>
        <v>6398.76753</v>
      </c>
      <c r="BZ57" s="609">
        <f>K57+AI57+BB57</f>
        <v>0</v>
      </c>
      <c r="CA57" s="11">
        <f>BY57+BZ57</f>
        <v>6398.76753</v>
      </c>
      <c r="CB57" s="11">
        <f>M57+AK57</f>
        <v>6221.46909</v>
      </c>
      <c r="CC57" s="642">
        <f>N57+AL57</f>
        <v>0</v>
      </c>
      <c r="CD57" s="11">
        <f>CB57+CC57</f>
        <v>6221.46909</v>
      </c>
      <c r="CE57" s="11">
        <f>P57+AN57+BG57</f>
        <v>9171.01139</v>
      </c>
      <c r="CF57" s="642">
        <f>Q57+AO57+BH57</f>
        <v>0</v>
      </c>
      <c r="CG57" s="641">
        <f>CE57+CF57</f>
        <v>9171.01139</v>
      </c>
      <c r="CH57" s="11">
        <f>S57+AQ57+BJ57</f>
        <v>9022.86685</v>
      </c>
      <c r="CI57" s="642">
        <f>T57+AR57+BK57</f>
        <v>0</v>
      </c>
      <c r="CJ57" s="641">
        <f>CH57+CI57</f>
        <v>9022.86685</v>
      </c>
      <c r="CK57" s="11">
        <f>V57+AT57+BM57</f>
        <v>7616.41406</v>
      </c>
      <c r="CL57" s="642">
        <f>W57+AU57+BN57</f>
        <v>0</v>
      </c>
      <c r="CM57" s="641">
        <f>CK57+CL57</f>
        <v>7616.41406</v>
      </c>
      <c r="CN57" s="11">
        <f>Y57+AW57+BP57</f>
        <v>7521.08223</v>
      </c>
      <c r="CO57" s="642">
        <f>Z57+AX57+BQ57</f>
        <v>0</v>
      </c>
      <c r="CP57" s="787">
        <f>CN57+CO57</f>
        <v>7521.08223</v>
      </c>
      <c r="CQ57" s="326"/>
    </row>
    <row r="58" s="27" customFormat="1" ht="105.75" customHeight="1" spans="1:95">
      <c r="A58" s="669" t="s">
        <v>356</v>
      </c>
      <c r="B58" s="670" t="s">
        <v>329</v>
      </c>
      <c r="C58" s="671" t="s">
        <v>46</v>
      </c>
      <c r="D58" s="664">
        <f>E58+F58+I58+L58+O58+R58+U58+X58+AA58</f>
        <v>0</v>
      </c>
      <c r="E58" s="641">
        <v>0</v>
      </c>
      <c r="F58" s="641">
        <v>0</v>
      </c>
      <c r="G58" s="641"/>
      <c r="H58" s="642"/>
      <c r="I58" s="641">
        <v>0</v>
      </c>
      <c r="J58" s="699">
        <v>0</v>
      </c>
      <c r="K58" s="642">
        <v>0</v>
      </c>
      <c r="L58" s="699">
        <v>0</v>
      </c>
      <c r="M58" s="699">
        <v>0</v>
      </c>
      <c r="N58" s="642">
        <v>0</v>
      </c>
      <c r="O58" s="699">
        <v>0</v>
      </c>
      <c r="P58" s="699">
        <v>0</v>
      </c>
      <c r="Q58" s="642">
        <v>0</v>
      </c>
      <c r="R58" s="722">
        <f>P58+Q58</f>
        <v>0</v>
      </c>
      <c r="S58" s="699">
        <v>0</v>
      </c>
      <c r="T58" s="642">
        <v>0</v>
      </c>
      <c r="U58" s="722">
        <f>S58+T58</f>
        <v>0</v>
      </c>
      <c r="V58" s="699">
        <v>0</v>
      </c>
      <c r="W58" s="642">
        <v>0</v>
      </c>
      <c r="X58" s="722">
        <f>V58+W58</f>
        <v>0</v>
      </c>
      <c r="Y58" s="699">
        <v>0</v>
      </c>
      <c r="Z58" s="642">
        <v>0</v>
      </c>
      <c r="AA58" s="722">
        <f>Y58+Z58</f>
        <v>0</v>
      </c>
      <c r="AB58" s="734">
        <f>AC58+AD58+AG58+AJ58+AM58+AP58+AS58+AV58+AY58</f>
        <v>475.9</v>
      </c>
      <c r="AC58" s="641">
        <v>0</v>
      </c>
      <c r="AD58" s="641">
        <v>0</v>
      </c>
      <c r="AE58" s="641"/>
      <c r="AF58" s="642"/>
      <c r="AG58" s="392">
        <v>0</v>
      </c>
      <c r="AH58" s="641">
        <v>0</v>
      </c>
      <c r="AI58" s="642">
        <v>0</v>
      </c>
      <c r="AJ58" s="641">
        <v>0</v>
      </c>
      <c r="AK58" s="641">
        <f>'43'!AD56</f>
        <v>97.5</v>
      </c>
      <c r="AL58" s="642">
        <v>0</v>
      </c>
      <c r="AM58" s="641">
        <f>AK58+AL58</f>
        <v>97.5</v>
      </c>
      <c r="AN58" s="641">
        <f>'48'!AP56</f>
        <v>90.4</v>
      </c>
      <c r="AO58" s="642">
        <v>0</v>
      </c>
      <c r="AP58" s="641">
        <f>AN58+AO58</f>
        <v>90.4</v>
      </c>
      <c r="AQ58" s="641">
        <f>'52'!AS58</f>
        <v>96</v>
      </c>
      <c r="AR58" s="642">
        <v>0</v>
      </c>
      <c r="AS58" s="641">
        <f>AQ58+AR58</f>
        <v>96</v>
      </c>
      <c r="AT58" s="641">
        <f>'52'!AV58</f>
        <v>96</v>
      </c>
      <c r="AU58" s="642">
        <v>0</v>
      </c>
      <c r="AV58" s="641">
        <f>AT58+AU58</f>
        <v>96</v>
      </c>
      <c r="AW58" s="641">
        <f>'52'!AY58</f>
        <v>96</v>
      </c>
      <c r="AX58" s="642">
        <v>0</v>
      </c>
      <c r="AY58" s="641">
        <f>AW58+AX58</f>
        <v>96</v>
      </c>
      <c r="AZ58" s="747">
        <f>BC58+BF58+BI58+BL58+BO58+BR58</f>
        <v>0</v>
      </c>
      <c r="BA58" s="641">
        <v>0</v>
      </c>
      <c r="BB58" s="642">
        <v>0</v>
      </c>
      <c r="BC58" s="641">
        <v>0</v>
      </c>
      <c r="BD58" s="641">
        <v>0</v>
      </c>
      <c r="BE58" s="642">
        <v>0</v>
      </c>
      <c r="BF58" s="641">
        <v>0</v>
      </c>
      <c r="BG58" s="641">
        <v>0</v>
      </c>
      <c r="BH58" s="642">
        <v>0</v>
      </c>
      <c r="BI58" s="641">
        <v>0</v>
      </c>
      <c r="BJ58" s="641">
        <v>0</v>
      </c>
      <c r="BK58" s="642">
        <v>0</v>
      </c>
      <c r="BL58" s="641">
        <v>0</v>
      </c>
      <c r="BM58" s="641">
        <v>0</v>
      </c>
      <c r="BN58" s="642">
        <v>0</v>
      </c>
      <c r="BO58" s="641">
        <v>0</v>
      </c>
      <c r="BP58" s="641">
        <v>0</v>
      </c>
      <c r="BQ58" s="642">
        <v>0</v>
      </c>
      <c r="BR58" s="641">
        <v>0</v>
      </c>
      <c r="BS58" s="608">
        <f>BT58+BU58+BX58+CA58+CD58+CG58+CJ58+CM58+CP58</f>
        <v>475.9</v>
      </c>
      <c r="BT58" s="641">
        <f t="shared" si="16"/>
        <v>0</v>
      </c>
      <c r="BU58" s="641">
        <f t="shared" si="16"/>
        <v>0</v>
      </c>
      <c r="BV58" s="641">
        <f t="shared" si="16"/>
        <v>0</v>
      </c>
      <c r="BW58" s="642">
        <f t="shared" si="16"/>
        <v>0</v>
      </c>
      <c r="BX58" s="641">
        <f>BV58+BW58</f>
        <v>0</v>
      </c>
      <c r="BY58" s="641">
        <f>J58+AH58+BA58</f>
        <v>0</v>
      </c>
      <c r="BZ58" s="642">
        <f>K58+AI58+BB58</f>
        <v>0</v>
      </c>
      <c r="CA58" s="641">
        <f>BY58+BZ58</f>
        <v>0</v>
      </c>
      <c r="CB58" s="641">
        <f>M58+AK58</f>
        <v>97.5</v>
      </c>
      <c r="CC58" s="642">
        <f>N58+AL58</f>
        <v>0</v>
      </c>
      <c r="CD58" s="641">
        <f>CB58+CC58</f>
        <v>97.5</v>
      </c>
      <c r="CE58" s="11">
        <f>P58+AN58+BG58</f>
        <v>90.4</v>
      </c>
      <c r="CF58" s="642">
        <f>Q58+AO58+BH58</f>
        <v>0</v>
      </c>
      <c r="CG58" s="641">
        <f>CE58+CF58</f>
        <v>90.4</v>
      </c>
      <c r="CH58" s="11">
        <f>S58+AQ58+BJ58</f>
        <v>96</v>
      </c>
      <c r="CI58" s="642">
        <f>T58+AR58+BK58</f>
        <v>0</v>
      </c>
      <c r="CJ58" s="641">
        <f>CH58+CI58</f>
        <v>96</v>
      </c>
      <c r="CK58" s="11">
        <f>V58+AT58+BM58</f>
        <v>96</v>
      </c>
      <c r="CL58" s="642">
        <f>W58+AU58+BN58</f>
        <v>0</v>
      </c>
      <c r="CM58" s="641">
        <f>CK58+CL58</f>
        <v>96</v>
      </c>
      <c r="CN58" s="11">
        <f>Y58+AW58+BP58</f>
        <v>96</v>
      </c>
      <c r="CO58" s="642">
        <f>Z58+AX58+BQ58</f>
        <v>0</v>
      </c>
      <c r="CP58" s="787">
        <f>CN58+CO58</f>
        <v>96</v>
      </c>
      <c r="CQ58" s="326"/>
    </row>
    <row r="59" s="27" customFormat="1" ht="81.75" customHeight="1" spans="1:95">
      <c r="A59" s="643"/>
      <c r="B59" s="644" t="s">
        <v>159</v>
      </c>
      <c r="C59" s="672"/>
      <c r="D59" s="673">
        <f>E59+F59+I59+L59+O59+R59+U59+X59+AA59</f>
        <v>61168.25203</v>
      </c>
      <c r="E59" s="646">
        <f>E57+E58</f>
        <v>4728.52027</v>
      </c>
      <c r="F59" s="646">
        <f t="shared" ref="F59:AA59" si="17">F57+F58</f>
        <v>5368.03887</v>
      </c>
      <c r="G59" s="646">
        <f t="shared" si="17"/>
        <v>6595.98174</v>
      </c>
      <c r="H59" s="646">
        <f t="shared" si="17"/>
        <v>0</v>
      </c>
      <c r="I59" s="646">
        <f t="shared" si="17"/>
        <v>6595.98174</v>
      </c>
      <c r="J59" s="646">
        <f t="shared" si="17"/>
        <v>6398.76753</v>
      </c>
      <c r="K59" s="646">
        <f t="shared" si="17"/>
        <v>0</v>
      </c>
      <c r="L59" s="646">
        <f t="shared" si="17"/>
        <v>6398.76753</v>
      </c>
      <c r="M59" s="646">
        <f t="shared" si="17"/>
        <v>6123.96909</v>
      </c>
      <c r="N59" s="646">
        <f t="shared" si="17"/>
        <v>0</v>
      </c>
      <c r="O59" s="646">
        <f t="shared" si="17"/>
        <v>6123.96909</v>
      </c>
      <c r="P59" s="646">
        <f t="shared" si="17"/>
        <v>9080.61139</v>
      </c>
      <c r="Q59" s="646">
        <f t="shared" si="17"/>
        <v>0</v>
      </c>
      <c r="R59" s="646">
        <f t="shared" si="17"/>
        <v>9080.61139</v>
      </c>
      <c r="S59" s="646">
        <f t="shared" si="17"/>
        <v>7926.86685</v>
      </c>
      <c r="T59" s="646">
        <f t="shared" si="17"/>
        <v>0</v>
      </c>
      <c r="U59" s="646">
        <f t="shared" si="17"/>
        <v>7926.86685</v>
      </c>
      <c r="V59" s="646">
        <f t="shared" si="17"/>
        <v>7520.41406</v>
      </c>
      <c r="W59" s="646">
        <f t="shared" si="17"/>
        <v>0</v>
      </c>
      <c r="X59" s="646">
        <f t="shared" si="17"/>
        <v>7520.41406</v>
      </c>
      <c r="Y59" s="646">
        <f t="shared" si="17"/>
        <v>7425.08223</v>
      </c>
      <c r="Z59" s="646">
        <f t="shared" si="17"/>
        <v>0</v>
      </c>
      <c r="AA59" s="646">
        <f t="shared" si="17"/>
        <v>7425.08223</v>
      </c>
      <c r="AB59" s="673">
        <f>AC59+AD59+AG59+AJ59+AM59+AP59+AS59+AV59+AY59</f>
        <v>1571.34194</v>
      </c>
      <c r="AC59" s="646">
        <f t="shared" ref="AC59:BR59" si="18">AC57</f>
        <v>0</v>
      </c>
      <c r="AD59" s="646">
        <f t="shared" si="18"/>
        <v>0</v>
      </c>
      <c r="AE59" s="646">
        <f t="shared" si="18"/>
        <v>95.44194</v>
      </c>
      <c r="AF59" s="646">
        <f t="shared" si="18"/>
        <v>0</v>
      </c>
      <c r="AG59" s="646">
        <f t="shared" si="18"/>
        <v>95.44194</v>
      </c>
      <c r="AH59" s="646">
        <f t="shared" si="18"/>
        <v>0</v>
      </c>
      <c r="AI59" s="646">
        <f t="shared" si="18"/>
        <v>0</v>
      </c>
      <c r="AJ59" s="646">
        <f t="shared" si="18"/>
        <v>0</v>
      </c>
      <c r="AK59" s="646">
        <f t="shared" si="18"/>
        <v>97.5</v>
      </c>
      <c r="AL59" s="646">
        <f t="shared" si="18"/>
        <v>0</v>
      </c>
      <c r="AM59" s="646">
        <f t="shared" si="18"/>
        <v>97.5</v>
      </c>
      <c r="AN59" s="646">
        <f t="shared" si="18"/>
        <v>90.4</v>
      </c>
      <c r="AO59" s="646">
        <f t="shared" si="18"/>
        <v>0</v>
      </c>
      <c r="AP59" s="646">
        <f t="shared" si="18"/>
        <v>90.4</v>
      </c>
      <c r="AQ59" s="646">
        <f t="shared" si="18"/>
        <v>1096</v>
      </c>
      <c r="AR59" s="646">
        <f t="shared" si="18"/>
        <v>0</v>
      </c>
      <c r="AS59" s="646">
        <f t="shared" si="18"/>
        <v>1096</v>
      </c>
      <c r="AT59" s="646">
        <f t="shared" si="18"/>
        <v>96</v>
      </c>
      <c r="AU59" s="646">
        <f t="shared" si="18"/>
        <v>0</v>
      </c>
      <c r="AV59" s="646">
        <f t="shared" si="18"/>
        <v>96</v>
      </c>
      <c r="AW59" s="646">
        <f t="shared" si="18"/>
        <v>96</v>
      </c>
      <c r="AX59" s="646">
        <f t="shared" si="18"/>
        <v>0</v>
      </c>
      <c r="AY59" s="646">
        <f t="shared" si="18"/>
        <v>96</v>
      </c>
      <c r="AZ59" s="747">
        <f>BC59+BF59+BI59+BL59+BO59+BR59</f>
        <v>0</v>
      </c>
      <c r="BA59" s="646">
        <f t="shared" si="18"/>
        <v>0</v>
      </c>
      <c r="BB59" s="646">
        <f t="shared" si="18"/>
        <v>0</v>
      </c>
      <c r="BC59" s="646">
        <f t="shared" si="18"/>
        <v>0</v>
      </c>
      <c r="BD59" s="646">
        <f t="shared" si="18"/>
        <v>0</v>
      </c>
      <c r="BE59" s="646">
        <f t="shared" si="18"/>
        <v>0</v>
      </c>
      <c r="BF59" s="646">
        <f t="shared" si="18"/>
        <v>0</v>
      </c>
      <c r="BG59" s="646">
        <f t="shared" si="18"/>
        <v>0</v>
      </c>
      <c r="BH59" s="646">
        <f t="shared" si="18"/>
        <v>0</v>
      </c>
      <c r="BI59" s="646">
        <f t="shared" si="18"/>
        <v>0</v>
      </c>
      <c r="BJ59" s="646">
        <f t="shared" si="18"/>
        <v>0</v>
      </c>
      <c r="BK59" s="646">
        <f t="shared" si="18"/>
        <v>0</v>
      </c>
      <c r="BL59" s="646">
        <f t="shared" si="18"/>
        <v>0</v>
      </c>
      <c r="BM59" s="646">
        <f t="shared" si="18"/>
        <v>0</v>
      </c>
      <c r="BN59" s="646">
        <f t="shared" si="18"/>
        <v>0</v>
      </c>
      <c r="BO59" s="646">
        <f t="shared" si="18"/>
        <v>0</v>
      </c>
      <c r="BP59" s="646">
        <f t="shared" si="18"/>
        <v>0</v>
      </c>
      <c r="BQ59" s="646">
        <f t="shared" si="18"/>
        <v>0</v>
      </c>
      <c r="BR59" s="646">
        <f t="shared" si="18"/>
        <v>0</v>
      </c>
      <c r="BS59" s="608">
        <f>BT59+BU59+BX59+CA59+CD59+CG59+CJ59+CM59+CP59</f>
        <v>62739.59397</v>
      </c>
      <c r="BT59" s="646">
        <f t="shared" ref="BT59:CP59" si="19">BT57</f>
        <v>4728.52027</v>
      </c>
      <c r="BU59" s="646">
        <f t="shared" si="19"/>
        <v>5368.03887</v>
      </c>
      <c r="BV59" s="646">
        <f t="shared" si="19"/>
        <v>6691.42368</v>
      </c>
      <c r="BW59" s="646">
        <f t="shared" si="19"/>
        <v>0</v>
      </c>
      <c r="BX59" s="646">
        <f t="shared" si="19"/>
        <v>6691.42368</v>
      </c>
      <c r="BY59" s="646">
        <f t="shared" si="19"/>
        <v>6398.76753</v>
      </c>
      <c r="BZ59" s="646">
        <f t="shared" si="19"/>
        <v>0</v>
      </c>
      <c r="CA59" s="646">
        <f t="shared" si="19"/>
        <v>6398.76753</v>
      </c>
      <c r="CB59" s="646">
        <f t="shared" si="19"/>
        <v>6221.46909</v>
      </c>
      <c r="CC59" s="646">
        <f t="shared" si="19"/>
        <v>0</v>
      </c>
      <c r="CD59" s="646">
        <f t="shared" si="19"/>
        <v>6221.46909</v>
      </c>
      <c r="CE59" s="646">
        <f t="shared" si="19"/>
        <v>9171.01139</v>
      </c>
      <c r="CF59" s="646">
        <f t="shared" si="19"/>
        <v>0</v>
      </c>
      <c r="CG59" s="795">
        <f t="shared" si="19"/>
        <v>9171.01139</v>
      </c>
      <c r="CH59" s="795">
        <f t="shared" si="19"/>
        <v>9022.86685</v>
      </c>
      <c r="CI59" s="795">
        <f t="shared" si="19"/>
        <v>0</v>
      </c>
      <c r="CJ59" s="795">
        <f t="shared" si="19"/>
        <v>9022.86685</v>
      </c>
      <c r="CK59" s="795">
        <f t="shared" si="19"/>
        <v>7616.41406</v>
      </c>
      <c r="CL59" s="795">
        <f t="shared" si="19"/>
        <v>0</v>
      </c>
      <c r="CM59" s="795">
        <f t="shared" si="19"/>
        <v>7616.41406</v>
      </c>
      <c r="CN59" s="795">
        <f t="shared" si="19"/>
        <v>7521.08223</v>
      </c>
      <c r="CO59" s="795">
        <f t="shared" si="19"/>
        <v>0</v>
      </c>
      <c r="CP59" s="823">
        <f t="shared" si="19"/>
        <v>7521.08223</v>
      </c>
      <c r="CQ59" s="824"/>
    </row>
    <row r="60" s="27" customFormat="1" ht="21" customHeight="1" spans="1:95">
      <c r="A60" s="667" t="s">
        <v>304</v>
      </c>
      <c r="B60" s="668"/>
      <c r="C60" s="668"/>
      <c r="D60" s="668"/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68"/>
      <c r="Q60" s="668"/>
      <c r="R60" s="668"/>
      <c r="S60" s="668"/>
      <c r="T60" s="668"/>
      <c r="U60" s="668"/>
      <c r="V60" s="668"/>
      <c r="W60" s="668"/>
      <c r="X60" s="668"/>
      <c r="Y60" s="668"/>
      <c r="Z60" s="668"/>
      <c r="AA60" s="668"/>
      <c r="AB60" s="668"/>
      <c r="AC60" s="668"/>
      <c r="AD60" s="668"/>
      <c r="AE60" s="668"/>
      <c r="AF60" s="668"/>
      <c r="AG60" s="668"/>
      <c r="AH60" s="668"/>
      <c r="AI60" s="668"/>
      <c r="AJ60" s="668"/>
      <c r="AK60" s="668"/>
      <c r="AL60" s="668"/>
      <c r="AM60" s="668"/>
      <c r="AN60" s="668"/>
      <c r="AO60" s="668"/>
      <c r="AP60" s="668"/>
      <c r="AQ60" s="668"/>
      <c r="AR60" s="668"/>
      <c r="AS60" s="668"/>
      <c r="AT60" s="668"/>
      <c r="AU60" s="668"/>
      <c r="AV60" s="668"/>
      <c r="AW60" s="668"/>
      <c r="AX60" s="668"/>
      <c r="AY60" s="668"/>
      <c r="AZ60" s="668"/>
      <c r="BA60" s="668"/>
      <c r="BB60" s="668"/>
      <c r="BC60" s="668"/>
      <c r="BD60" s="668"/>
      <c r="BE60" s="668"/>
      <c r="BF60" s="668"/>
      <c r="BG60" s="668"/>
      <c r="BH60" s="668"/>
      <c r="BI60" s="668"/>
      <c r="BJ60" s="668"/>
      <c r="BK60" s="668"/>
      <c r="BL60" s="668"/>
      <c r="BM60" s="668"/>
      <c r="BN60" s="668"/>
      <c r="BO60" s="668"/>
      <c r="BP60" s="668"/>
      <c r="BQ60" s="668"/>
      <c r="BR60" s="668"/>
      <c r="BS60" s="668"/>
      <c r="BT60" s="668"/>
      <c r="BU60" s="668"/>
      <c r="BV60" s="668"/>
      <c r="BW60" s="668"/>
      <c r="BX60" s="668"/>
      <c r="BY60" s="668"/>
      <c r="BZ60" s="668"/>
      <c r="CA60" s="668"/>
      <c r="CB60" s="668"/>
      <c r="CC60" s="668"/>
      <c r="CD60" s="668"/>
      <c r="CE60" s="668"/>
      <c r="CF60" s="668"/>
      <c r="CG60" s="668"/>
      <c r="CH60" s="668"/>
      <c r="CI60" s="668"/>
      <c r="CJ60" s="668"/>
      <c r="CK60" s="668"/>
      <c r="CL60" s="668"/>
      <c r="CM60" s="668"/>
      <c r="CN60" s="668"/>
      <c r="CO60" s="668"/>
      <c r="CP60" s="822"/>
      <c r="CQ60" s="814"/>
    </row>
    <row r="61" s="27" customFormat="1" ht="22.5" customHeight="1" spans="1:95">
      <c r="A61" s="604" t="s">
        <v>305</v>
      </c>
      <c r="B61" s="605"/>
      <c r="C61" s="605"/>
      <c r="D61" s="605"/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5"/>
      <c r="R61" s="605"/>
      <c r="S61" s="605"/>
      <c r="T61" s="605"/>
      <c r="U61" s="605"/>
      <c r="V61" s="605"/>
      <c r="W61" s="605"/>
      <c r="X61" s="605"/>
      <c r="Y61" s="605"/>
      <c r="Z61" s="605"/>
      <c r="AA61" s="605"/>
      <c r="AB61" s="605"/>
      <c r="AC61" s="605"/>
      <c r="AD61" s="605"/>
      <c r="AE61" s="605"/>
      <c r="AF61" s="605"/>
      <c r="AG61" s="605"/>
      <c r="AH61" s="605"/>
      <c r="AI61" s="605"/>
      <c r="AJ61" s="605"/>
      <c r="AK61" s="605"/>
      <c r="AL61" s="605"/>
      <c r="AM61" s="605"/>
      <c r="AN61" s="605"/>
      <c r="AO61" s="605"/>
      <c r="AP61" s="605"/>
      <c r="AQ61" s="605"/>
      <c r="AR61" s="605"/>
      <c r="AS61" s="605"/>
      <c r="AT61" s="605"/>
      <c r="AU61" s="605"/>
      <c r="AV61" s="605"/>
      <c r="AW61" s="605"/>
      <c r="AX61" s="605"/>
      <c r="AY61" s="605"/>
      <c r="AZ61" s="605"/>
      <c r="BA61" s="605"/>
      <c r="BB61" s="605"/>
      <c r="BC61" s="605"/>
      <c r="BD61" s="605"/>
      <c r="BE61" s="605"/>
      <c r="BF61" s="605"/>
      <c r="BG61" s="605"/>
      <c r="BH61" s="605"/>
      <c r="BI61" s="605"/>
      <c r="BJ61" s="605"/>
      <c r="BK61" s="605"/>
      <c r="BL61" s="605"/>
      <c r="BM61" s="605"/>
      <c r="BN61" s="605"/>
      <c r="BO61" s="605"/>
      <c r="BP61" s="605"/>
      <c r="BQ61" s="605"/>
      <c r="BR61" s="605"/>
      <c r="BS61" s="605"/>
      <c r="BT61" s="605"/>
      <c r="BU61" s="605"/>
      <c r="BV61" s="605"/>
      <c r="BW61" s="605"/>
      <c r="BX61" s="605"/>
      <c r="BY61" s="605"/>
      <c r="BZ61" s="605"/>
      <c r="CA61" s="605"/>
      <c r="CB61" s="605"/>
      <c r="CC61" s="605"/>
      <c r="CD61" s="605"/>
      <c r="CE61" s="605"/>
      <c r="CF61" s="605"/>
      <c r="CG61" s="605"/>
      <c r="CH61" s="605"/>
      <c r="CI61" s="605"/>
      <c r="CJ61" s="605"/>
      <c r="CK61" s="605"/>
      <c r="CL61" s="605"/>
      <c r="CM61" s="605"/>
      <c r="CN61" s="605"/>
      <c r="CO61" s="605"/>
      <c r="CP61" s="801"/>
      <c r="CQ61" s="814"/>
    </row>
    <row r="62" ht="68.25" customHeight="1" spans="1:95">
      <c r="A62" s="15" t="s">
        <v>122</v>
      </c>
      <c r="B62" s="606" t="s">
        <v>160</v>
      </c>
      <c r="C62" s="607" t="s">
        <v>13</v>
      </c>
      <c r="D62" s="674">
        <f>E62+F62+I62+L62+O62+R62+U62+X62+AA62</f>
        <v>1488.35017</v>
      </c>
      <c r="E62" s="11">
        <v>0</v>
      </c>
      <c r="F62" s="11">
        <v>0</v>
      </c>
      <c r="G62" s="11">
        <f>'26'!I50</f>
        <v>1488.35017</v>
      </c>
      <c r="H62" s="609">
        <f>H63+H64+H65</f>
        <v>0</v>
      </c>
      <c r="I62" s="11">
        <f>G62+H62</f>
        <v>1488.35017</v>
      </c>
      <c r="J62" s="686">
        <f>'34'!L58</f>
        <v>0</v>
      </c>
      <c r="K62" s="700"/>
      <c r="L62" s="686">
        <v>0</v>
      </c>
      <c r="M62" s="686">
        <v>0</v>
      </c>
      <c r="N62" s="700">
        <v>0</v>
      </c>
      <c r="O62" s="686">
        <v>0</v>
      </c>
      <c r="P62" s="699">
        <f>'49'!R62</f>
        <v>0</v>
      </c>
      <c r="Q62" s="687">
        <f>Q63+Q64+Q65</f>
        <v>0</v>
      </c>
      <c r="R62" s="717">
        <f>P62+Q62</f>
        <v>0</v>
      </c>
      <c r="S62" s="699">
        <f>'50'!U62</f>
        <v>0</v>
      </c>
      <c r="T62" s="687">
        <f>T63</f>
        <v>0</v>
      </c>
      <c r="U62" s="717">
        <f>S62+T62</f>
        <v>0</v>
      </c>
      <c r="V62" s="699">
        <f>'50'!X62</f>
        <v>0</v>
      </c>
      <c r="W62" s="687">
        <f>W63</f>
        <v>0</v>
      </c>
      <c r="X62" s="717">
        <f>V62+W62</f>
        <v>0</v>
      </c>
      <c r="Y62" s="699">
        <f>'50'!AA62</f>
        <v>0</v>
      </c>
      <c r="Z62" s="687">
        <f>Z63</f>
        <v>0</v>
      </c>
      <c r="AA62" s="717">
        <f>Y62+Z62</f>
        <v>0</v>
      </c>
      <c r="AB62" s="674">
        <f>AC62+AD62+AG62+AJ62+AM62+AP62+AS62+AV62+AY62</f>
        <v>0</v>
      </c>
      <c r="AC62" s="653">
        <v>0</v>
      </c>
      <c r="AD62" s="653">
        <v>0</v>
      </c>
      <c r="AE62" s="653">
        <v>0</v>
      </c>
      <c r="AF62" s="654"/>
      <c r="AG62" s="404">
        <v>0</v>
      </c>
      <c r="AH62" s="653">
        <f>'35'!AA58</f>
        <v>0</v>
      </c>
      <c r="AI62" s="737"/>
      <c r="AJ62" s="653">
        <v>0</v>
      </c>
      <c r="AK62" s="653">
        <f>'43'!AD60</f>
        <v>0</v>
      </c>
      <c r="AL62" s="737"/>
      <c r="AM62" s="653">
        <v>0</v>
      </c>
      <c r="AN62" s="653">
        <f>'49'!AG62</f>
        <v>0</v>
      </c>
      <c r="AO62" s="737"/>
      <c r="AP62" s="653">
        <v>0</v>
      </c>
      <c r="AQ62" s="653">
        <f>'50'!AJ62</f>
        <v>0</v>
      </c>
      <c r="AR62" s="737"/>
      <c r="AS62" s="653">
        <v>0</v>
      </c>
      <c r="AT62" s="653">
        <f>'50'!AM62</f>
        <v>0</v>
      </c>
      <c r="AU62" s="737"/>
      <c r="AV62" s="653">
        <v>0</v>
      </c>
      <c r="AW62" s="653">
        <f>'50'!AP62</f>
        <v>0</v>
      </c>
      <c r="AX62" s="737"/>
      <c r="AY62" s="653">
        <v>0</v>
      </c>
      <c r="AZ62" s="747">
        <f>BC62+BF62+BI62+BL62+BO62+BR62</f>
        <v>0</v>
      </c>
      <c r="BA62" s="653">
        <v>0</v>
      </c>
      <c r="BB62" s="654"/>
      <c r="BC62" s="653">
        <f>BA62+BB62</f>
        <v>0</v>
      </c>
      <c r="BD62" s="653">
        <v>0</v>
      </c>
      <c r="BE62" s="654"/>
      <c r="BF62" s="653">
        <f>BD62+BE62</f>
        <v>0</v>
      </c>
      <c r="BG62" s="653">
        <v>0</v>
      </c>
      <c r="BH62" s="654"/>
      <c r="BI62" s="653">
        <f>BG62+BH62</f>
        <v>0</v>
      </c>
      <c r="BJ62" s="653">
        <v>0</v>
      </c>
      <c r="BK62" s="654"/>
      <c r="BL62" s="653">
        <f>BJ62+BK62</f>
        <v>0</v>
      </c>
      <c r="BM62" s="653">
        <v>0</v>
      </c>
      <c r="BN62" s="654"/>
      <c r="BO62" s="653">
        <f>BM62+BN62</f>
        <v>0</v>
      </c>
      <c r="BP62" s="653">
        <v>0</v>
      </c>
      <c r="BQ62" s="654"/>
      <c r="BR62" s="653">
        <f>BP62+BQ62</f>
        <v>0</v>
      </c>
      <c r="BS62" s="608">
        <f>BT62+BU62+BX62+CA62+CD62+CG62+CJ62+CM62+CP62</f>
        <v>1488.35017</v>
      </c>
      <c r="BT62" s="11">
        <f>E62+AC62</f>
        <v>0</v>
      </c>
      <c r="BU62" s="11">
        <f>F62+AD62</f>
        <v>0</v>
      </c>
      <c r="BV62" s="11">
        <f>G62+AE62</f>
        <v>1488.35017</v>
      </c>
      <c r="BW62" s="609">
        <f>H62+AF62</f>
        <v>0</v>
      </c>
      <c r="BX62" s="11">
        <f>BV62+BW62</f>
        <v>1488.35017</v>
      </c>
      <c r="BY62" s="11">
        <f>J62+AH62+BA62</f>
        <v>0</v>
      </c>
      <c r="BZ62" s="642">
        <f>K62+AI62+BB62</f>
        <v>0</v>
      </c>
      <c r="CA62" s="11">
        <f>BY62+BZ62</f>
        <v>0</v>
      </c>
      <c r="CB62" s="11">
        <f>M62+AK62</f>
        <v>0</v>
      </c>
      <c r="CC62" s="642">
        <f>N62+AL62</f>
        <v>0</v>
      </c>
      <c r="CD62" s="11">
        <f>CB62+CC62</f>
        <v>0</v>
      </c>
      <c r="CE62" s="11">
        <f>P62+AN62+BG62</f>
        <v>0</v>
      </c>
      <c r="CF62" s="609">
        <f>Q62+AO62+BH62</f>
        <v>0</v>
      </c>
      <c r="CG62" s="11">
        <f>CE62+CF62</f>
        <v>0</v>
      </c>
      <c r="CH62" s="11">
        <f>S62+AQ62+BJ62</f>
        <v>0</v>
      </c>
      <c r="CI62" s="609">
        <f>T62+AR62+BK62</f>
        <v>0</v>
      </c>
      <c r="CJ62" s="11">
        <f>CH62+CI62</f>
        <v>0</v>
      </c>
      <c r="CK62" s="11">
        <f>V62+AT62+BM62</f>
        <v>0</v>
      </c>
      <c r="CL62" s="609">
        <f>W62+AU62+BN62</f>
        <v>0</v>
      </c>
      <c r="CM62" s="11">
        <f>CK62+CL62</f>
        <v>0</v>
      </c>
      <c r="CN62" s="11">
        <f>Y62+AW62+BP62</f>
        <v>0</v>
      </c>
      <c r="CO62" s="609">
        <f>Z62+AX62+BQ62</f>
        <v>0</v>
      </c>
      <c r="CP62" s="787">
        <f>CN62+CO62</f>
        <v>0</v>
      </c>
      <c r="CQ62" s="824"/>
    </row>
    <row r="63" spans="1:95">
      <c r="A63" s="15"/>
      <c r="B63" s="606"/>
      <c r="C63" s="607" t="s">
        <v>91</v>
      </c>
      <c r="D63" s="675"/>
      <c r="E63" s="10"/>
      <c r="F63" s="10"/>
      <c r="G63" s="10"/>
      <c r="H63" s="676"/>
      <c r="I63" s="10"/>
      <c r="J63" s="704"/>
      <c r="K63" s="705"/>
      <c r="L63" s="706"/>
      <c r="M63" s="704"/>
      <c r="N63" s="705"/>
      <c r="O63" s="707"/>
      <c r="P63" s="708"/>
      <c r="Q63" s="725"/>
      <c r="R63" s="704"/>
      <c r="S63" s="708"/>
      <c r="T63" s="726"/>
      <c r="U63" s="704"/>
      <c r="V63" s="708"/>
      <c r="W63" s="726"/>
      <c r="X63" s="704"/>
      <c r="Y63" s="708"/>
      <c r="Z63" s="726"/>
      <c r="AA63" s="704"/>
      <c r="AB63" s="675"/>
      <c r="AC63" s="10"/>
      <c r="AD63" s="10"/>
      <c r="AE63" s="10"/>
      <c r="AF63" s="676"/>
      <c r="AG63" s="361"/>
      <c r="AH63" s="738"/>
      <c r="AI63" s="739"/>
      <c r="AJ63" s="657"/>
      <c r="AK63" s="738"/>
      <c r="AL63" s="739"/>
      <c r="AM63" s="657"/>
      <c r="AN63" s="738"/>
      <c r="AO63" s="739"/>
      <c r="AP63" s="657"/>
      <c r="AQ63" s="738"/>
      <c r="AR63" s="739"/>
      <c r="AS63" s="657"/>
      <c r="AT63" s="738"/>
      <c r="AU63" s="739"/>
      <c r="AV63" s="657"/>
      <c r="AW63" s="738"/>
      <c r="AX63" s="739"/>
      <c r="AY63" s="765"/>
      <c r="AZ63" s="640"/>
      <c r="BA63" s="760"/>
      <c r="BB63" s="642"/>
      <c r="BC63" s="765"/>
      <c r="BD63" s="760"/>
      <c r="BE63" s="642"/>
      <c r="BF63" s="760"/>
      <c r="BG63" s="760"/>
      <c r="BH63" s="642"/>
      <c r="BI63" s="760"/>
      <c r="BJ63" s="760"/>
      <c r="BK63" s="642"/>
      <c r="BL63" s="760"/>
      <c r="BM63" s="760"/>
      <c r="BN63" s="642"/>
      <c r="BO63" s="760"/>
      <c r="BP63" s="760"/>
      <c r="BQ63" s="642"/>
      <c r="BR63" s="783"/>
      <c r="BS63" s="657"/>
      <c r="BT63" s="10"/>
      <c r="BU63" s="10"/>
      <c r="BV63" s="10"/>
      <c r="BW63" s="676"/>
      <c r="BX63" s="10"/>
      <c r="BY63" s="738"/>
      <c r="BZ63" s="739"/>
      <c r="CA63" s="657"/>
      <c r="CB63" s="738"/>
      <c r="CC63" s="739"/>
      <c r="CD63" s="657"/>
      <c r="CE63" s="10"/>
      <c r="CF63" s="642"/>
      <c r="CG63" s="10"/>
      <c r="CH63" s="10"/>
      <c r="CI63" s="642"/>
      <c r="CJ63" s="10"/>
      <c r="CK63" s="10"/>
      <c r="CL63" s="642"/>
      <c r="CM63" s="10"/>
      <c r="CN63" s="10"/>
      <c r="CO63" s="642"/>
      <c r="CP63" s="765"/>
      <c r="CQ63" s="824"/>
    </row>
    <row r="64" ht="22.5" spans="1:95">
      <c r="A64" s="15"/>
      <c r="B64" s="606"/>
      <c r="C64" s="607" t="s">
        <v>404</v>
      </c>
      <c r="D64" s="608"/>
      <c r="E64" s="10"/>
      <c r="F64" s="10"/>
      <c r="G64" s="10"/>
      <c r="H64" s="676"/>
      <c r="I64" s="10"/>
      <c r="J64" s="704"/>
      <c r="K64" s="709"/>
      <c r="L64" s="706"/>
      <c r="M64" s="704"/>
      <c r="N64" s="709"/>
      <c r="O64" s="707"/>
      <c r="P64" s="710"/>
      <c r="Q64" s="725"/>
      <c r="R64" s="704"/>
      <c r="S64" s="710"/>
      <c r="T64" s="727"/>
      <c r="U64" s="704"/>
      <c r="V64" s="710"/>
      <c r="W64" s="727"/>
      <c r="X64" s="704"/>
      <c r="Y64" s="710"/>
      <c r="Z64" s="727"/>
      <c r="AA64" s="704"/>
      <c r="AB64" s="608"/>
      <c r="AC64" s="10"/>
      <c r="AD64" s="10"/>
      <c r="AE64" s="10"/>
      <c r="AF64" s="676"/>
      <c r="AG64" s="361"/>
      <c r="AH64" s="738"/>
      <c r="AI64" s="740"/>
      <c r="AJ64" s="657"/>
      <c r="AK64" s="738"/>
      <c r="AL64" s="740"/>
      <c r="AM64" s="657"/>
      <c r="AN64" s="738"/>
      <c r="AO64" s="740"/>
      <c r="AP64" s="657"/>
      <c r="AQ64" s="738"/>
      <c r="AR64" s="740"/>
      <c r="AS64" s="657"/>
      <c r="AT64" s="738"/>
      <c r="AU64" s="740"/>
      <c r="AV64" s="657"/>
      <c r="AW64" s="738"/>
      <c r="AX64" s="740"/>
      <c r="AY64" s="765"/>
      <c r="AZ64" s="766"/>
      <c r="BA64" s="767"/>
      <c r="BB64" s="768"/>
      <c r="BC64" s="765"/>
      <c r="BD64" s="767"/>
      <c r="BE64" s="768"/>
      <c r="BF64" s="767"/>
      <c r="BG64" s="767"/>
      <c r="BH64" s="768"/>
      <c r="BI64" s="767"/>
      <c r="BJ64" s="767"/>
      <c r="BK64" s="768"/>
      <c r="BL64" s="767"/>
      <c r="BM64" s="767"/>
      <c r="BN64" s="768"/>
      <c r="BO64" s="767"/>
      <c r="BP64" s="767"/>
      <c r="BQ64" s="768"/>
      <c r="BR64" s="789"/>
      <c r="BS64" s="657"/>
      <c r="BT64" s="10"/>
      <c r="BU64" s="10"/>
      <c r="BV64" s="10"/>
      <c r="BW64" s="676"/>
      <c r="BX64" s="10"/>
      <c r="BY64" s="738"/>
      <c r="BZ64" s="740"/>
      <c r="CA64" s="657"/>
      <c r="CB64" s="738"/>
      <c r="CC64" s="740"/>
      <c r="CD64" s="657"/>
      <c r="CE64" s="10"/>
      <c r="CF64" s="768"/>
      <c r="CG64" s="10"/>
      <c r="CH64" s="10"/>
      <c r="CI64" s="768"/>
      <c r="CJ64" s="10"/>
      <c r="CK64" s="10"/>
      <c r="CL64" s="768"/>
      <c r="CM64" s="10"/>
      <c r="CN64" s="10"/>
      <c r="CO64" s="768"/>
      <c r="CP64" s="765"/>
      <c r="CQ64" s="824"/>
    </row>
    <row r="65" ht="27.75" customHeight="1" spans="1:95">
      <c r="A65" s="825"/>
      <c r="B65" s="638"/>
      <c r="C65" s="639" t="s">
        <v>39</v>
      </c>
      <c r="D65" s="640"/>
      <c r="E65" s="760"/>
      <c r="F65" s="760"/>
      <c r="G65" s="760"/>
      <c r="H65" s="739"/>
      <c r="I65" s="760"/>
      <c r="J65" s="849"/>
      <c r="K65" s="709"/>
      <c r="L65" s="850"/>
      <c r="M65" s="849"/>
      <c r="N65" s="709"/>
      <c r="O65" s="851"/>
      <c r="P65" s="710"/>
      <c r="Q65" s="687"/>
      <c r="R65" s="849"/>
      <c r="S65" s="710"/>
      <c r="T65" s="727"/>
      <c r="U65" s="849"/>
      <c r="V65" s="710"/>
      <c r="W65" s="727"/>
      <c r="X65" s="849"/>
      <c r="Y65" s="710"/>
      <c r="Z65" s="727"/>
      <c r="AA65" s="849"/>
      <c r="AB65" s="640"/>
      <c r="AC65" s="760"/>
      <c r="AD65" s="760"/>
      <c r="AE65" s="760"/>
      <c r="AF65" s="739"/>
      <c r="AG65" s="435"/>
      <c r="AH65" s="866"/>
      <c r="AI65" s="740"/>
      <c r="AJ65" s="660"/>
      <c r="AK65" s="866"/>
      <c r="AL65" s="740"/>
      <c r="AM65" s="660"/>
      <c r="AN65" s="866"/>
      <c r="AO65" s="740"/>
      <c r="AP65" s="660"/>
      <c r="AQ65" s="866"/>
      <c r="AR65" s="740"/>
      <c r="AS65" s="660"/>
      <c r="AT65" s="866"/>
      <c r="AU65" s="740"/>
      <c r="AV65" s="660"/>
      <c r="AW65" s="866"/>
      <c r="AX65" s="740"/>
      <c r="AY65" s="869"/>
      <c r="AZ65" s="766"/>
      <c r="BA65" s="767"/>
      <c r="BB65" s="768"/>
      <c r="BC65" s="869"/>
      <c r="BD65" s="767"/>
      <c r="BE65" s="768"/>
      <c r="BF65" s="767"/>
      <c r="BG65" s="767"/>
      <c r="BH65" s="768"/>
      <c r="BI65" s="767"/>
      <c r="BJ65" s="767"/>
      <c r="BK65" s="768"/>
      <c r="BL65" s="767"/>
      <c r="BM65" s="767"/>
      <c r="BN65" s="768"/>
      <c r="BO65" s="767"/>
      <c r="BP65" s="767"/>
      <c r="BQ65" s="768"/>
      <c r="BR65" s="789"/>
      <c r="BS65" s="660"/>
      <c r="BT65" s="760"/>
      <c r="BU65" s="760"/>
      <c r="BV65" s="760"/>
      <c r="BW65" s="739"/>
      <c r="BX65" s="760"/>
      <c r="BY65" s="866"/>
      <c r="BZ65" s="740"/>
      <c r="CA65" s="660"/>
      <c r="CB65" s="866"/>
      <c r="CC65" s="740"/>
      <c r="CD65" s="660"/>
      <c r="CE65" s="760"/>
      <c r="CF65" s="768"/>
      <c r="CG65" s="760"/>
      <c r="CH65" s="760"/>
      <c r="CI65" s="768"/>
      <c r="CJ65" s="760"/>
      <c r="CK65" s="760"/>
      <c r="CL65" s="768"/>
      <c r="CM65" s="760"/>
      <c r="CN65" s="760"/>
      <c r="CO65" s="768"/>
      <c r="CP65" s="869"/>
      <c r="CQ65" s="824"/>
    </row>
    <row r="66" s="30" customFormat="1" ht="69.6" customHeight="1" spans="1:95">
      <c r="A66" s="643"/>
      <c r="B66" s="644" t="s">
        <v>159</v>
      </c>
      <c r="C66" s="672"/>
      <c r="D66" s="424">
        <f>E66+F66+I66+L66+O66+R66+U66+X66+AA66</f>
        <v>1488.35017</v>
      </c>
      <c r="E66" s="397">
        <f>E62</f>
        <v>0</v>
      </c>
      <c r="F66" s="397">
        <f t="shared" ref="F66:BR66" si="20">F62</f>
        <v>0</v>
      </c>
      <c r="G66" s="397">
        <f t="shared" si="20"/>
        <v>1488.35017</v>
      </c>
      <c r="H66" s="517">
        <f t="shared" si="20"/>
        <v>0</v>
      </c>
      <c r="I66" s="397">
        <f t="shared" si="20"/>
        <v>1488.35017</v>
      </c>
      <c r="J66" s="397">
        <f t="shared" si="20"/>
        <v>0</v>
      </c>
      <c r="K66" s="397">
        <f t="shared" si="20"/>
        <v>0</v>
      </c>
      <c r="L66" s="397">
        <f t="shared" si="20"/>
        <v>0</v>
      </c>
      <c r="M66" s="397">
        <f t="shared" si="20"/>
        <v>0</v>
      </c>
      <c r="N66" s="397">
        <f t="shared" si="20"/>
        <v>0</v>
      </c>
      <c r="O66" s="397">
        <f t="shared" si="20"/>
        <v>0</v>
      </c>
      <c r="P66" s="397">
        <f t="shared" si="20"/>
        <v>0</v>
      </c>
      <c r="Q66" s="416">
        <f t="shared" si="20"/>
        <v>0</v>
      </c>
      <c r="R66" s="515">
        <f t="shared" si="20"/>
        <v>0</v>
      </c>
      <c r="S66" s="515">
        <f t="shared" si="20"/>
        <v>0</v>
      </c>
      <c r="T66" s="515">
        <f t="shared" si="20"/>
        <v>0</v>
      </c>
      <c r="U66" s="515">
        <f t="shared" si="20"/>
        <v>0</v>
      </c>
      <c r="V66" s="515">
        <f t="shared" si="20"/>
        <v>0</v>
      </c>
      <c r="W66" s="515">
        <f t="shared" si="20"/>
        <v>0</v>
      </c>
      <c r="X66" s="515">
        <f t="shared" si="20"/>
        <v>0</v>
      </c>
      <c r="Y66" s="515">
        <f t="shared" si="20"/>
        <v>0</v>
      </c>
      <c r="Z66" s="515">
        <f t="shared" si="20"/>
        <v>0</v>
      </c>
      <c r="AA66" s="515">
        <f t="shared" si="20"/>
        <v>0</v>
      </c>
      <c r="AB66" s="673">
        <f>AC66+AD66+AG66+AJ66+AM66+AP66+AS66+AV66+AY66</f>
        <v>0</v>
      </c>
      <c r="AC66" s="646">
        <f t="shared" si="20"/>
        <v>0</v>
      </c>
      <c r="AD66" s="646">
        <f t="shared" si="20"/>
        <v>0</v>
      </c>
      <c r="AE66" s="646">
        <f t="shared" si="20"/>
        <v>0</v>
      </c>
      <c r="AF66" s="848">
        <f t="shared" si="20"/>
        <v>0</v>
      </c>
      <c r="AG66" s="397">
        <f t="shared" si="20"/>
        <v>0</v>
      </c>
      <c r="AH66" s="646">
        <f t="shared" si="20"/>
        <v>0</v>
      </c>
      <c r="AI66" s="646">
        <f t="shared" si="20"/>
        <v>0</v>
      </c>
      <c r="AJ66" s="646">
        <f t="shared" si="20"/>
        <v>0</v>
      </c>
      <c r="AK66" s="646">
        <f t="shared" si="20"/>
        <v>0</v>
      </c>
      <c r="AL66" s="646">
        <f t="shared" si="20"/>
        <v>0</v>
      </c>
      <c r="AM66" s="646">
        <f t="shared" si="20"/>
        <v>0</v>
      </c>
      <c r="AN66" s="646">
        <f t="shared" si="20"/>
        <v>0</v>
      </c>
      <c r="AO66" s="646">
        <f t="shared" si="20"/>
        <v>0</v>
      </c>
      <c r="AP66" s="646">
        <f t="shared" si="20"/>
        <v>0</v>
      </c>
      <c r="AQ66" s="646">
        <f t="shared" si="20"/>
        <v>0</v>
      </c>
      <c r="AR66" s="646">
        <f t="shared" si="20"/>
        <v>0</v>
      </c>
      <c r="AS66" s="646">
        <f t="shared" si="20"/>
        <v>0</v>
      </c>
      <c r="AT66" s="646">
        <f t="shared" si="20"/>
        <v>0</v>
      </c>
      <c r="AU66" s="646">
        <f t="shared" si="20"/>
        <v>0</v>
      </c>
      <c r="AV66" s="646">
        <f t="shared" si="20"/>
        <v>0</v>
      </c>
      <c r="AW66" s="646">
        <f t="shared" si="20"/>
        <v>0</v>
      </c>
      <c r="AX66" s="646">
        <f t="shared" si="20"/>
        <v>0</v>
      </c>
      <c r="AY66" s="646">
        <f t="shared" si="20"/>
        <v>0</v>
      </c>
      <c r="AZ66" s="870">
        <f>BC66+BF66+BI66+BL66+BO66+BR66</f>
        <v>0</v>
      </c>
      <c r="BA66" s="870">
        <f t="shared" si="20"/>
        <v>0</v>
      </c>
      <c r="BB66" s="823">
        <f t="shared" si="20"/>
        <v>0</v>
      </c>
      <c r="BC66" s="795">
        <f t="shared" si="20"/>
        <v>0</v>
      </c>
      <c r="BD66" s="795">
        <f t="shared" si="20"/>
        <v>0</v>
      </c>
      <c r="BE66" s="795">
        <f t="shared" si="20"/>
        <v>0</v>
      </c>
      <c r="BF66" s="795">
        <f t="shared" si="20"/>
        <v>0</v>
      </c>
      <c r="BG66" s="795">
        <f t="shared" si="20"/>
        <v>0</v>
      </c>
      <c r="BH66" s="795">
        <f t="shared" si="20"/>
        <v>0</v>
      </c>
      <c r="BI66" s="795">
        <f t="shared" si="20"/>
        <v>0</v>
      </c>
      <c r="BJ66" s="795">
        <f t="shared" si="20"/>
        <v>0</v>
      </c>
      <c r="BK66" s="795">
        <f t="shared" si="20"/>
        <v>0</v>
      </c>
      <c r="BL66" s="795">
        <f t="shared" si="20"/>
        <v>0</v>
      </c>
      <c r="BM66" s="795">
        <f t="shared" si="20"/>
        <v>0</v>
      </c>
      <c r="BN66" s="795">
        <f t="shared" si="20"/>
        <v>0</v>
      </c>
      <c r="BO66" s="795">
        <f t="shared" si="20"/>
        <v>0</v>
      </c>
      <c r="BP66" s="795">
        <f t="shared" si="20"/>
        <v>0</v>
      </c>
      <c r="BQ66" s="795">
        <f t="shared" si="20"/>
        <v>0</v>
      </c>
      <c r="BR66" s="795">
        <f t="shared" si="20"/>
        <v>0</v>
      </c>
      <c r="BS66" s="673">
        <f>BT66+BU66+BX66+CA66+CD66+CG66+CJ66+CM66+CP66</f>
        <v>1488.35017</v>
      </c>
      <c r="BT66" s="646">
        <f>BT62</f>
        <v>0</v>
      </c>
      <c r="BU66" s="646">
        <f t="shared" ref="BU66:CP66" si="21">BU62</f>
        <v>0</v>
      </c>
      <c r="BV66" s="646">
        <f t="shared" si="21"/>
        <v>1488.35017</v>
      </c>
      <c r="BW66" s="646">
        <f t="shared" si="21"/>
        <v>0</v>
      </c>
      <c r="BX66" s="646">
        <f t="shared" si="21"/>
        <v>1488.35017</v>
      </c>
      <c r="BY66" s="646">
        <f t="shared" si="21"/>
        <v>0</v>
      </c>
      <c r="BZ66" s="646">
        <f t="shared" si="21"/>
        <v>0</v>
      </c>
      <c r="CA66" s="646">
        <f t="shared" si="21"/>
        <v>0</v>
      </c>
      <c r="CB66" s="646">
        <f t="shared" si="21"/>
        <v>0</v>
      </c>
      <c r="CC66" s="646">
        <f t="shared" si="21"/>
        <v>0</v>
      </c>
      <c r="CD66" s="646">
        <f t="shared" si="21"/>
        <v>0</v>
      </c>
      <c r="CE66" s="646">
        <f t="shared" si="21"/>
        <v>0</v>
      </c>
      <c r="CF66" s="646">
        <f t="shared" si="21"/>
        <v>0</v>
      </c>
      <c r="CG66" s="646">
        <f t="shared" si="21"/>
        <v>0</v>
      </c>
      <c r="CH66" s="646">
        <f t="shared" si="21"/>
        <v>0</v>
      </c>
      <c r="CI66" s="646">
        <f t="shared" si="21"/>
        <v>0</v>
      </c>
      <c r="CJ66" s="646">
        <f t="shared" si="21"/>
        <v>0</v>
      </c>
      <c r="CK66" s="646">
        <f t="shared" si="21"/>
        <v>0</v>
      </c>
      <c r="CL66" s="646">
        <f t="shared" si="21"/>
        <v>0</v>
      </c>
      <c r="CM66" s="646">
        <f t="shared" si="21"/>
        <v>0</v>
      </c>
      <c r="CN66" s="646">
        <f t="shared" si="21"/>
        <v>0</v>
      </c>
      <c r="CO66" s="646">
        <f t="shared" si="21"/>
        <v>0</v>
      </c>
      <c r="CP66" s="823">
        <f t="shared" si="21"/>
        <v>0</v>
      </c>
      <c r="CQ66" s="824"/>
    </row>
    <row r="67" customHeight="1" spans="1:95">
      <c r="A67" s="667" t="s">
        <v>306</v>
      </c>
      <c r="B67" s="668"/>
      <c r="C67" s="668"/>
      <c r="D67" s="668"/>
      <c r="E67" s="668"/>
      <c r="F67" s="668"/>
      <c r="G67" s="668"/>
      <c r="H67" s="668"/>
      <c r="I67" s="668"/>
      <c r="J67" s="668"/>
      <c r="K67" s="668"/>
      <c r="L67" s="668"/>
      <c r="M67" s="668"/>
      <c r="N67" s="668"/>
      <c r="O67" s="668"/>
      <c r="P67" s="668"/>
      <c r="Q67" s="668"/>
      <c r="R67" s="668"/>
      <c r="S67" s="668"/>
      <c r="T67" s="668"/>
      <c r="U67" s="668"/>
      <c r="V67" s="668"/>
      <c r="W67" s="668"/>
      <c r="X67" s="668"/>
      <c r="Y67" s="668"/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8"/>
      <c r="BM67" s="668"/>
      <c r="BN67" s="668"/>
      <c r="BO67" s="668"/>
      <c r="BP67" s="668"/>
      <c r="BQ67" s="668"/>
      <c r="BR67" s="668"/>
      <c r="BS67" s="668"/>
      <c r="BT67" s="668"/>
      <c r="BU67" s="668"/>
      <c r="BV67" s="668"/>
      <c r="BW67" s="668"/>
      <c r="BX67" s="668"/>
      <c r="BY67" s="668"/>
      <c r="BZ67" s="668"/>
      <c r="CA67" s="668"/>
      <c r="CB67" s="668"/>
      <c r="CC67" s="668"/>
      <c r="CD67" s="668"/>
      <c r="CE67" s="668"/>
      <c r="CF67" s="668"/>
      <c r="CG67" s="668"/>
      <c r="CH67" s="668"/>
      <c r="CI67" s="668"/>
      <c r="CJ67" s="668"/>
      <c r="CK67" s="668"/>
      <c r="CL67" s="668"/>
      <c r="CM67" s="668"/>
      <c r="CN67" s="668"/>
      <c r="CO67" s="668"/>
      <c r="CP67" s="822"/>
      <c r="CQ67" s="803"/>
    </row>
    <row r="68" ht="19.5" customHeight="1" spans="1:95">
      <c r="A68" s="604" t="s">
        <v>307</v>
      </c>
      <c r="B68" s="605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605"/>
      <c r="AT68" s="605"/>
      <c r="AU68" s="605"/>
      <c r="AV68" s="60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605"/>
      <c r="BH68" s="605"/>
      <c r="BI68" s="605"/>
      <c r="BJ68" s="60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605"/>
      <c r="BV68" s="605"/>
      <c r="BW68" s="605"/>
      <c r="BX68" s="605"/>
      <c r="BY68" s="605"/>
      <c r="BZ68" s="605"/>
      <c r="CA68" s="605"/>
      <c r="CB68" s="605"/>
      <c r="CC68" s="605"/>
      <c r="CD68" s="605"/>
      <c r="CE68" s="605"/>
      <c r="CF68" s="605"/>
      <c r="CG68" s="605"/>
      <c r="CH68" s="605"/>
      <c r="CI68" s="605"/>
      <c r="CJ68" s="605"/>
      <c r="CK68" s="605"/>
      <c r="CL68" s="605"/>
      <c r="CM68" s="605"/>
      <c r="CN68" s="605"/>
      <c r="CO68" s="605"/>
      <c r="CP68" s="801"/>
      <c r="CQ68" s="803"/>
    </row>
    <row r="69" ht="151.5" customHeight="1" spans="1:95">
      <c r="A69" s="826" t="s">
        <v>295</v>
      </c>
      <c r="B69" s="827" t="s">
        <v>412</v>
      </c>
      <c r="C69" s="828" t="s">
        <v>13</v>
      </c>
      <c r="D69" s="521">
        <f>E69+F69+I69+L69+O69+R69+U69+X69+AA69</f>
        <v>52.63158</v>
      </c>
      <c r="E69" s="772">
        <v>0</v>
      </c>
      <c r="F69" s="772">
        <v>0</v>
      </c>
      <c r="G69" s="772">
        <v>0</v>
      </c>
      <c r="H69" s="737"/>
      <c r="I69" s="772">
        <v>0</v>
      </c>
      <c r="J69" s="852">
        <v>0</v>
      </c>
      <c r="K69" s="853"/>
      <c r="L69" s="852">
        <v>0</v>
      </c>
      <c r="M69" s="852">
        <f>'43'!O67</f>
        <v>0</v>
      </c>
      <c r="N69" s="853">
        <v>0</v>
      </c>
      <c r="O69" s="852">
        <f>M69+N69</f>
        <v>0</v>
      </c>
      <c r="P69" s="852">
        <f>'49'!R69</f>
        <v>52.63158</v>
      </c>
      <c r="Q69" s="853">
        <f>SUM(Q70:Q73)</f>
        <v>0</v>
      </c>
      <c r="R69" s="857">
        <f>P69+Q69</f>
        <v>52.63158</v>
      </c>
      <c r="S69" s="852">
        <f>'53'!U69</f>
        <v>0</v>
      </c>
      <c r="T69" s="853">
        <v>0</v>
      </c>
      <c r="U69" s="857">
        <f>S69+T69</f>
        <v>0</v>
      </c>
      <c r="V69" s="852">
        <f>'53'!X69</f>
        <v>0</v>
      </c>
      <c r="W69" s="853">
        <v>0</v>
      </c>
      <c r="X69" s="857">
        <f>V69+W69</f>
        <v>0</v>
      </c>
      <c r="Y69" s="852">
        <f>'53'!AA69</f>
        <v>0</v>
      </c>
      <c r="Z69" s="853">
        <v>0</v>
      </c>
      <c r="AA69" s="857">
        <f>Y69+Z69</f>
        <v>0</v>
      </c>
      <c r="AB69" s="863">
        <f>AC69+AD69+AG69+AJ69+AM69+AP69+AS69+AV69+AY69</f>
        <v>1000</v>
      </c>
      <c r="AC69" s="772">
        <v>0</v>
      </c>
      <c r="AD69" s="772">
        <v>0</v>
      </c>
      <c r="AE69" s="772">
        <v>0</v>
      </c>
      <c r="AF69" s="737"/>
      <c r="AG69" s="484">
        <v>0</v>
      </c>
      <c r="AH69" s="772">
        <v>0</v>
      </c>
      <c r="AI69" s="853">
        <f>AI74+AI75+AI76+AI77</f>
        <v>0</v>
      </c>
      <c r="AJ69" s="772">
        <v>0</v>
      </c>
      <c r="AK69" s="772">
        <f>'43'!AD67</f>
        <v>0</v>
      </c>
      <c r="AL69" s="737">
        <f>AL74+AL75+AL76+AL77</f>
        <v>0</v>
      </c>
      <c r="AM69" s="772">
        <f>AK69+AL69</f>
        <v>0</v>
      </c>
      <c r="AN69" s="772">
        <f>'49'!AP69</f>
        <v>1000</v>
      </c>
      <c r="AO69" s="853">
        <f>SUM(AO70:AO73)</f>
        <v>0</v>
      </c>
      <c r="AP69" s="772">
        <f>AN69+AO69</f>
        <v>1000</v>
      </c>
      <c r="AQ69" s="772">
        <f>'53'!AS69</f>
        <v>0</v>
      </c>
      <c r="AR69" s="853">
        <v>0</v>
      </c>
      <c r="AS69" s="772">
        <f>AQ69+AR69</f>
        <v>0</v>
      </c>
      <c r="AT69" s="772">
        <f>'53'!AV69</f>
        <v>0</v>
      </c>
      <c r="AU69" s="853">
        <v>0</v>
      </c>
      <c r="AV69" s="772">
        <f>AT69+AU69</f>
        <v>0</v>
      </c>
      <c r="AW69" s="772">
        <f>'53'!AY69</f>
        <v>0</v>
      </c>
      <c r="AX69" s="853">
        <v>0</v>
      </c>
      <c r="AY69" s="772">
        <f>AW69+AX69</f>
        <v>0</v>
      </c>
      <c r="AZ69" s="871">
        <f>BC69+BF69+BI69+BL69+BO69+BR69</f>
        <v>0</v>
      </c>
      <c r="BA69" s="872">
        <v>0</v>
      </c>
      <c r="BB69" s="853">
        <f>BB74+BB75+BB76+BB77</f>
        <v>0</v>
      </c>
      <c r="BC69" s="772">
        <f>BA69+BB69</f>
        <v>0</v>
      </c>
      <c r="BD69" s="772">
        <v>0</v>
      </c>
      <c r="BE69" s="853">
        <f>BE74+BE75+BE76+BE77</f>
        <v>0</v>
      </c>
      <c r="BF69" s="772">
        <f>BD69+BE69</f>
        <v>0</v>
      </c>
      <c r="BG69" s="772">
        <f>'49'!BI69</f>
        <v>0</v>
      </c>
      <c r="BH69" s="853">
        <v>0</v>
      </c>
      <c r="BI69" s="772">
        <f>BG69+BH69</f>
        <v>0</v>
      </c>
      <c r="BJ69" s="772">
        <f>'53'!BL69</f>
        <v>0</v>
      </c>
      <c r="BK69" s="853">
        <v>0</v>
      </c>
      <c r="BL69" s="772">
        <f>BJ69+BK69</f>
        <v>0</v>
      </c>
      <c r="BM69" s="772">
        <f>'53'!BO69</f>
        <v>0</v>
      </c>
      <c r="BN69" s="853">
        <v>0</v>
      </c>
      <c r="BO69" s="772">
        <f>BM69+BN69</f>
        <v>0</v>
      </c>
      <c r="BP69" s="772">
        <f>'53'!BR69</f>
        <v>0</v>
      </c>
      <c r="BQ69" s="853">
        <v>0</v>
      </c>
      <c r="BR69" s="772">
        <f>BP69+BQ69</f>
        <v>0</v>
      </c>
      <c r="BS69" s="863">
        <f>BT69+BU69+BX69+CA69+CD69+CG69+CJ69+CM69+CP69</f>
        <v>1052.63158</v>
      </c>
      <c r="BT69" s="772">
        <f>E69+AC69</f>
        <v>0</v>
      </c>
      <c r="BU69" s="772">
        <f>F69+AD69</f>
        <v>0</v>
      </c>
      <c r="BV69" s="772">
        <f>G69+AE69</f>
        <v>0</v>
      </c>
      <c r="BW69" s="737">
        <f>H69+AF69</f>
        <v>0</v>
      </c>
      <c r="BX69" s="772">
        <f>BV69+BW69</f>
        <v>0</v>
      </c>
      <c r="BY69" s="772">
        <f>J69+AH69+BA69</f>
        <v>0</v>
      </c>
      <c r="BZ69" s="737">
        <f>K69+AI69+BB69</f>
        <v>0</v>
      </c>
      <c r="CA69" s="772">
        <f>BY69+BZ69</f>
        <v>0</v>
      </c>
      <c r="CB69" s="772">
        <f>M69+AK69</f>
        <v>0</v>
      </c>
      <c r="CC69" s="737">
        <f>N69+AL69</f>
        <v>0</v>
      </c>
      <c r="CD69" s="772">
        <f>CB69+CC69</f>
        <v>0</v>
      </c>
      <c r="CE69" s="772">
        <f>P69+AN69+BG69</f>
        <v>1052.63158</v>
      </c>
      <c r="CF69" s="737">
        <f>Q69+AO69+BH69</f>
        <v>0</v>
      </c>
      <c r="CG69" s="772">
        <f>CE69+CF69</f>
        <v>1052.63158</v>
      </c>
      <c r="CH69" s="772">
        <f>S69+AQ69+BJ69</f>
        <v>0</v>
      </c>
      <c r="CI69" s="737">
        <f>T69+AR69+BK69</f>
        <v>0</v>
      </c>
      <c r="CJ69" s="772">
        <f>CH69+CI69</f>
        <v>0</v>
      </c>
      <c r="CK69" s="772">
        <f>V69+AT69+BM69</f>
        <v>0</v>
      </c>
      <c r="CL69" s="737">
        <f>W69+AU69+BN69</f>
        <v>0</v>
      </c>
      <c r="CM69" s="772">
        <f>CK69+CL69</f>
        <v>0</v>
      </c>
      <c r="CN69" s="772">
        <f>Y69+AW69+BP69</f>
        <v>0</v>
      </c>
      <c r="CO69" s="737">
        <f>Z69+AX69+BQ69</f>
        <v>0</v>
      </c>
      <c r="CP69" s="772">
        <f>CN69+CO69</f>
        <v>0</v>
      </c>
      <c r="CQ69" s="217"/>
    </row>
    <row r="70" ht="17.25" customHeight="1" spans="1:95">
      <c r="A70" s="655"/>
      <c r="B70" s="611"/>
      <c r="C70" s="656" t="s">
        <v>330</v>
      </c>
      <c r="D70" s="408"/>
      <c r="E70" s="11"/>
      <c r="F70" s="11"/>
      <c r="G70" s="11"/>
      <c r="H70" s="609"/>
      <c r="I70" s="11"/>
      <c r="J70" s="686"/>
      <c r="K70" s="687"/>
      <c r="L70" s="686"/>
      <c r="M70" s="686"/>
      <c r="N70" s="687"/>
      <c r="O70" s="686"/>
      <c r="P70" s="686"/>
      <c r="Q70" s="687"/>
      <c r="R70" s="686"/>
      <c r="S70" s="686"/>
      <c r="T70" s="687"/>
      <c r="U70" s="686"/>
      <c r="V70" s="686"/>
      <c r="W70" s="687"/>
      <c r="X70" s="686"/>
      <c r="Y70" s="686"/>
      <c r="Z70" s="687"/>
      <c r="AA70" s="686"/>
      <c r="AB70" s="10"/>
      <c r="AC70" s="11"/>
      <c r="AD70" s="11"/>
      <c r="AE70" s="11"/>
      <c r="AF70" s="609"/>
      <c r="AG70" s="358"/>
      <c r="AH70" s="11"/>
      <c r="AI70" s="687"/>
      <c r="AJ70" s="11"/>
      <c r="AK70" s="11"/>
      <c r="AL70" s="609"/>
      <c r="AM70" s="11"/>
      <c r="AN70" s="11"/>
      <c r="AO70" s="687"/>
      <c r="AP70" s="11"/>
      <c r="AQ70" s="11"/>
      <c r="AR70" s="687"/>
      <c r="AS70" s="11"/>
      <c r="AT70" s="11"/>
      <c r="AU70" s="687"/>
      <c r="AV70" s="11"/>
      <c r="AW70" s="11"/>
      <c r="AX70" s="687"/>
      <c r="AY70" s="11"/>
      <c r="AZ70" s="10"/>
      <c r="BA70" s="11"/>
      <c r="BB70" s="687"/>
      <c r="BC70" s="11"/>
      <c r="BD70" s="11"/>
      <c r="BE70" s="687"/>
      <c r="BF70" s="11"/>
      <c r="BG70" s="11"/>
      <c r="BH70" s="687"/>
      <c r="BI70" s="11"/>
      <c r="BJ70" s="11"/>
      <c r="BK70" s="687"/>
      <c r="BL70" s="11"/>
      <c r="BM70" s="11"/>
      <c r="BN70" s="687"/>
      <c r="BO70" s="11"/>
      <c r="BP70" s="11"/>
      <c r="BQ70" s="687"/>
      <c r="BR70" s="11"/>
      <c r="BS70" s="10"/>
      <c r="BT70" s="11"/>
      <c r="BU70" s="11"/>
      <c r="BV70" s="11"/>
      <c r="BW70" s="609"/>
      <c r="BX70" s="11"/>
      <c r="BY70" s="11"/>
      <c r="BZ70" s="609"/>
      <c r="CA70" s="11"/>
      <c r="CB70" s="11"/>
      <c r="CC70" s="609"/>
      <c r="CD70" s="11"/>
      <c r="CE70" s="11"/>
      <c r="CF70" s="609"/>
      <c r="CG70" s="11"/>
      <c r="CH70" s="11"/>
      <c r="CI70" s="609"/>
      <c r="CJ70" s="11"/>
      <c r="CK70" s="11"/>
      <c r="CL70" s="609"/>
      <c r="CM70" s="11"/>
      <c r="CN70" s="11"/>
      <c r="CO70" s="609"/>
      <c r="CP70" s="11"/>
      <c r="CQ70" s="219"/>
    </row>
    <row r="71" ht="20.25" customHeight="1" spans="1:95">
      <c r="A71" s="655"/>
      <c r="B71" s="611"/>
      <c r="C71" s="656" t="s">
        <v>91</v>
      </c>
      <c r="D71" s="408"/>
      <c r="E71" s="11"/>
      <c r="F71" s="11"/>
      <c r="G71" s="11"/>
      <c r="H71" s="609"/>
      <c r="I71" s="11"/>
      <c r="J71" s="686"/>
      <c r="K71" s="687"/>
      <c r="L71" s="686"/>
      <c r="M71" s="686"/>
      <c r="N71" s="687"/>
      <c r="O71" s="686"/>
      <c r="P71" s="686"/>
      <c r="Q71" s="687"/>
      <c r="R71" s="686"/>
      <c r="S71" s="686"/>
      <c r="T71" s="687"/>
      <c r="U71" s="686"/>
      <c r="V71" s="686"/>
      <c r="W71" s="687"/>
      <c r="X71" s="686"/>
      <c r="Y71" s="686"/>
      <c r="Z71" s="687"/>
      <c r="AA71" s="686"/>
      <c r="AB71" s="10"/>
      <c r="AC71" s="11"/>
      <c r="AD71" s="11"/>
      <c r="AE71" s="11"/>
      <c r="AF71" s="609"/>
      <c r="AG71" s="358"/>
      <c r="AH71" s="11"/>
      <c r="AI71" s="687"/>
      <c r="AJ71" s="11"/>
      <c r="AK71" s="11"/>
      <c r="AL71" s="609"/>
      <c r="AM71" s="11"/>
      <c r="AN71" s="11"/>
      <c r="AO71" s="687"/>
      <c r="AP71" s="11"/>
      <c r="AQ71" s="11"/>
      <c r="AR71" s="687"/>
      <c r="AS71" s="11"/>
      <c r="AT71" s="11"/>
      <c r="AU71" s="687"/>
      <c r="AV71" s="11"/>
      <c r="AW71" s="11"/>
      <c r="AX71" s="687"/>
      <c r="AY71" s="11"/>
      <c r="AZ71" s="10"/>
      <c r="BA71" s="11"/>
      <c r="BB71" s="687"/>
      <c r="BC71" s="11"/>
      <c r="BD71" s="11"/>
      <c r="BE71" s="687"/>
      <c r="BF71" s="11"/>
      <c r="BG71" s="11"/>
      <c r="BH71" s="687"/>
      <c r="BI71" s="11"/>
      <c r="BJ71" s="11"/>
      <c r="BK71" s="687"/>
      <c r="BL71" s="11"/>
      <c r="BM71" s="11"/>
      <c r="BN71" s="687"/>
      <c r="BO71" s="11"/>
      <c r="BP71" s="11"/>
      <c r="BQ71" s="687"/>
      <c r="BR71" s="11"/>
      <c r="BS71" s="10"/>
      <c r="BT71" s="11"/>
      <c r="BU71" s="11"/>
      <c r="BV71" s="11"/>
      <c r="BW71" s="609"/>
      <c r="BX71" s="11"/>
      <c r="BY71" s="11"/>
      <c r="BZ71" s="609"/>
      <c r="CA71" s="11"/>
      <c r="CB71" s="11"/>
      <c r="CC71" s="609"/>
      <c r="CD71" s="11"/>
      <c r="CE71" s="11"/>
      <c r="CF71" s="609"/>
      <c r="CG71" s="11"/>
      <c r="CH71" s="11"/>
      <c r="CI71" s="609"/>
      <c r="CJ71" s="11"/>
      <c r="CK71" s="11"/>
      <c r="CL71" s="609"/>
      <c r="CM71" s="11"/>
      <c r="CN71" s="11"/>
      <c r="CO71" s="609"/>
      <c r="CP71" s="11"/>
      <c r="CQ71" s="219"/>
    </row>
    <row r="72" ht="31.5" customHeight="1" spans="1:95">
      <c r="A72" s="655"/>
      <c r="B72" s="611"/>
      <c r="C72" s="656" t="s">
        <v>404</v>
      </c>
      <c r="D72" s="408"/>
      <c r="E72" s="11"/>
      <c r="F72" s="11"/>
      <c r="G72" s="11"/>
      <c r="H72" s="609"/>
      <c r="I72" s="11"/>
      <c r="J72" s="686"/>
      <c r="K72" s="687"/>
      <c r="L72" s="686"/>
      <c r="M72" s="686"/>
      <c r="N72" s="687"/>
      <c r="O72" s="686"/>
      <c r="P72" s="686"/>
      <c r="Q72" s="687"/>
      <c r="R72" s="686"/>
      <c r="S72" s="686"/>
      <c r="T72" s="687"/>
      <c r="U72" s="686"/>
      <c r="V72" s="686"/>
      <c r="W72" s="687"/>
      <c r="X72" s="686"/>
      <c r="Y72" s="686"/>
      <c r="Z72" s="687"/>
      <c r="AA72" s="686"/>
      <c r="AB72" s="10"/>
      <c r="AC72" s="11"/>
      <c r="AD72" s="11"/>
      <c r="AE72" s="11"/>
      <c r="AF72" s="609"/>
      <c r="AG72" s="358"/>
      <c r="AH72" s="11"/>
      <c r="AI72" s="687"/>
      <c r="AJ72" s="11"/>
      <c r="AK72" s="11"/>
      <c r="AL72" s="609"/>
      <c r="AM72" s="11"/>
      <c r="AN72" s="11"/>
      <c r="AO72" s="687"/>
      <c r="AP72" s="11"/>
      <c r="AQ72" s="11"/>
      <c r="AR72" s="687"/>
      <c r="AS72" s="11"/>
      <c r="AT72" s="11"/>
      <c r="AU72" s="687"/>
      <c r="AV72" s="11"/>
      <c r="AW72" s="11"/>
      <c r="AX72" s="687"/>
      <c r="AY72" s="11"/>
      <c r="AZ72" s="10"/>
      <c r="BA72" s="11"/>
      <c r="BB72" s="687"/>
      <c r="BC72" s="11"/>
      <c r="BD72" s="11"/>
      <c r="BE72" s="687"/>
      <c r="BF72" s="11"/>
      <c r="BG72" s="11"/>
      <c r="BH72" s="687"/>
      <c r="BI72" s="11"/>
      <c r="BJ72" s="11"/>
      <c r="BK72" s="687"/>
      <c r="BL72" s="11"/>
      <c r="BM72" s="11"/>
      <c r="BN72" s="687"/>
      <c r="BO72" s="11"/>
      <c r="BP72" s="11"/>
      <c r="BQ72" s="687"/>
      <c r="BR72" s="11"/>
      <c r="BS72" s="10"/>
      <c r="BT72" s="11"/>
      <c r="BU72" s="11"/>
      <c r="BV72" s="11"/>
      <c r="BW72" s="609"/>
      <c r="BX72" s="11"/>
      <c r="BY72" s="11"/>
      <c r="BZ72" s="609"/>
      <c r="CA72" s="11"/>
      <c r="CB72" s="11"/>
      <c r="CC72" s="609"/>
      <c r="CD72" s="11"/>
      <c r="CE72" s="11"/>
      <c r="CF72" s="609"/>
      <c r="CG72" s="11"/>
      <c r="CH72" s="11"/>
      <c r="CI72" s="609"/>
      <c r="CJ72" s="11"/>
      <c r="CK72" s="11"/>
      <c r="CL72" s="609"/>
      <c r="CM72" s="11"/>
      <c r="CN72" s="11"/>
      <c r="CO72" s="609"/>
      <c r="CP72" s="11"/>
      <c r="CQ72" s="219"/>
    </row>
    <row r="73" ht="30.75" customHeight="1" spans="1:95">
      <c r="A73" s="655"/>
      <c r="B73" s="611"/>
      <c r="C73" s="656" t="s">
        <v>161</v>
      </c>
      <c r="D73" s="408"/>
      <c r="E73" s="11"/>
      <c r="F73" s="11"/>
      <c r="G73" s="11"/>
      <c r="H73" s="609"/>
      <c r="I73" s="11"/>
      <c r="J73" s="686"/>
      <c r="K73" s="687"/>
      <c r="L73" s="686"/>
      <c r="M73" s="686"/>
      <c r="N73" s="687"/>
      <c r="O73" s="686"/>
      <c r="P73" s="686"/>
      <c r="Q73" s="687"/>
      <c r="R73" s="686"/>
      <c r="S73" s="686"/>
      <c r="T73" s="687"/>
      <c r="U73" s="686"/>
      <c r="V73" s="686"/>
      <c r="W73" s="687"/>
      <c r="X73" s="686"/>
      <c r="Y73" s="686"/>
      <c r="Z73" s="687"/>
      <c r="AA73" s="686"/>
      <c r="AB73" s="10"/>
      <c r="AC73" s="11"/>
      <c r="AD73" s="11"/>
      <c r="AE73" s="11"/>
      <c r="AF73" s="609"/>
      <c r="AG73" s="358"/>
      <c r="AH73" s="11"/>
      <c r="AI73" s="687"/>
      <c r="AJ73" s="11"/>
      <c r="AK73" s="11"/>
      <c r="AL73" s="609"/>
      <c r="AM73" s="11"/>
      <c r="AN73" s="11"/>
      <c r="AO73" s="687"/>
      <c r="AP73" s="11"/>
      <c r="AQ73" s="11"/>
      <c r="AR73" s="687"/>
      <c r="AS73" s="11"/>
      <c r="AT73" s="11"/>
      <c r="AU73" s="687"/>
      <c r="AV73" s="11"/>
      <c r="AW73" s="11"/>
      <c r="AX73" s="687"/>
      <c r="AY73" s="11"/>
      <c r="AZ73" s="10"/>
      <c r="BA73" s="11"/>
      <c r="BB73" s="687"/>
      <c r="BC73" s="11"/>
      <c r="BD73" s="11"/>
      <c r="BE73" s="687"/>
      <c r="BF73" s="11"/>
      <c r="BG73" s="11"/>
      <c r="BH73" s="687"/>
      <c r="BI73" s="11"/>
      <c r="BJ73" s="11"/>
      <c r="BK73" s="687"/>
      <c r="BL73" s="11"/>
      <c r="BM73" s="11"/>
      <c r="BN73" s="687"/>
      <c r="BO73" s="11"/>
      <c r="BP73" s="11"/>
      <c r="BQ73" s="687"/>
      <c r="BR73" s="11"/>
      <c r="BS73" s="10"/>
      <c r="BT73" s="11"/>
      <c r="BU73" s="11"/>
      <c r="BV73" s="11"/>
      <c r="BW73" s="609"/>
      <c r="BX73" s="11"/>
      <c r="BY73" s="11"/>
      <c r="BZ73" s="609"/>
      <c r="CA73" s="11"/>
      <c r="CB73" s="11"/>
      <c r="CC73" s="609"/>
      <c r="CD73" s="11"/>
      <c r="CE73" s="11"/>
      <c r="CF73" s="609"/>
      <c r="CG73" s="11"/>
      <c r="CH73" s="11"/>
      <c r="CI73" s="609"/>
      <c r="CJ73" s="11"/>
      <c r="CK73" s="11"/>
      <c r="CL73" s="609"/>
      <c r="CM73" s="11"/>
      <c r="CN73" s="11"/>
      <c r="CO73" s="609"/>
      <c r="CP73" s="11"/>
      <c r="CQ73" s="221"/>
    </row>
    <row r="74" ht="75.6" customHeight="1" spans="1:95">
      <c r="A74" s="829" t="s">
        <v>331</v>
      </c>
      <c r="B74" s="837" t="s">
        <v>123</v>
      </c>
      <c r="C74" s="831" t="s">
        <v>13</v>
      </c>
      <c r="D74" s="525">
        <f>E74+F74+I74+L74+O74+R74+U74+X74+AA74</f>
        <v>1374.76184</v>
      </c>
      <c r="E74" s="622">
        <v>0</v>
      </c>
      <c r="F74" s="622">
        <v>0</v>
      </c>
      <c r="G74" s="622">
        <v>0</v>
      </c>
      <c r="H74" s="743"/>
      <c r="I74" s="622">
        <v>0</v>
      </c>
      <c r="J74" s="691">
        <v>0</v>
      </c>
      <c r="K74" s="692"/>
      <c r="L74" s="691">
        <v>0</v>
      </c>
      <c r="M74" s="691">
        <f>'43'!O68</f>
        <v>180.025</v>
      </c>
      <c r="N74" s="692">
        <f>N75+N76+N77+N79</f>
        <v>0</v>
      </c>
      <c r="O74" s="691">
        <f>M74+N74</f>
        <v>180.025</v>
      </c>
      <c r="P74" s="691">
        <f>'49'!R74</f>
        <v>1194.73684</v>
      </c>
      <c r="Q74" s="692">
        <f>Q75+Q76+Q77+Q79</f>
        <v>0</v>
      </c>
      <c r="R74" s="858">
        <f>P74+Q74</f>
        <v>1194.73684</v>
      </c>
      <c r="S74" s="691">
        <f>'53'!U74</f>
        <v>0</v>
      </c>
      <c r="T74" s="692">
        <f>T75+T76+T77+T78+T79</f>
        <v>0</v>
      </c>
      <c r="U74" s="858">
        <f>S74+T74</f>
        <v>0</v>
      </c>
      <c r="V74" s="691">
        <f>'53'!X74</f>
        <v>0</v>
      </c>
      <c r="W74" s="692">
        <f>W75+W76+W77+W79</f>
        <v>0</v>
      </c>
      <c r="X74" s="858">
        <f>V74+W74</f>
        <v>0</v>
      </c>
      <c r="Y74" s="691">
        <f>'53'!AA74</f>
        <v>0</v>
      </c>
      <c r="Z74" s="692">
        <f>Z75+Z76+Z77+Z79</f>
        <v>0</v>
      </c>
      <c r="AA74" s="858">
        <f>Y74+Z74</f>
        <v>0</v>
      </c>
      <c r="AB74" s="675">
        <f>AC74+AD74+AG74+AJ74+AM74+AP74+AS74+AV74+AY74</f>
        <v>17000</v>
      </c>
      <c r="AC74" s="622">
        <v>0</v>
      </c>
      <c r="AD74" s="622">
        <v>0</v>
      </c>
      <c r="AE74" s="622">
        <v>0</v>
      </c>
      <c r="AF74" s="743"/>
      <c r="AG74" s="373">
        <v>0</v>
      </c>
      <c r="AH74" s="622">
        <v>0</v>
      </c>
      <c r="AI74" s="692">
        <f>AI75+AI76+AI77+AI79</f>
        <v>0</v>
      </c>
      <c r="AJ74" s="622">
        <v>0</v>
      </c>
      <c r="AK74" s="622">
        <f>'43'!AD68</f>
        <v>0</v>
      </c>
      <c r="AL74" s="743">
        <f>AL75+AL76+AL77+AL79</f>
        <v>0</v>
      </c>
      <c r="AM74" s="622">
        <f>AK74+AL74</f>
        <v>0</v>
      </c>
      <c r="AN74" s="773">
        <f>'49'!AP74</f>
        <v>17000</v>
      </c>
      <c r="AO74" s="692">
        <f>AO75+AO76+AO77+AO79</f>
        <v>0</v>
      </c>
      <c r="AP74" s="622">
        <f>AN74+AO74</f>
        <v>17000</v>
      </c>
      <c r="AQ74" s="773">
        <f>'53'!AS74</f>
        <v>0</v>
      </c>
      <c r="AR74" s="692">
        <f>AR75+AR76+AR77+AR79</f>
        <v>0</v>
      </c>
      <c r="AS74" s="622">
        <f>AQ74+AR74</f>
        <v>0</v>
      </c>
      <c r="AT74" s="773">
        <f>'53'!AV74</f>
        <v>0</v>
      </c>
      <c r="AU74" s="692">
        <f>AU75+AU76+AU77+AU79</f>
        <v>0</v>
      </c>
      <c r="AV74" s="622">
        <f>AT74+AU74</f>
        <v>0</v>
      </c>
      <c r="AW74" s="773">
        <f>'53'!AY74</f>
        <v>0</v>
      </c>
      <c r="AX74" s="692">
        <f>AX75+AX76+AX77+AX79</f>
        <v>0</v>
      </c>
      <c r="AY74" s="622">
        <f>AW74+AX74</f>
        <v>0</v>
      </c>
      <c r="AZ74" s="873">
        <f>BC74+BF74+BI74+BL74+BO74+BR74</f>
        <v>0</v>
      </c>
      <c r="BA74" s="874">
        <v>0</v>
      </c>
      <c r="BB74" s="692">
        <f>BB75+BB76+BB77+BB79</f>
        <v>0</v>
      </c>
      <c r="BC74" s="622">
        <f>BA74+BB74</f>
        <v>0</v>
      </c>
      <c r="BD74" s="622">
        <v>0</v>
      </c>
      <c r="BE74" s="692">
        <f>BE75+BE76+BE77+BE79</f>
        <v>0</v>
      </c>
      <c r="BF74" s="622">
        <f>BD74+BE74</f>
        <v>0</v>
      </c>
      <c r="BG74" s="622">
        <v>0</v>
      </c>
      <c r="BH74" s="692">
        <f>BH75+BH76+BH77+BH79</f>
        <v>0</v>
      </c>
      <c r="BI74" s="622">
        <f>BG74+BH74</f>
        <v>0</v>
      </c>
      <c r="BJ74" s="622">
        <v>0</v>
      </c>
      <c r="BK74" s="692">
        <f>BK75+BK76+BK77+BK79</f>
        <v>0</v>
      </c>
      <c r="BL74" s="622">
        <f>BJ74+BK74</f>
        <v>0</v>
      </c>
      <c r="BM74" s="622">
        <v>0</v>
      </c>
      <c r="BN74" s="692">
        <f>BN75+BN76+BN77+BN79</f>
        <v>0</v>
      </c>
      <c r="BO74" s="622">
        <f>BM74+BN74</f>
        <v>0</v>
      </c>
      <c r="BP74" s="622">
        <v>0</v>
      </c>
      <c r="BQ74" s="692">
        <f>BQ75+BQ76+BQ77+BQ79</f>
        <v>0</v>
      </c>
      <c r="BR74" s="622">
        <f>BP74+BQ74</f>
        <v>0</v>
      </c>
      <c r="BS74" s="675">
        <f>BT74+BU74+BX74+CA74+CD74+CG74+CJ74+CM74+CP74</f>
        <v>18374.76184</v>
      </c>
      <c r="BT74" s="622">
        <f>E74+AC74</f>
        <v>0</v>
      </c>
      <c r="BU74" s="622">
        <f>F74+AD74</f>
        <v>0</v>
      </c>
      <c r="BV74" s="622">
        <f>G74+AE74</f>
        <v>0</v>
      </c>
      <c r="BW74" s="743">
        <f>H74+AF74</f>
        <v>0</v>
      </c>
      <c r="BX74" s="622">
        <f>BV74+BW74</f>
        <v>0</v>
      </c>
      <c r="BY74" s="622">
        <f>J74+AH74+BA74</f>
        <v>0</v>
      </c>
      <c r="BZ74" s="743">
        <f>K74+AI74+BB74</f>
        <v>0</v>
      </c>
      <c r="CA74" s="622">
        <f>BY74+BZ74</f>
        <v>0</v>
      </c>
      <c r="CB74" s="622">
        <f>M74+AK74</f>
        <v>180.025</v>
      </c>
      <c r="CC74" s="743">
        <f>N74+AL74</f>
        <v>0</v>
      </c>
      <c r="CD74" s="622">
        <f>CB74+CC74</f>
        <v>180.025</v>
      </c>
      <c r="CE74" s="622">
        <f>P74+AN74+BG74</f>
        <v>18194.73684</v>
      </c>
      <c r="CF74" s="743">
        <f>Q74+AO74+BH74</f>
        <v>0</v>
      </c>
      <c r="CG74" s="622">
        <f>CE74+CF74</f>
        <v>18194.73684</v>
      </c>
      <c r="CH74" s="622">
        <f>S74+AQ74+BJ74</f>
        <v>0</v>
      </c>
      <c r="CI74" s="743">
        <f>T74+AR74+BK74</f>
        <v>0</v>
      </c>
      <c r="CJ74" s="622">
        <f>CH74+CI74</f>
        <v>0</v>
      </c>
      <c r="CK74" s="622">
        <f>V74+AT74+BM74</f>
        <v>0</v>
      </c>
      <c r="CL74" s="743">
        <f>W74+AU74+BN74</f>
        <v>0</v>
      </c>
      <c r="CM74" s="622">
        <f>CK74+CL74</f>
        <v>0</v>
      </c>
      <c r="CN74" s="622">
        <f>Y74+AW74+BP74</f>
        <v>0</v>
      </c>
      <c r="CO74" s="743">
        <f>Z74+AX74+BQ74</f>
        <v>0</v>
      </c>
      <c r="CP74" s="622">
        <f>CN74+CO74</f>
        <v>0</v>
      </c>
      <c r="CQ74" s="819"/>
    </row>
    <row r="75" ht="21.75" customHeight="1" spans="1:95">
      <c r="A75" s="655"/>
      <c r="B75" s="832"/>
      <c r="C75" s="656" t="s">
        <v>330</v>
      </c>
      <c r="D75" s="833"/>
      <c r="E75" s="617"/>
      <c r="F75" s="617"/>
      <c r="G75" s="617"/>
      <c r="H75" s="617"/>
      <c r="I75" s="617"/>
      <c r="J75" s="617"/>
      <c r="K75" s="687"/>
      <c r="L75" s="718"/>
      <c r="M75" s="718"/>
      <c r="N75" s="687"/>
      <c r="O75" s="718"/>
      <c r="P75" s="718"/>
      <c r="Q75" s="687"/>
      <c r="R75" s="859"/>
      <c r="S75" s="718"/>
      <c r="T75" s="687"/>
      <c r="U75" s="859"/>
      <c r="V75" s="718"/>
      <c r="W75" s="687"/>
      <c r="X75" s="859"/>
      <c r="Y75" s="718"/>
      <c r="Z75" s="687"/>
      <c r="AA75" s="859"/>
      <c r="AB75" s="864"/>
      <c r="AC75" s="617"/>
      <c r="AD75" s="617"/>
      <c r="AE75" s="617"/>
      <c r="AF75" s="609"/>
      <c r="AG75" s="369"/>
      <c r="AH75" s="617"/>
      <c r="AI75" s="609"/>
      <c r="AJ75" s="617"/>
      <c r="AK75" s="617"/>
      <c r="AL75" s="609"/>
      <c r="AM75" s="617"/>
      <c r="AN75" s="617"/>
      <c r="AO75" s="609"/>
      <c r="AP75" s="617"/>
      <c r="AQ75" s="617"/>
      <c r="AR75" s="609"/>
      <c r="AS75" s="617"/>
      <c r="AT75" s="617"/>
      <c r="AU75" s="609"/>
      <c r="AV75" s="617"/>
      <c r="AW75" s="617"/>
      <c r="AX75" s="609"/>
      <c r="AY75" s="617"/>
      <c r="AZ75" s="875"/>
      <c r="BA75" s="876"/>
      <c r="BB75" s="609"/>
      <c r="BC75" s="11"/>
      <c r="BD75" s="617"/>
      <c r="BE75" s="609"/>
      <c r="BF75" s="617"/>
      <c r="BG75" s="617"/>
      <c r="BH75" s="609"/>
      <c r="BI75" s="617"/>
      <c r="BJ75" s="617"/>
      <c r="BK75" s="609"/>
      <c r="BL75" s="617"/>
      <c r="BM75" s="617"/>
      <c r="BN75" s="609"/>
      <c r="BO75" s="617"/>
      <c r="BP75" s="617"/>
      <c r="BQ75" s="609"/>
      <c r="BR75" s="889"/>
      <c r="BS75" s="864"/>
      <c r="BT75" s="617"/>
      <c r="BU75" s="617"/>
      <c r="BV75" s="617"/>
      <c r="BW75" s="609"/>
      <c r="BX75" s="617"/>
      <c r="BY75" s="617"/>
      <c r="BZ75" s="609"/>
      <c r="CA75" s="617"/>
      <c r="CB75" s="617"/>
      <c r="CC75" s="609"/>
      <c r="CD75" s="617"/>
      <c r="CE75" s="617"/>
      <c r="CF75" s="609"/>
      <c r="CG75" s="617"/>
      <c r="CH75" s="617"/>
      <c r="CI75" s="609"/>
      <c r="CJ75" s="617"/>
      <c r="CK75" s="617"/>
      <c r="CL75" s="609"/>
      <c r="CM75" s="617"/>
      <c r="CN75" s="617"/>
      <c r="CO75" s="609"/>
      <c r="CP75" s="889"/>
      <c r="CQ75" s="820"/>
    </row>
    <row r="76" ht="34.5" customHeight="1" spans="1:95">
      <c r="A76" s="655"/>
      <c r="B76" s="832"/>
      <c r="C76" s="656" t="s">
        <v>404</v>
      </c>
      <c r="D76" s="834"/>
      <c r="E76" s="617"/>
      <c r="F76" s="617"/>
      <c r="G76" s="617"/>
      <c r="H76" s="617"/>
      <c r="I76" s="617"/>
      <c r="J76" s="617"/>
      <c r="K76" s="687"/>
      <c r="L76" s="718"/>
      <c r="M76" s="718"/>
      <c r="N76" s="687"/>
      <c r="O76" s="718"/>
      <c r="P76" s="718"/>
      <c r="Q76" s="687"/>
      <c r="R76" s="859"/>
      <c r="S76" s="718"/>
      <c r="T76" s="687"/>
      <c r="U76" s="859"/>
      <c r="V76" s="718"/>
      <c r="W76" s="687"/>
      <c r="X76" s="859"/>
      <c r="Y76" s="718"/>
      <c r="Z76" s="687"/>
      <c r="AA76" s="859"/>
      <c r="AB76" s="865"/>
      <c r="AC76" s="617"/>
      <c r="AD76" s="617"/>
      <c r="AE76" s="617"/>
      <c r="AF76" s="609"/>
      <c r="AG76" s="369"/>
      <c r="AH76" s="617"/>
      <c r="AI76" s="609"/>
      <c r="AJ76" s="617"/>
      <c r="AK76" s="617"/>
      <c r="AL76" s="609"/>
      <c r="AM76" s="617"/>
      <c r="AN76" s="617"/>
      <c r="AO76" s="609"/>
      <c r="AP76" s="617"/>
      <c r="AQ76" s="617"/>
      <c r="AR76" s="609"/>
      <c r="AS76" s="617"/>
      <c r="AT76" s="617"/>
      <c r="AU76" s="609"/>
      <c r="AV76" s="617"/>
      <c r="AW76" s="617"/>
      <c r="AX76" s="609"/>
      <c r="AY76" s="617"/>
      <c r="AZ76" s="877"/>
      <c r="BA76" s="876"/>
      <c r="BB76" s="609"/>
      <c r="BC76" s="11"/>
      <c r="BD76" s="617"/>
      <c r="BE76" s="609"/>
      <c r="BF76" s="617"/>
      <c r="BG76" s="617"/>
      <c r="BH76" s="609"/>
      <c r="BI76" s="617"/>
      <c r="BJ76" s="617"/>
      <c r="BK76" s="609"/>
      <c r="BL76" s="617"/>
      <c r="BM76" s="617"/>
      <c r="BN76" s="609"/>
      <c r="BO76" s="617"/>
      <c r="BP76" s="617"/>
      <c r="BQ76" s="609"/>
      <c r="BR76" s="889"/>
      <c r="BS76" s="865"/>
      <c r="BT76" s="617"/>
      <c r="BU76" s="617"/>
      <c r="BV76" s="617"/>
      <c r="BW76" s="609"/>
      <c r="BX76" s="617"/>
      <c r="BY76" s="617"/>
      <c r="BZ76" s="609"/>
      <c r="CA76" s="617"/>
      <c r="CB76" s="617"/>
      <c r="CC76" s="609"/>
      <c r="CD76" s="617"/>
      <c r="CE76" s="617"/>
      <c r="CF76" s="609"/>
      <c r="CG76" s="617"/>
      <c r="CH76" s="617"/>
      <c r="CI76" s="609"/>
      <c r="CJ76" s="617"/>
      <c r="CK76" s="617"/>
      <c r="CL76" s="609"/>
      <c r="CM76" s="617"/>
      <c r="CN76" s="617"/>
      <c r="CO76" s="609"/>
      <c r="CP76" s="891"/>
      <c r="CQ76" s="820"/>
    </row>
    <row r="77" ht="20.25" customHeight="1" spans="1:95">
      <c r="A77" s="655"/>
      <c r="B77" s="832"/>
      <c r="C77" s="656" t="s">
        <v>137</v>
      </c>
      <c r="D77" s="834"/>
      <c r="E77" s="617"/>
      <c r="F77" s="617"/>
      <c r="G77" s="617"/>
      <c r="H77" s="617"/>
      <c r="I77" s="617"/>
      <c r="J77" s="617"/>
      <c r="K77" s="687"/>
      <c r="L77" s="718"/>
      <c r="M77" s="718"/>
      <c r="N77" s="687"/>
      <c r="O77" s="718"/>
      <c r="P77" s="718"/>
      <c r="Q77" s="687"/>
      <c r="R77" s="859"/>
      <c r="S77" s="718"/>
      <c r="T77" s="687"/>
      <c r="U77" s="859"/>
      <c r="V77" s="718"/>
      <c r="W77" s="687"/>
      <c r="X77" s="859"/>
      <c r="Y77" s="718"/>
      <c r="Z77" s="687"/>
      <c r="AA77" s="859"/>
      <c r="AB77" s="865"/>
      <c r="AC77" s="617"/>
      <c r="AD77" s="617"/>
      <c r="AE77" s="617"/>
      <c r="AF77" s="609"/>
      <c r="AG77" s="369"/>
      <c r="AH77" s="617"/>
      <c r="AI77" s="609"/>
      <c r="AJ77" s="617"/>
      <c r="AK77" s="617"/>
      <c r="AL77" s="609"/>
      <c r="AM77" s="617"/>
      <c r="AN77" s="617"/>
      <c r="AO77" s="609"/>
      <c r="AP77" s="617"/>
      <c r="AQ77" s="617"/>
      <c r="AR77" s="609"/>
      <c r="AS77" s="617"/>
      <c r="AT77" s="617"/>
      <c r="AU77" s="609"/>
      <c r="AV77" s="617"/>
      <c r="AW77" s="617"/>
      <c r="AX77" s="609"/>
      <c r="AY77" s="617"/>
      <c r="AZ77" s="877"/>
      <c r="BA77" s="876"/>
      <c r="BB77" s="609"/>
      <c r="BC77" s="11"/>
      <c r="BD77" s="617"/>
      <c r="BE77" s="609"/>
      <c r="BF77" s="617"/>
      <c r="BG77" s="617"/>
      <c r="BH77" s="609"/>
      <c r="BI77" s="617"/>
      <c r="BJ77" s="617"/>
      <c r="BK77" s="609"/>
      <c r="BL77" s="617"/>
      <c r="BM77" s="617"/>
      <c r="BN77" s="609"/>
      <c r="BO77" s="617"/>
      <c r="BP77" s="617"/>
      <c r="BQ77" s="609"/>
      <c r="BR77" s="889"/>
      <c r="BS77" s="865"/>
      <c r="BT77" s="617"/>
      <c r="BU77" s="617"/>
      <c r="BV77" s="617"/>
      <c r="BW77" s="609"/>
      <c r="BX77" s="617"/>
      <c r="BY77" s="617"/>
      <c r="BZ77" s="609"/>
      <c r="CA77" s="617"/>
      <c r="CB77" s="617"/>
      <c r="CC77" s="609"/>
      <c r="CD77" s="617"/>
      <c r="CE77" s="617"/>
      <c r="CF77" s="609"/>
      <c r="CG77" s="617"/>
      <c r="CH77" s="617"/>
      <c r="CI77" s="609"/>
      <c r="CJ77" s="617"/>
      <c r="CK77" s="617"/>
      <c r="CL77" s="609"/>
      <c r="CM77" s="617"/>
      <c r="CN77" s="617"/>
      <c r="CO77" s="609"/>
      <c r="CP77" s="889"/>
      <c r="CQ77" s="820"/>
    </row>
    <row r="78" ht="29.25" customHeight="1" spans="1:95">
      <c r="A78" s="655"/>
      <c r="B78" s="832"/>
      <c r="C78" s="656" t="s">
        <v>402</v>
      </c>
      <c r="D78" s="834"/>
      <c r="E78" s="617"/>
      <c r="F78" s="617"/>
      <c r="G78" s="617"/>
      <c r="H78" s="617"/>
      <c r="I78" s="617"/>
      <c r="J78" s="617"/>
      <c r="K78" s="687"/>
      <c r="L78" s="718"/>
      <c r="M78" s="718"/>
      <c r="N78" s="687"/>
      <c r="O78" s="718"/>
      <c r="P78" s="718"/>
      <c r="Q78" s="687"/>
      <c r="R78" s="859"/>
      <c r="S78" s="718"/>
      <c r="T78" s="687"/>
      <c r="U78" s="859"/>
      <c r="V78" s="718"/>
      <c r="W78" s="687"/>
      <c r="X78" s="859"/>
      <c r="Y78" s="718"/>
      <c r="Z78" s="687"/>
      <c r="AA78" s="859"/>
      <c r="AB78" s="865"/>
      <c r="AC78" s="617"/>
      <c r="AD78" s="617"/>
      <c r="AE78" s="617"/>
      <c r="AF78" s="609"/>
      <c r="AG78" s="369"/>
      <c r="AH78" s="617"/>
      <c r="AI78" s="609"/>
      <c r="AJ78" s="617"/>
      <c r="AK78" s="617"/>
      <c r="AL78" s="609"/>
      <c r="AM78" s="617"/>
      <c r="AN78" s="617"/>
      <c r="AO78" s="609"/>
      <c r="AP78" s="617"/>
      <c r="AQ78" s="617"/>
      <c r="AR78" s="609"/>
      <c r="AS78" s="617"/>
      <c r="AT78" s="617"/>
      <c r="AU78" s="609"/>
      <c r="AV78" s="617"/>
      <c r="AW78" s="617"/>
      <c r="AX78" s="609"/>
      <c r="AY78" s="617"/>
      <c r="AZ78" s="877"/>
      <c r="BA78" s="876"/>
      <c r="BB78" s="609"/>
      <c r="BC78" s="11"/>
      <c r="BD78" s="617"/>
      <c r="BE78" s="609"/>
      <c r="BF78" s="617"/>
      <c r="BG78" s="617"/>
      <c r="BH78" s="609"/>
      <c r="BI78" s="617"/>
      <c r="BJ78" s="617"/>
      <c r="BK78" s="609"/>
      <c r="BL78" s="617"/>
      <c r="BM78" s="617"/>
      <c r="BN78" s="609"/>
      <c r="BO78" s="617"/>
      <c r="BP78" s="617"/>
      <c r="BQ78" s="609"/>
      <c r="BR78" s="889"/>
      <c r="BS78" s="865"/>
      <c r="BT78" s="617"/>
      <c r="BU78" s="617"/>
      <c r="BV78" s="617"/>
      <c r="BW78" s="609"/>
      <c r="BX78" s="617"/>
      <c r="BY78" s="617"/>
      <c r="BZ78" s="609"/>
      <c r="CA78" s="617"/>
      <c r="CB78" s="617"/>
      <c r="CC78" s="609"/>
      <c r="CD78" s="617"/>
      <c r="CE78" s="617"/>
      <c r="CF78" s="609"/>
      <c r="CG78" s="617"/>
      <c r="CH78" s="617"/>
      <c r="CI78" s="609"/>
      <c r="CJ78" s="617"/>
      <c r="CK78" s="617"/>
      <c r="CL78" s="609"/>
      <c r="CM78" s="617"/>
      <c r="CN78" s="617"/>
      <c r="CO78" s="609"/>
      <c r="CP78" s="617"/>
      <c r="CQ78" s="820"/>
    </row>
    <row r="79" ht="32.25" customHeight="1" spans="1:95">
      <c r="A79" s="669"/>
      <c r="B79" s="835"/>
      <c r="C79" s="671" t="s">
        <v>39</v>
      </c>
      <c r="D79" s="834"/>
      <c r="E79" s="617"/>
      <c r="F79" s="617"/>
      <c r="G79" s="617"/>
      <c r="H79" s="617"/>
      <c r="I79" s="617"/>
      <c r="J79" s="617"/>
      <c r="K79" s="687"/>
      <c r="L79" s="718"/>
      <c r="M79" s="718"/>
      <c r="N79" s="687"/>
      <c r="O79" s="718"/>
      <c r="P79" s="718"/>
      <c r="Q79" s="687"/>
      <c r="R79" s="859"/>
      <c r="S79" s="718"/>
      <c r="T79" s="687"/>
      <c r="U79" s="859"/>
      <c r="V79" s="718"/>
      <c r="W79" s="687"/>
      <c r="X79" s="859"/>
      <c r="Y79" s="718"/>
      <c r="Z79" s="687"/>
      <c r="AA79" s="859"/>
      <c r="AB79" s="865"/>
      <c r="AC79" s="617"/>
      <c r="AD79" s="617"/>
      <c r="AE79" s="617"/>
      <c r="AF79" s="609"/>
      <c r="AG79" s="369"/>
      <c r="AH79" s="617"/>
      <c r="AI79" s="609"/>
      <c r="AJ79" s="617"/>
      <c r="AK79" s="617"/>
      <c r="AL79" s="687"/>
      <c r="AM79" s="617"/>
      <c r="AN79" s="617"/>
      <c r="AO79" s="609"/>
      <c r="AP79" s="617"/>
      <c r="AQ79" s="617"/>
      <c r="AR79" s="609"/>
      <c r="AS79" s="617"/>
      <c r="AT79" s="617"/>
      <c r="AU79" s="609"/>
      <c r="AV79" s="617"/>
      <c r="AW79" s="617"/>
      <c r="AX79" s="609"/>
      <c r="AY79" s="617"/>
      <c r="AZ79" s="877"/>
      <c r="BA79" s="876"/>
      <c r="BB79" s="609"/>
      <c r="BC79" s="11"/>
      <c r="BD79" s="11"/>
      <c r="BE79" s="609"/>
      <c r="BF79" s="11"/>
      <c r="BG79" s="11"/>
      <c r="BH79" s="609"/>
      <c r="BI79" s="11"/>
      <c r="BJ79" s="11"/>
      <c r="BK79" s="609"/>
      <c r="BL79" s="11"/>
      <c r="BM79" s="11"/>
      <c r="BN79" s="609"/>
      <c r="BO79" s="11"/>
      <c r="BP79" s="11"/>
      <c r="BQ79" s="609"/>
      <c r="BR79" s="745"/>
      <c r="BS79" s="865"/>
      <c r="BT79" s="617"/>
      <c r="BU79" s="617"/>
      <c r="BV79" s="617"/>
      <c r="BW79" s="609"/>
      <c r="BX79" s="617"/>
      <c r="BY79" s="617"/>
      <c r="BZ79" s="609"/>
      <c r="CA79" s="617"/>
      <c r="CB79" s="617"/>
      <c r="CC79" s="609"/>
      <c r="CD79" s="617"/>
      <c r="CE79" s="617"/>
      <c r="CF79" s="609"/>
      <c r="CG79" s="617"/>
      <c r="CH79" s="617"/>
      <c r="CI79" s="609"/>
      <c r="CJ79" s="617"/>
      <c r="CK79" s="617"/>
      <c r="CL79" s="609"/>
      <c r="CM79" s="617"/>
      <c r="CN79" s="617"/>
      <c r="CO79" s="609"/>
      <c r="CP79" s="617"/>
      <c r="CQ79" s="821"/>
    </row>
    <row r="80" ht="45" hidden="1" customHeight="1" outlineLevel="1" spans="1:95">
      <c r="A80" s="836" t="s">
        <v>125</v>
      </c>
      <c r="B80" s="837" t="s">
        <v>126</v>
      </c>
      <c r="C80" s="838" t="s">
        <v>13</v>
      </c>
      <c r="D80" s="608">
        <f>E80+F80+I80+L80+O80+R80</f>
        <v>0</v>
      </c>
      <c r="E80" s="11">
        <v>0</v>
      </c>
      <c r="F80" s="11">
        <v>0</v>
      </c>
      <c r="G80" s="11">
        <v>0</v>
      </c>
      <c r="H80" s="609"/>
      <c r="I80" s="11">
        <v>0</v>
      </c>
      <c r="J80" s="686">
        <v>0</v>
      </c>
      <c r="K80" s="687"/>
      <c r="L80" s="686">
        <v>0</v>
      </c>
      <c r="M80" s="686">
        <v>0</v>
      </c>
      <c r="N80" s="687"/>
      <c r="O80" s="686">
        <v>0</v>
      </c>
      <c r="P80" s="686">
        <v>0</v>
      </c>
      <c r="Q80" s="687"/>
      <c r="R80" s="860">
        <f>P80+Q80</f>
        <v>0</v>
      </c>
      <c r="S80" s="686"/>
      <c r="T80" s="687"/>
      <c r="U80" s="860"/>
      <c r="V80" s="686"/>
      <c r="W80" s="687"/>
      <c r="X80" s="860"/>
      <c r="Y80" s="686"/>
      <c r="Z80" s="687"/>
      <c r="AA80" s="860"/>
      <c r="AB80" s="608">
        <f>AC80+AD80+AG80+AJ80+AM80+AP80</f>
        <v>0</v>
      </c>
      <c r="AC80" s="11">
        <v>0</v>
      </c>
      <c r="AD80" s="11">
        <v>0</v>
      </c>
      <c r="AE80" s="11">
        <v>0</v>
      </c>
      <c r="AF80" s="609"/>
      <c r="AG80" s="358">
        <v>0</v>
      </c>
      <c r="AH80" s="11">
        <v>0</v>
      </c>
      <c r="AI80" s="609"/>
      <c r="AJ80" s="11">
        <v>0</v>
      </c>
      <c r="AK80" s="11">
        <v>0</v>
      </c>
      <c r="AL80" s="867"/>
      <c r="AM80" s="11">
        <v>0</v>
      </c>
      <c r="AN80" s="11">
        <v>0</v>
      </c>
      <c r="AO80" s="609"/>
      <c r="AP80" s="11">
        <v>0</v>
      </c>
      <c r="AQ80" s="11"/>
      <c r="AR80" s="609"/>
      <c r="AS80" s="11"/>
      <c r="AT80" s="11"/>
      <c r="AU80" s="609"/>
      <c r="AV80" s="11"/>
      <c r="AW80" s="11"/>
      <c r="AX80" s="609"/>
      <c r="AY80" s="11"/>
      <c r="AZ80" s="747"/>
      <c r="BA80" s="876"/>
      <c r="BB80" s="609"/>
      <c r="BC80" s="745"/>
      <c r="BD80" s="878"/>
      <c r="BE80" s="878"/>
      <c r="BF80" s="878"/>
      <c r="BG80" s="878"/>
      <c r="BH80" s="878"/>
      <c r="BI80" s="885"/>
      <c r="BJ80" s="878"/>
      <c r="BK80" s="878"/>
      <c r="BL80" s="885"/>
      <c r="BM80" s="878"/>
      <c r="BN80" s="878"/>
      <c r="BO80" s="885"/>
      <c r="BP80" s="878"/>
      <c r="BQ80" s="878"/>
      <c r="BR80" s="885"/>
      <c r="BS80" s="608">
        <f>BT80+BU80+BX80+CA80+CD80+CG80</f>
        <v>0</v>
      </c>
      <c r="BT80" s="11">
        <f>E80+AC80</f>
        <v>0</v>
      </c>
      <c r="BU80" s="11">
        <f>F80+AD80</f>
        <v>0</v>
      </c>
      <c r="BV80" s="11">
        <f>G80+AE80</f>
        <v>0</v>
      </c>
      <c r="BW80" s="609">
        <f>H80+AF80</f>
        <v>0</v>
      </c>
      <c r="BX80" s="11">
        <f>BV80+BW80</f>
        <v>0</v>
      </c>
      <c r="BY80" s="11">
        <f>J80+AH80</f>
        <v>0</v>
      </c>
      <c r="BZ80" s="609">
        <f>K80+AI80</f>
        <v>0</v>
      </c>
      <c r="CA80" s="11">
        <f>BY80+BZ80</f>
        <v>0</v>
      </c>
      <c r="CB80" s="11">
        <f>M80+AK80</f>
        <v>0</v>
      </c>
      <c r="CC80" s="609">
        <f>N80+AL80</f>
        <v>0</v>
      </c>
      <c r="CD80" s="11">
        <f>CB80+CC80</f>
        <v>0</v>
      </c>
      <c r="CE80" s="11">
        <f>P80+AN80</f>
        <v>0</v>
      </c>
      <c r="CF80" s="609">
        <f>Q80+AO80</f>
        <v>0</v>
      </c>
      <c r="CG80" s="745">
        <f>CE80+CF80</f>
        <v>0</v>
      </c>
      <c r="CH80" s="11"/>
      <c r="CI80" s="609"/>
      <c r="CJ80" s="745"/>
      <c r="CK80" s="11"/>
      <c r="CL80" s="609"/>
      <c r="CM80" s="745"/>
      <c r="CN80" s="11"/>
      <c r="CO80" s="609"/>
      <c r="CP80" s="745"/>
      <c r="CQ80" s="818"/>
    </row>
    <row r="81" hidden="1" customHeight="1" outlineLevel="1" spans="1:95">
      <c r="A81" s="825"/>
      <c r="B81" s="839"/>
      <c r="C81" s="607" t="s">
        <v>91</v>
      </c>
      <c r="D81" s="640"/>
      <c r="E81" s="641"/>
      <c r="F81" s="641"/>
      <c r="G81" s="641"/>
      <c r="H81" s="609"/>
      <c r="I81" s="641"/>
      <c r="J81" s="699"/>
      <c r="K81" s="687"/>
      <c r="L81" s="699"/>
      <c r="M81" s="699"/>
      <c r="N81" s="687"/>
      <c r="O81" s="699"/>
      <c r="P81" s="699"/>
      <c r="Q81" s="687"/>
      <c r="R81" s="861"/>
      <c r="S81" s="699"/>
      <c r="T81" s="687"/>
      <c r="U81" s="861"/>
      <c r="V81" s="699"/>
      <c r="W81" s="687"/>
      <c r="X81" s="861"/>
      <c r="Y81" s="699"/>
      <c r="Z81" s="687"/>
      <c r="AA81" s="861"/>
      <c r="AB81" s="640"/>
      <c r="AC81" s="641"/>
      <c r="AD81" s="641"/>
      <c r="AE81" s="641"/>
      <c r="AF81" s="609"/>
      <c r="AG81" s="392"/>
      <c r="AH81" s="641"/>
      <c r="AI81" s="609"/>
      <c r="AJ81" s="641"/>
      <c r="AK81" s="641"/>
      <c r="AL81" s="867"/>
      <c r="AM81" s="641"/>
      <c r="AN81" s="760"/>
      <c r="AO81" s="609"/>
      <c r="AP81" s="10"/>
      <c r="AQ81" s="760"/>
      <c r="AR81" s="609"/>
      <c r="AS81" s="10"/>
      <c r="AT81" s="760"/>
      <c r="AU81" s="609"/>
      <c r="AV81" s="10"/>
      <c r="AW81" s="760"/>
      <c r="AX81" s="609"/>
      <c r="AY81" s="10"/>
      <c r="AZ81" s="759"/>
      <c r="BA81" s="608"/>
      <c r="BB81" s="609"/>
      <c r="BC81" s="748"/>
      <c r="BD81" s="869"/>
      <c r="BE81" s="869"/>
      <c r="BF81" s="869"/>
      <c r="BG81" s="869"/>
      <c r="BH81" s="869"/>
      <c r="BI81" s="886"/>
      <c r="BJ81" s="869"/>
      <c r="BK81" s="869"/>
      <c r="BL81" s="886"/>
      <c r="BM81" s="869"/>
      <c r="BN81" s="869"/>
      <c r="BO81" s="886"/>
      <c r="BP81" s="869"/>
      <c r="BQ81" s="869"/>
      <c r="BR81" s="886"/>
      <c r="BS81" s="640"/>
      <c r="BT81" s="760"/>
      <c r="BU81" s="760"/>
      <c r="BV81" s="760"/>
      <c r="BW81" s="676"/>
      <c r="BX81" s="760"/>
      <c r="BY81" s="760"/>
      <c r="BZ81" s="676"/>
      <c r="CA81" s="760"/>
      <c r="CB81" s="760"/>
      <c r="CC81" s="676"/>
      <c r="CD81" s="760"/>
      <c r="CE81" s="760"/>
      <c r="CF81" s="676"/>
      <c r="CG81" s="783"/>
      <c r="CH81" s="760"/>
      <c r="CI81" s="676"/>
      <c r="CJ81" s="783"/>
      <c r="CK81" s="760"/>
      <c r="CL81" s="676"/>
      <c r="CM81" s="783"/>
      <c r="CN81" s="760"/>
      <c r="CO81" s="676"/>
      <c r="CP81" s="783"/>
      <c r="CQ81" s="803"/>
    </row>
    <row r="82" ht="33.75" hidden="1" customHeight="1" outlineLevel="1" spans="1:95">
      <c r="A82" s="840"/>
      <c r="B82" s="841"/>
      <c r="C82" s="607" t="s">
        <v>146</v>
      </c>
      <c r="D82" s="766"/>
      <c r="E82" s="842"/>
      <c r="F82" s="842"/>
      <c r="G82" s="842"/>
      <c r="H82" s="609"/>
      <c r="I82" s="842"/>
      <c r="J82" s="854"/>
      <c r="K82" s="687"/>
      <c r="L82" s="854"/>
      <c r="M82" s="854"/>
      <c r="N82" s="687"/>
      <c r="O82" s="854"/>
      <c r="P82" s="854"/>
      <c r="Q82" s="687"/>
      <c r="R82" s="862"/>
      <c r="S82" s="854"/>
      <c r="T82" s="687"/>
      <c r="U82" s="862"/>
      <c r="V82" s="854"/>
      <c r="W82" s="687"/>
      <c r="X82" s="862"/>
      <c r="Y82" s="854"/>
      <c r="Z82" s="687"/>
      <c r="AA82" s="862"/>
      <c r="AB82" s="766"/>
      <c r="AC82" s="842"/>
      <c r="AD82" s="842"/>
      <c r="AE82" s="842"/>
      <c r="AF82" s="609"/>
      <c r="AG82" s="536"/>
      <c r="AH82" s="842"/>
      <c r="AI82" s="609"/>
      <c r="AJ82" s="842"/>
      <c r="AK82" s="842"/>
      <c r="AL82" s="867"/>
      <c r="AM82" s="842"/>
      <c r="AN82" s="767"/>
      <c r="AO82" s="609"/>
      <c r="AP82" s="10"/>
      <c r="AQ82" s="767"/>
      <c r="AR82" s="609"/>
      <c r="AS82" s="10"/>
      <c r="AT82" s="767"/>
      <c r="AU82" s="609"/>
      <c r="AV82" s="10"/>
      <c r="AW82" s="767"/>
      <c r="AX82" s="609"/>
      <c r="AY82" s="10"/>
      <c r="AZ82" s="753"/>
      <c r="BA82" s="608"/>
      <c r="BB82" s="609"/>
      <c r="BC82" s="748"/>
      <c r="BD82" s="879"/>
      <c r="BE82" s="879"/>
      <c r="BF82" s="879"/>
      <c r="BG82" s="879"/>
      <c r="BH82" s="879"/>
      <c r="BI82" s="887"/>
      <c r="BJ82" s="879"/>
      <c r="BK82" s="879"/>
      <c r="BL82" s="887"/>
      <c r="BM82" s="879"/>
      <c r="BN82" s="879"/>
      <c r="BO82" s="887"/>
      <c r="BP82" s="879"/>
      <c r="BQ82" s="879"/>
      <c r="BR82" s="887"/>
      <c r="BS82" s="766"/>
      <c r="BT82" s="767"/>
      <c r="BU82" s="767"/>
      <c r="BV82" s="767"/>
      <c r="BW82" s="676"/>
      <c r="BX82" s="767"/>
      <c r="BY82" s="767"/>
      <c r="BZ82" s="676"/>
      <c r="CA82" s="767"/>
      <c r="CB82" s="767"/>
      <c r="CC82" s="676"/>
      <c r="CD82" s="767"/>
      <c r="CE82" s="767"/>
      <c r="CF82" s="676"/>
      <c r="CG82" s="789"/>
      <c r="CH82" s="767"/>
      <c r="CI82" s="676"/>
      <c r="CJ82" s="789"/>
      <c r="CK82" s="767"/>
      <c r="CL82" s="676"/>
      <c r="CM82" s="789"/>
      <c r="CN82" s="767"/>
      <c r="CO82" s="676"/>
      <c r="CP82" s="789"/>
      <c r="CQ82" s="803"/>
    </row>
    <row r="83" ht="22.5" hidden="1" customHeight="1" outlineLevel="1" spans="1:95">
      <c r="A83" s="840"/>
      <c r="B83" s="841"/>
      <c r="C83" s="607" t="s">
        <v>161</v>
      </c>
      <c r="D83" s="766"/>
      <c r="E83" s="842"/>
      <c r="F83" s="842"/>
      <c r="G83" s="842"/>
      <c r="H83" s="609"/>
      <c r="I83" s="842"/>
      <c r="J83" s="854"/>
      <c r="K83" s="687"/>
      <c r="L83" s="854"/>
      <c r="M83" s="854"/>
      <c r="N83" s="687"/>
      <c r="O83" s="854"/>
      <c r="P83" s="854"/>
      <c r="Q83" s="687"/>
      <c r="R83" s="862"/>
      <c r="S83" s="854"/>
      <c r="T83" s="687"/>
      <c r="U83" s="862"/>
      <c r="V83" s="854"/>
      <c r="W83" s="687"/>
      <c r="X83" s="862"/>
      <c r="Y83" s="854"/>
      <c r="Z83" s="687"/>
      <c r="AA83" s="862"/>
      <c r="AB83" s="766"/>
      <c r="AC83" s="842"/>
      <c r="AD83" s="842"/>
      <c r="AE83" s="842"/>
      <c r="AF83" s="609"/>
      <c r="AG83" s="536"/>
      <c r="AH83" s="842"/>
      <c r="AI83" s="609"/>
      <c r="AJ83" s="842"/>
      <c r="AK83" s="842"/>
      <c r="AL83" s="609"/>
      <c r="AM83" s="842"/>
      <c r="AN83" s="767"/>
      <c r="AO83" s="609"/>
      <c r="AP83" s="10"/>
      <c r="AQ83" s="767"/>
      <c r="AR83" s="609"/>
      <c r="AS83" s="10"/>
      <c r="AT83" s="767"/>
      <c r="AU83" s="609"/>
      <c r="AV83" s="10"/>
      <c r="AW83" s="767"/>
      <c r="AX83" s="609"/>
      <c r="AY83" s="10"/>
      <c r="AZ83" s="753"/>
      <c r="BA83" s="608"/>
      <c r="BB83" s="609"/>
      <c r="BC83" s="748"/>
      <c r="BD83" s="879"/>
      <c r="BE83" s="879"/>
      <c r="BF83" s="879"/>
      <c r="BG83" s="879"/>
      <c r="BH83" s="879"/>
      <c r="BI83" s="887"/>
      <c r="BJ83" s="879"/>
      <c r="BK83" s="879"/>
      <c r="BL83" s="887"/>
      <c r="BM83" s="879"/>
      <c r="BN83" s="879"/>
      <c r="BO83" s="887"/>
      <c r="BP83" s="879"/>
      <c r="BQ83" s="879"/>
      <c r="BR83" s="887"/>
      <c r="BS83" s="766"/>
      <c r="BT83" s="767"/>
      <c r="BU83" s="767"/>
      <c r="BV83" s="767"/>
      <c r="BW83" s="676"/>
      <c r="BX83" s="767"/>
      <c r="BY83" s="767"/>
      <c r="BZ83" s="676"/>
      <c r="CA83" s="767"/>
      <c r="CB83" s="767"/>
      <c r="CC83" s="676"/>
      <c r="CD83" s="767"/>
      <c r="CE83" s="767"/>
      <c r="CF83" s="676"/>
      <c r="CG83" s="789"/>
      <c r="CH83" s="767"/>
      <c r="CI83" s="676"/>
      <c r="CJ83" s="789"/>
      <c r="CK83" s="767"/>
      <c r="CL83" s="676"/>
      <c r="CM83" s="789"/>
      <c r="CN83" s="767"/>
      <c r="CO83" s="676"/>
      <c r="CP83" s="789"/>
      <c r="CQ83" s="803"/>
    </row>
    <row r="84" ht="22.5" hidden="1" customHeight="1" outlineLevel="1" spans="1:95">
      <c r="A84" s="836"/>
      <c r="B84" s="843"/>
      <c r="C84" s="607" t="s">
        <v>39</v>
      </c>
      <c r="D84" s="675"/>
      <c r="E84" s="622"/>
      <c r="F84" s="622"/>
      <c r="G84" s="622"/>
      <c r="H84" s="609"/>
      <c r="I84" s="622"/>
      <c r="J84" s="691"/>
      <c r="K84" s="687"/>
      <c r="L84" s="691"/>
      <c r="M84" s="691"/>
      <c r="N84" s="687"/>
      <c r="O84" s="691"/>
      <c r="P84" s="691"/>
      <c r="Q84" s="687"/>
      <c r="R84" s="858"/>
      <c r="S84" s="691"/>
      <c r="T84" s="687"/>
      <c r="U84" s="858"/>
      <c r="V84" s="691"/>
      <c r="W84" s="687"/>
      <c r="X84" s="858"/>
      <c r="Y84" s="691"/>
      <c r="Z84" s="687"/>
      <c r="AA84" s="858"/>
      <c r="AB84" s="675"/>
      <c r="AC84" s="622"/>
      <c r="AD84" s="622"/>
      <c r="AE84" s="622"/>
      <c r="AF84" s="609"/>
      <c r="AG84" s="373"/>
      <c r="AH84" s="622"/>
      <c r="AI84" s="609"/>
      <c r="AJ84" s="622"/>
      <c r="AK84" s="622"/>
      <c r="AL84" s="609"/>
      <c r="AM84" s="622"/>
      <c r="AN84" s="770"/>
      <c r="AO84" s="609"/>
      <c r="AP84" s="10"/>
      <c r="AQ84" s="770"/>
      <c r="AR84" s="609"/>
      <c r="AS84" s="10"/>
      <c r="AT84" s="770"/>
      <c r="AU84" s="609"/>
      <c r="AV84" s="10"/>
      <c r="AW84" s="770"/>
      <c r="AX84" s="609"/>
      <c r="AY84" s="10"/>
      <c r="AZ84" s="757"/>
      <c r="BA84" s="608"/>
      <c r="BB84" s="609"/>
      <c r="BC84" s="748"/>
      <c r="BD84" s="880"/>
      <c r="BE84" s="880"/>
      <c r="BF84" s="880"/>
      <c r="BG84" s="880"/>
      <c r="BH84" s="880"/>
      <c r="BI84" s="888"/>
      <c r="BJ84" s="880"/>
      <c r="BK84" s="880"/>
      <c r="BL84" s="888"/>
      <c r="BM84" s="880"/>
      <c r="BN84" s="880"/>
      <c r="BO84" s="888"/>
      <c r="BP84" s="880"/>
      <c r="BQ84" s="880"/>
      <c r="BR84" s="888"/>
      <c r="BS84" s="675"/>
      <c r="BT84" s="770"/>
      <c r="BU84" s="770"/>
      <c r="BV84" s="770"/>
      <c r="BW84" s="676"/>
      <c r="BX84" s="770"/>
      <c r="BY84" s="770"/>
      <c r="BZ84" s="676"/>
      <c r="CA84" s="770"/>
      <c r="CB84" s="770"/>
      <c r="CC84" s="676"/>
      <c r="CD84" s="770"/>
      <c r="CE84" s="770"/>
      <c r="CF84" s="676"/>
      <c r="CG84" s="782"/>
      <c r="CH84" s="770"/>
      <c r="CI84" s="676"/>
      <c r="CJ84" s="782"/>
      <c r="CK84" s="770"/>
      <c r="CL84" s="676"/>
      <c r="CM84" s="782"/>
      <c r="CN84" s="770"/>
      <c r="CO84" s="676"/>
      <c r="CP84" s="782"/>
      <c r="CQ84" s="803"/>
    </row>
    <row r="85" ht="74.25" hidden="1" customHeight="1" outlineLevel="1" spans="1:95">
      <c r="A85" s="836" t="s">
        <v>331</v>
      </c>
      <c r="B85" s="843" t="s">
        <v>332</v>
      </c>
      <c r="C85" s="607" t="s">
        <v>13</v>
      </c>
      <c r="D85" s="608">
        <f>E85+F85+I85+L85+O85+R85</f>
        <v>0</v>
      </c>
      <c r="E85" s="11">
        <v>0</v>
      </c>
      <c r="F85" s="11">
        <v>0</v>
      </c>
      <c r="G85" s="11">
        <v>0</v>
      </c>
      <c r="H85" s="609"/>
      <c r="I85" s="11">
        <f>G85+H85</f>
        <v>0</v>
      </c>
      <c r="J85" s="686">
        <v>0</v>
      </c>
      <c r="K85" s="609">
        <f>K86</f>
        <v>0</v>
      </c>
      <c r="L85" s="686">
        <f>J85+K85</f>
        <v>0</v>
      </c>
      <c r="M85" s="686">
        <f>'39'!O77</f>
        <v>0</v>
      </c>
      <c r="N85" s="609">
        <f>N86</f>
        <v>0</v>
      </c>
      <c r="O85" s="686">
        <f>M85+N85</f>
        <v>0</v>
      </c>
      <c r="P85" s="701">
        <f>'39'!R77</f>
        <v>0</v>
      </c>
      <c r="Q85" s="609">
        <f>Q86</f>
        <v>0</v>
      </c>
      <c r="R85" s="860">
        <f>P85+Q85</f>
        <v>0</v>
      </c>
      <c r="S85" s="701"/>
      <c r="T85" s="609"/>
      <c r="U85" s="860"/>
      <c r="V85" s="701"/>
      <c r="W85" s="609"/>
      <c r="X85" s="860"/>
      <c r="Y85" s="701"/>
      <c r="Z85" s="609"/>
      <c r="AA85" s="860"/>
      <c r="AB85" s="608">
        <f>AC85+AD85+AG85+AJ85+AM85+AP85</f>
        <v>0</v>
      </c>
      <c r="AC85" s="11">
        <v>0</v>
      </c>
      <c r="AD85" s="11">
        <v>0</v>
      </c>
      <c r="AE85" s="11">
        <v>0</v>
      </c>
      <c r="AF85" s="609"/>
      <c r="AG85" s="358">
        <f>AE85+AF85</f>
        <v>0</v>
      </c>
      <c r="AH85" s="11">
        <v>0</v>
      </c>
      <c r="AI85" s="609">
        <f>AI86</f>
        <v>0</v>
      </c>
      <c r="AJ85" s="11">
        <f>AH85+AI85</f>
        <v>0</v>
      </c>
      <c r="AK85" s="11">
        <f>'39'!AD77</f>
        <v>0</v>
      </c>
      <c r="AL85" s="609">
        <f>AL86</f>
        <v>0</v>
      </c>
      <c r="AM85" s="11">
        <f>AK85+AL85</f>
        <v>0</v>
      </c>
      <c r="AN85" s="653">
        <f>'39'!AG77</f>
        <v>0</v>
      </c>
      <c r="AO85" s="609">
        <f>AO86</f>
        <v>0</v>
      </c>
      <c r="AP85" s="11">
        <f>AN85+AO85</f>
        <v>0</v>
      </c>
      <c r="AQ85" s="653"/>
      <c r="AR85" s="609"/>
      <c r="AS85" s="11"/>
      <c r="AT85" s="653"/>
      <c r="AU85" s="609"/>
      <c r="AV85" s="11"/>
      <c r="AW85" s="653"/>
      <c r="AX85" s="609"/>
      <c r="AY85" s="11"/>
      <c r="AZ85" s="759">
        <f>BC85+BF85+BI85</f>
        <v>0</v>
      </c>
      <c r="BA85" s="876">
        <v>0</v>
      </c>
      <c r="BB85" s="609">
        <f>BB86</f>
        <v>0</v>
      </c>
      <c r="BC85" s="745">
        <f>BA85+BB85</f>
        <v>0</v>
      </c>
      <c r="BD85" s="876">
        <v>0</v>
      </c>
      <c r="BE85" s="609"/>
      <c r="BF85" s="745">
        <f>BD85+BE85</f>
        <v>0</v>
      </c>
      <c r="BG85" s="876">
        <f>'39'!AQ77</f>
        <v>0</v>
      </c>
      <c r="BH85" s="609"/>
      <c r="BI85" s="745">
        <f>BG85+BH85</f>
        <v>0</v>
      </c>
      <c r="BJ85" s="876"/>
      <c r="BK85" s="609"/>
      <c r="BL85" s="745"/>
      <c r="BM85" s="876"/>
      <c r="BN85" s="609"/>
      <c r="BO85" s="745"/>
      <c r="BP85" s="876"/>
      <c r="BQ85" s="609"/>
      <c r="BR85" s="745"/>
      <c r="BS85" s="608">
        <f>BT85+BU85+BX85+CA85+CD85+CG85</f>
        <v>0</v>
      </c>
      <c r="BT85" s="11">
        <f>E85+AC85</f>
        <v>0</v>
      </c>
      <c r="BU85" s="11">
        <f>F85+AD85</f>
        <v>0</v>
      </c>
      <c r="BV85" s="11">
        <f>G85+AE85</f>
        <v>0</v>
      </c>
      <c r="BW85" s="609">
        <f>H85+AF85</f>
        <v>0</v>
      </c>
      <c r="BX85" s="11">
        <f>BV85+BW85</f>
        <v>0</v>
      </c>
      <c r="BY85" s="11">
        <f>J85+AH85+BA85</f>
        <v>0</v>
      </c>
      <c r="BZ85" s="609">
        <f>K85+AI85+BB85</f>
        <v>0</v>
      </c>
      <c r="CA85" s="11">
        <f>BY85+BZ85</f>
        <v>0</v>
      </c>
      <c r="CB85" s="11">
        <f>M85+AK85</f>
        <v>0</v>
      </c>
      <c r="CC85" s="676">
        <f>N85+AL85</f>
        <v>0</v>
      </c>
      <c r="CD85" s="11">
        <f>CB85+CC85</f>
        <v>0</v>
      </c>
      <c r="CE85" s="11">
        <f>P85+AN85</f>
        <v>0</v>
      </c>
      <c r="CF85" s="676">
        <f>Q85+AO85</f>
        <v>0</v>
      </c>
      <c r="CG85" s="745">
        <f>CE85+CF85</f>
        <v>0</v>
      </c>
      <c r="CH85" s="11"/>
      <c r="CI85" s="676"/>
      <c r="CJ85" s="745"/>
      <c r="CK85" s="11"/>
      <c r="CL85" s="676"/>
      <c r="CM85" s="745"/>
      <c r="CN85" s="11"/>
      <c r="CO85" s="676"/>
      <c r="CP85" s="745"/>
      <c r="CQ85" s="892"/>
    </row>
    <row r="86" ht="38.25" hidden="1" customHeight="1" outlineLevel="1" spans="1:95">
      <c r="A86" s="840"/>
      <c r="B86" s="841"/>
      <c r="C86" s="639" t="s">
        <v>39</v>
      </c>
      <c r="D86" s="640"/>
      <c r="E86" s="641"/>
      <c r="F86" s="641"/>
      <c r="G86" s="641"/>
      <c r="H86" s="642"/>
      <c r="I86" s="641"/>
      <c r="J86" s="699"/>
      <c r="K86" s="642"/>
      <c r="L86" s="699"/>
      <c r="M86" s="699"/>
      <c r="N86" s="642"/>
      <c r="O86" s="699"/>
      <c r="P86" s="699"/>
      <c r="Q86" s="642"/>
      <c r="R86" s="861"/>
      <c r="S86" s="699"/>
      <c r="T86" s="642"/>
      <c r="U86" s="861"/>
      <c r="V86" s="699"/>
      <c r="W86" s="642"/>
      <c r="X86" s="861"/>
      <c r="Y86" s="699"/>
      <c r="Z86" s="642"/>
      <c r="AA86" s="861"/>
      <c r="AB86" s="640"/>
      <c r="AC86" s="641"/>
      <c r="AD86" s="641"/>
      <c r="AE86" s="641"/>
      <c r="AF86" s="642"/>
      <c r="AG86" s="392"/>
      <c r="AH86" s="641"/>
      <c r="AI86" s="642"/>
      <c r="AJ86" s="641"/>
      <c r="AK86" s="641"/>
      <c r="AL86" s="642"/>
      <c r="AM86" s="641"/>
      <c r="AN86" s="641"/>
      <c r="AO86" s="642"/>
      <c r="AP86" s="641"/>
      <c r="AQ86" s="641"/>
      <c r="AR86" s="642"/>
      <c r="AS86" s="641"/>
      <c r="AT86" s="641"/>
      <c r="AU86" s="642"/>
      <c r="AV86" s="641"/>
      <c r="AW86" s="641"/>
      <c r="AX86" s="642"/>
      <c r="AY86" s="641"/>
      <c r="AZ86" s="881"/>
      <c r="BA86" s="882"/>
      <c r="BB86" s="642"/>
      <c r="BC86" s="641"/>
      <c r="BD86" s="641"/>
      <c r="BE86" s="642"/>
      <c r="BF86" s="641"/>
      <c r="BG86" s="641"/>
      <c r="BH86" s="642"/>
      <c r="BI86" s="758"/>
      <c r="BJ86" s="641"/>
      <c r="BK86" s="642"/>
      <c r="BL86" s="758"/>
      <c r="BM86" s="641"/>
      <c r="BN86" s="642"/>
      <c r="BO86" s="758"/>
      <c r="BP86" s="641"/>
      <c r="BQ86" s="642"/>
      <c r="BR86" s="758"/>
      <c r="BS86" s="640"/>
      <c r="BT86" s="641"/>
      <c r="BU86" s="641"/>
      <c r="BV86" s="641"/>
      <c r="BW86" s="642"/>
      <c r="BX86" s="641"/>
      <c r="BY86" s="641"/>
      <c r="BZ86" s="739"/>
      <c r="CA86" s="641"/>
      <c r="CB86" s="641"/>
      <c r="CC86" s="739"/>
      <c r="CD86" s="641"/>
      <c r="CE86" s="641"/>
      <c r="CF86" s="739"/>
      <c r="CG86" s="758"/>
      <c r="CH86" s="641"/>
      <c r="CI86" s="739"/>
      <c r="CJ86" s="758"/>
      <c r="CK86" s="641"/>
      <c r="CL86" s="739"/>
      <c r="CM86" s="758"/>
      <c r="CN86" s="641"/>
      <c r="CO86" s="739"/>
      <c r="CP86" s="758"/>
      <c r="CQ86" s="893"/>
    </row>
    <row r="87" ht="67.5" hidden="1" customHeight="1" collapsed="1" spans="1:95">
      <c r="A87" s="16" t="s">
        <v>491</v>
      </c>
      <c r="B87" s="355" t="s">
        <v>492</v>
      </c>
      <c r="C87" s="607" t="s">
        <v>13</v>
      </c>
      <c r="D87" s="608">
        <f>E87+F87+I87+L87+O87+R87+U87+X87+AA87</f>
        <v>0</v>
      </c>
      <c r="E87" s="11">
        <v>0</v>
      </c>
      <c r="F87" s="11">
        <v>0</v>
      </c>
      <c r="G87" s="11">
        <f>'27'!I80</f>
        <v>0</v>
      </c>
      <c r="H87" s="609">
        <f>H88</f>
        <v>0</v>
      </c>
      <c r="I87" s="11">
        <f>G87+H87</f>
        <v>0</v>
      </c>
      <c r="J87" s="686">
        <f>'35'!L79</f>
        <v>75393.91334</v>
      </c>
      <c r="K87" s="687">
        <f>K88</f>
        <v>0</v>
      </c>
      <c r="L87" s="686">
        <v>0</v>
      </c>
      <c r="M87" s="686">
        <f>'43'!O80</f>
        <v>180.025</v>
      </c>
      <c r="N87" s="687">
        <f>N88</f>
        <v>0</v>
      </c>
      <c r="O87" s="686">
        <v>0</v>
      </c>
      <c r="P87" s="686">
        <f>'48'!R84</f>
        <v>0</v>
      </c>
      <c r="Q87" s="687">
        <f>Q88</f>
        <v>0</v>
      </c>
      <c r="R87" s="717">
        <f>P87+Q87</f>
        <v>0</v>
      </c>
      <c r="S87" s="686">
        <f>'48'!U84</f>
        <v>0</v>
      </c>
      <c r="T87" s="687">
        <f>T88</f>
        <v>0</v>
      </c>
      <c r="U87" s="717">
        <f>S87+T87</f>
        <v>0</v>
      </c>
      <c r="V87" s="686">
        <f>'48'!X84</f>
        <v>0</v>
      </c>
      <c r="W87" s="687">
        <f>W88</f>
        <v>0</v>
      </c>
      <c r="X87" s="717">
        <f>V87+W87</f>
        <v>0</v>
      </c>
      <c r="Y87" s="686">
        <f>'48'!AA84</f>
        <v>0</v>
      </c>
      <c r="Z87" s="687">
        <f>Z88</f>
        <v>0</v>
      </c>
      <c r="AA87" s="717">
        <f>Y87+Z87</f>
        <v>0</v>
      </c>
      <c r="AB87" s="608">
        <f>AC87+AD87+AG87+AJ87+AM87+AP87+AS87+AV87+AY87</f>
        <v>0</v>
      </c>
      <c r="AC87" s="11">
        <v>0</v>
      </c>
      <c r="AD87" s="11">
        <v>0</v>
      </c>
      <c r="AE87" s="11">
        <f>'25'!X76</f>
        <v>0</v>
      </c>
      <c r="AF87" s="609">
        <f>AF88</f>
        <v>0</v>
      </c>
      <c r="AG87" s="358">
        <f>AE87+AF87</f>
        <v>0</v>
      </c>
      <c r="AH87" s="11">
        <f>'35'!AA79</f>
        <v>8638.26951</v>
      </c>
      <c r="AI87" s="609">
        <f>AI88</f>
        <v>0</v>
      </c>
      <c r="AJ87" s="11">
        <v>0</v>
      </c>
      <c r="AK87" s="11">
        <f>'43'!AD80</f>
        <v>0</v>
      </c>
      <c r="AL87" s="609">
        <f>AL88</f>
        <v>0</v>
      </c>
      <c r="AM87" s="11">
        <f>AK87+AL87</f>
        <v>0</v>
      </c>
      <c r="AN87" s="11">
        <v>0</v>
      </c>
      <c r="AO87" s="609">
        <f>AO88</f>
        <v>0</v>
      </c>
      <c r="AP87" s="11">
        <f>AN87+AO87</f>
        <v>0</v>
      </c>
      <c r="AQ87" s="11">
        <v>0</v>
      </c>
      <c r="AR87" s="609">
        <f>AR88</f>
        <v>0</v>
      </c>
      <c r="AS87" s="11">
        <f>AQ87+AR87</f>
        <v>0</v>
      </c>
      <c r="AT87" s="11">
        <v>0</v>
      </c>
      <c r="AU87" s="609">
        <f>AU88</f>
        <v>0</v>
      </c>
      <c r="AV87" s="11">
        <f>AT87+AU87</f>
        <v>0</v>
      </c>
      <c r="AW87" s="11">
        <f>'47'!AY80</f>
        <v>0</v>
      </c>
      <c r="AX87" s="609">
        <f>AX88</f>
        <v>0</v>
      </c>
      <c r="AY87" s="11">
        <f>AW87+AX87</f>
        <v>0</v>
      </c>
      <c r="AZ87" s="747">
        <f>BC87+BF87+BI87+BL87+BO87+BR87</f>
        <v>0</v>
      </c>
      <c r="BA87" s="11">
        <v>0</v>
      </c>
      <c r="BB87" s="687">
        <f>BB88</f>
        <v>0</v>
      </c>
      <c r="BC87" s="11">
        <f>BA87+BB87</f>
        <v>0</v>
      </c>
      <c r="BD87" s="11">
        <v>0</v>
      </c>
      <c r="BE87" s="609">
        <f>BE88</f>
        <v>0</v>
      </c>
      <c r="BF87" s="11">
        <f>BD87+BE87</f>
        <v>0</v>
      </c>
      <c r="BG87" s="11">
        <v>0</v>
      </c>
      <c r="BH87" s="609">
        <f>BH88</f>
        <v>0</v>
      </c>
      <c r="BI87" s="686">
        <f>BG87+BH87</f>
        <v>0</v>
      </c>
      <c r="BJ87" s="11">
        <v>0</v>
      </c>
      <c r="BK87" s="609">
        <f>BK88</f>
        <v>0</v>
      </c>
      <c r="BL87" s="686">
        <f>BJ87+BK87</f>
        <v>0</v>
      </c>
      <c r="BM87" s="11">
        <v>0</v>
      </c>
      <c r="BN87" s="609">
        <f>BN88</f>
        <v>0</v>
      </c>
      <c r="BO87" s="686">
        <f>BM87+BN87</f>
        <v>0</v>
      </c>
      <c r="BP87" s="11">
        <v>0</v>
      </c>
      <c r="BQ87" s="609">
        <f>BQ88</f>
        <v>0</v>
      </c>
      <c r="BR87" s="686">
        <f>BP87+BQ87</f>
        <v>0</v>
      </c>
      <c r="BS87" s="608">
        <f>BT87+BU87+BX87+CA87+CD87+CG87+CJ87+CM87+CP87</f>
        <v>0</v>
      </c>
      <c r="BT87" s="11">
        <f>E87+AC87</f>
        <v>0</v>
      </c>
      <c r="BU87" s="11">
        <f>F87+AD87</f>
        <v>0</v>
      </c>
      <c r="BV87" s="11">
        <f>G87+AE87</f>
        <v>0</v>
      </c>
      <c r="BW87" s="609">
        <f>H87+AF87</f>
        <v>0</v>
      </c>
      <c r="BX87" s="11">
        <f>BV87+BW87</f>
        <v>0</v>
      </c>
      <c r="BY87" s="11">
        <f>J87+AH87+BA87</f>
        <v>84032.18285</v>
      </c>
      <c r="BZ87" s="609">
        <f>K87+AI87+BB87</f>
        <v>0</v>
      </c>
      <c r="CA87" s="11">
        <v>0</v>
      </c>
      <c r="CB87" s="11">
        <f>M87+AK87</f>
        <v>180.025</v>
      </c>
      <c r="CC87" s="609">
        <f>N87+AL87</f>
        <v>0</v>
      </c>
      <c r="CD87" s="11">
        <v>0</v>
      </c>
      <c r="CE87" s="11">
        <f>P87+AN87</f>
        <v>0</v>
      </c>
      <c r="CF87" s="609">
        <f>Q87+AO87</f>
        <v>0</v>
      </c>
      <c r="CG87" s="11">
        <f>CE87+CF87</f>
        <v>0</v>
      </c>
      <c r="CH87" s="11">
        <f>S87+AQ87+BJ87</f>
        <v>0</v>
      </c>
      <c r="CI87" s="609">
        <f>T87+AR87+BK87</f>
        <v>0</v>
      </c>
      <c r="CJ87" s="11">
        <f>CH87+CI87</f>
        <v>0</v>
      </c>
      <c r="CK87" s="11">
        <f>V87+AT87+BM87</f>
        <v>0</v>
      </c>
      <c r="CL87" s="609">
        <f>W87+AU87+BN87</f>
        <v>0</v>
      </c>
      <c r="CM87" s="11">
        <f>CK87+CL87</f>
        <v>0</v>
      </c>
      <c r="CN87" s="11">
        <f>Y87+AW87+BP87</f>
        <v>0</v>
      </c>
      <c r="CO87" s="609">
        <f>Z87+AX87+BQ87</f>
        <v>0</v>
      </c>
      <c r="CP87" s="11">
        <f>CN87+CO87</f>
        <v>0</v>
      </c>
      <c r="CQ87" s="332"/>
    </row>
    <row r="88" ht="30.75" hidden="1" customHeight="1" spans="1:95">
      <c r="A88" s="637"/>
      <c r="B88" s="638"/>
      <c r="C88" s="639" t="s">
        <v>494</v>
      </c>
      <c r="D88" s="640"/>
      <c r="E88" s="641"/>
      <c r="F88" s="641"/>
      <c r="G88" s="641"/>
      <c r="H88" s="642"/>
      <c r="I88" s="641"/>
      <c r="J88" s="699"/>
      <c r="K88" s="700"/>
      <c r="L88" s="699"/>
      <c r="M88" s="699"/>
      <c r="N88" s="700"/>
      <c r="O88" s="699"/>
      <c r="P88" s="699"/>
      <c r="Q88" s="700"/>
      <c r="R88" s="722"/>
      <c r="S88" s="699"/>
      <c r="T88" s="700"/>
      <c r="U88" s="722"/>
      <c r="V88" s="699"/>
      <c r="W88" s="700"/>
      <c r="X88" s="722"/>
      <c r="Y88" s="699"/>
      <c r="Z88" s="700"/>
      <c r="AA88" s="722"/>
      <c r="AB88" s="640"/>
      <c r="AC88" s="641"/>
      <c r="AD88" s="641"/>
      <c r="AE88" s="641"/>
      <c r="AF88" s="642"/>
      <c r="AG88" s="392"/>
      <c r="AH88" s="641"/>
      <c r="AI88" s="736"/>
      <c r="AJ88" s="641"/>
      <c r="AK88" s="641"/>
      <c r="AL88" s="642"/>
      <c r="AM88" s="641"/>
      <c r="AN88" s="641"/>
      <c r="AO88" s="642"/>
      <c r="AP88" s="641"/>
      <c r="AQ88" s="641"/>
      <c r="AR88" s="642"/>
      <c r="AS88" s="641"/>
      <c r="AT88" s="641"/>
      <c r="AU88" s="642"/>
      <c r="AV88" s="641"/>
      <c r="AW88" s="641"/>
      <c r="AX88" s="642"/>
      <c r="AY88" s="758"/>
      <c r="AZ88" s="759"/>
      <c r="BA88" s="760"/>
      <c r="BB88" s="642"/>
      <c r="BC88" s="760"/>
      <c r="BD88" s="760"/>
      <c r="BE88" s="642"/>
      <c r="BF88" s="760"/>
      <c r="BG88" s="760"/>
      <c r="BH88" s="642"/>
      <c r="BI88" s="760"/>
      <c r="BJ88" s="760"/>
      <c r="BK88" s="642"/>
      <c r="BL88" s="760"/>
      <c r="BM88" s="760"/>
      <c r="BN88" s="642"/>
      <c r="BO88" s="760"/>
      <c r="BP88" s="760"/>
      <c r="BQ88" s="642"/>
      <c r="BR88" s="783"/>
      <c r="BS88" s="784"/>
      <c r="BT88" s="785"/>
      <c r="BU88" s="785"/>
      <c r="BV88" s="785"/>
      <c r="BW88" s="790"/>
      <c r="BX88" s="785"/>
      <c r="BY88" s="785"/>
      <c r="BZ88" s="790"/>
      <c r="CA88" s="785"/>
      <c r="CB88" s="785"/>
      <c r="CC88" s="790"/>
      <c r="CD88" s="785"/>
      <c r="CE88" s="785"/>
      <c r="CF88" s="790"/>
      <c r="CG88" s="785"/>
      <c r="CH88" s="785"/>
      <c r="CI88" s="790"/>
      <c r="CJ88" s="785"/>
      <c r="CK88" s="785"/>
      <c r="CL88" s="790"/>
      <c r="CM88" s="785"/>
      <c r="CN88" s="785"/>
      <c r="CO88" s="790"/>
      <c r="CP88" s="815"/>
      <c r="CQ88" s="895"/>
    </row>
    <row r="89" ht="123.75" hidden="1" customHeight="1" collapsed="1" spans="1:95">
      <c r="A89" s="16" t="s">
        <v>495</v>
      </c>
      <c r="B89" s="355" t="s">
        <v>496</v>
      </c>
      <c r="C89" s="607" t="s">
        <v>13</v>
      </c>
      <c r="D89" s="608">
        <f>E89+F89+I89+L89+O89+R89+U89+X89+AA89</f>
        <v>0</v>
      </c>
      <c r="E89" s="11">
        <v>0</v>
      </c>
      <c r="F89" s="11">
        <v>0</v>
      </c>
      <c r="G89" s="11">
        <f>'27'!I82</f>
        <v>0</v>
      </c>
      <c r="H89" s="609">
        <f>H91</f>
        <v>0</v>
      </c>
      <c r="I89" s="11">
        <f>G89+H89</f>
        <v>0</v>
      </c>
      <c r="J89" s="686">
        <f>'35'!L81</f>
        <v>0</v>
      </c>
      <c r="K89" s="687">
        <f>K91</f>
        <v>0</v>
      </c>
      <c r="L89" s="686">
        <v>0</v>
      </c>
      <c r="M89" s="686">
        <f>'43'!O82</f>
        <v>0</v>
      </c>
      <c r="N89" s="687">
        <f>N91</f>
        <v>0</v>
      </c>
      <c r="O89" s="686">
        <v>0</v>
      </c>
      <c r="P89" s="686">
        <f>'48'!R86</f>
        <v>0</v>
      </c>
      <c r="Q89" s="687">
        <v>0</v>
      </c>
      <c r="R89" s="717">
        <f>P89+Q89</f>
        <v>0</v>
      </c>
      <c r="S89" s="686">
        <f>'48'!U86</f>
        <v>0</v>
      </c>
      <c r="T89" s="687">
        <v>0</v>
      </c>
      <c r="U89" s="717">
        <f>S89+T89</f>
        <v>0</v>
      </c>
      <c r="V89" s="686">
        <f>'48'!X86</f>
        <v>0</v>
      </c>
      <c r="W89" s="687">
        <v>0</v>
      </c>
      <c r="X89" s="717">
        <f>V89+W89</f>
        <v>0</v>
      </c>
      <c r="Y89" s="686">
        <f>'48'!AA86</f>
        <v>0</v>
      </c>
      <c r="Z89" s="687">
        <v>0</v>
      </c>
      <c r="AA89" s="717">
        <f>Y89+Z89</f>
        <v>0</v>
      </c>
      <c r="AB89" s="608">
        <f>AC89+AD89+AG89+AJ89+AM89+AP89+AS89+AV89+AY89</f>
        <v>0</v>
      </c>
      <c r="AC89" s="11">
        <v>0</v>
      </c>
      <c r="AD89" s="11">
        <v>0</v>
      </c>
      <c r="AE89" s="11">
        <f>'25'!X78</f>
        <v>0</v>
      </c>
      <c r="AF89" s="609">
        <f>AF91</f>
        <v>0</v>
      </c>
      <c r="AG89" s="358">
        <v>0</v>
      </c>
      <c r="AH89" s="11">
        <f>'35'!AA81</f>
        <v>0</v>
      </c>
      <c r="AI89" s="609">
        <f>AI91</f>
        <v>0</v>
      </c>
      <c r="AJ89" s="11">
        <v>0</v>
      </c>
      <c r="AK89" s="11" t="str">
        <f>'43'!AD82</f>
        <v>И.Ю. Волков</v>
      </c>
      <c r="AL89" s="609">
        <f>AL91</f>
        <v>0</v>
      </c>
      <c r="AM89" s="11">
        <v>0</v>
      </c>
      <c r="AN89" s="11">
        <f>'48'!AP86</f>
        <v>0</v>
      </c>
      <c r="AO89" s="609">
        <v>0</v>
      </c>
      <c r="AP89" s="11">
        <f>AN89+AO89</f>
        <v>0</v>
      </c>
      <c r="AQ89" s="11">
        <f>'48'!AS86</f>
        <v>0</v>
      </c>
      <c r="AR89" s="609">
        <v>0</v>
      </c>
      <c r="AS89" s="11">
        <f>AQ89+AR89</f>
        <v>0</v>
      </c>
      <c r="AT89" s="11">
        <f>'48'!AV86</f>
        <v>0</v>
      </c>
      <c r="AU89" s="609">
        <v>0</v>
      </c>
      <c r="AV89" s="11">
        <f>AT89+AU89</f>
        <v>0</v>
      </c>
      <c r="AW89" s="11">
        <f>'48'!AY86</f>
        <v>0</v>
      </c>
      <c r="AX89" s="609">
        <v>0</v>
      </c>
      <c r="AY89" s="11">
        <f>AW89+AX89</f>
        <v>0</v>
      </c>
      <c r="AZ89" s="747">
        <f>BC89+BF89+BI89+BL89+BO89+BR89</f>
        <v>0</v>
      </c>
      <c r="BA89" s="11">
        <v>0</v>
      </c>
      <c r="BB89" s="687">
        <f>BB91</f>
        <v>0</v>
      </c>
      <c r="BC89" s="11">
        <v>0</v>
      </c>
      <c r="BD89" s="11">
        <v>0</v>
      </c>
      <c r="BE89" s="609">
        <f>BE91</f>
        <v>0</v>
      </c>
      <c r="BF89" s="11">
        <v>0</v>
      </c>
      <c r="BG89" s="11">
        <v>0</v>
      </c>
      <c r="BH89" s="609">
        <v>0</v>
      </c>
      <c r="BI89" s="686">
        <f>BG89+BH89</f>
        <v>0</v>
      </c>
      <c r="BJ89" s="11">
        <v>0</v>
      </c>
      <c r="BK89" s="609">
        <v>0</v>
      </c>
      <c r="BL89" s="686">
        <f>BJ89+BK89</f>
        <v>0</v>
      </c>
      <c r="BM89" s="11">
        <v>0</v>
      </c>
      <c r="BN89" s="609">
        <v>0</v>
      </c>
      <c r="BO89" s="686">
        <f>BM89+BN89</f>
        <v>0</v>
      </c>
      <c r="BP89" s="11">
        <v>0</v>
      </c>
      <c r="BQ89" s="609">
        <v>0</v>
      </c>
      <c r="BR89" s="686">
        <f>BP89+BQ89</f>
        <v>0</v>
      </c>
      <c r="BS89" s="608">
        <f>BT89+BU89+BX89+CA89+CD89+CG89+CJ89+CM89+CP89</f>
        <v>0</v>
      </c>
      <c r="BT89" s="11">
        <f t="shared" ref="BT89:BW90" si="22">E89+AC89</f>
        <v>0</v>
      </c>
      <c r="BU89" s="11">
        <f t="shared" si="22"/>
        <v>0</v>
      </c>
      <c r="BV89" s="11">
        <f t="shared" si="22"/>
        <v>0</v>
      </c>
      <c r="BW89" s="609">
        <f t="shared" si="22"/>
        <v>0</v>
      </c>
      <c r="BX89" s="11">
        <f>BV89+BW89</f>
        <v>0</v>
      </c>
      <c r="BY89" s="11">
        <f>J89+AH89+BA89</f>
        <v>0</v>
      </c>
      <c r="BZ89" s="609">
        <f>K89+AI89+BB89</f>
        <v>0</v>
      </c>
      <c r="CA89" s="11">
        <v>0</v>
      </c>
      <c r="CB89" s="11" t="e">
        <f>M89+AK89</f>
        <v>#VALUE!</v>
      </c>
      <c r="CC89" s="609">
        <f>N89+AL89</f>
        <v>0</v>
      </c>
      <c r="CD89" s="11">
        <v>0</v>
      </c>
      <c r="CE89" s="11">
        <f>P89+AN89</f>
        <v>0</v>
      </c>
      <c r="CF89" s="609">
        <f>Q89+AO89</f>
        <v>0</v>
      </c>
      <c r="CG89" s="11">
        <f>CE89+CF89</f>
        <v>0</v>
      </c>
      <c r="CH89" s="11">
        <f>S89+AQ89+BJ89</f>
        <v>0</v>
      </c>
      <c r="CI89" s="609">
        <f>T89+AR89+BK89</f>
        <v>0</v>
      </c>
      <c r="CJ89" s="11">
        <f>CH89+CI89</f>
        <v>0</v>
      </c>
      <c r="CK89" s="11">
        <f>V89+AT89+BM89</f>
        <v>0</v>
      </c>
      <c r="CL89" s="609">
        <f>W89+AU89+BN89</f>
        <v>0</v>
      </c>
      <c r="CM89" s="11">
        <f>CK89+CL89</f>
        <v>0</v>
      </c>
      <c r="CN89" s="11">
        <f>Y89+AW89+BP89</f>
        <v>0</v>
      </c>
      <c r="CO89" s="609">
        <f>Z89+AX89+BQ89</f>
        <v>0</v>
      </c>
      <c r="CP89" s="11">
        <f>CN89+CO89</f>
        <v>0</v>
      </c>
      <c r="CQ89" s="226"/>
    </row>
    <row r="90" ht="102" hidden="1" customHeight="1" spans="1:95">
      <c r="A90" s="844" t="s">
        <v>503</v>
      </c>
      <c r="B90" s="539" t="s">
        <v>504</v>
      </c>
      <c r="C90" s="845" t="s">
        <v>13</v>
      </c>
      <c r="D90" s="608">
        <f>E90+F90+I90+L90+O90+R90+U90+X90+AA90</f>
        <v>0</v>
      </c>
      <c r="E90" s="11">
        <v>0</v>
      </c>
      <c r="F90" s="11">
        <v>0</v>
      </c>
      <c r="G90" s="11">
        <f>'27'!I83</f>
        <v>0</v>
      </c>
      <c r="H90" s="609">
        <f>H92</f>
        <v>0</v>
      </c>
      <c r="I90" s="11">
        <f>G90+H90</f>
        <v>0</v>
      </c>
      <c r="J90" s="686">
        <f>'35'!L82</f>
        <v>0</v>
      </c>
      <c r="K90" s="687">
        <f>K92</f>
        <v>0</v>
      </c>
      <c r="L90" s="686">
        <v>0</v>
      </c>
      <c r="M90" s="686">
        <f>'43'!O83</f>
        <v>0</v>
      </c>
      <c r="N90" s="687">
        <f>N92</f>
        <v>0</v>
      </c>
      <c r="O90" s="686">
        <v>0</v>
      </c>
      <c r="P90" s="686">
        <f>'48'!R87</f>
        <v>0</v>
      </c>
      <c r="Q90" s="687">
        <v>0</v>
      </c>
      <c r="R90" s="717">
        <f>P90+Q90</f>
        <v>0</v>
      </c>
      <c r="S90" s="686">
        <f>'48'!U87</f>
        <v>0</v>
      </c>
      <c r="T90" s="687">
        <v>0</v>
      </c>
      <c r="U90" s="717">
        <f>S90+T90</f>
        <v>0</v>
      </c>
      <c r="V90" s="686">
        <f>'48'!X87</f>
        <v>0</v>
      </c>
      <c r="W90" s="687">
        <v>0</v>
      </c>
      <c r="X90" s="717">
        <f>V90+W90</f>
        <v>0</v>
      </c>
      <c r="Y90" s="686">
        <f>'48'!AA87</f>
        <v>0</v>
      </c>
      <c r="Z90" s="687">
        <v>0</v>
      </c>
      <c r="AA90" s="717">
        <f>Y90+Z90</f>
        <v>0</v>
      </c>
      <c r="AB90" s="608">
        <f>AC90+AD90+AG90+AJ90+AM90+AP90+AS90+AV90+AY90</f>
        <v>0</v>
      </c>
      <c r="AC90" s="11">
        <v>0</v>
      </c>
      <c r="AD90" s="11">
        <v>0</v>
      </c>
      <c r="AE90" s="11">
        <f>'25'!X79</f>
        <v>0</v>
      </c>
      <c r="AF90" s="609">
        <f>AF92</f>
        <v>0</v>
      </c>
      <c r="AG90" s="358">
        <v>0</v>
      </c>
      <c r="AH90" s="11">
        <f>'35'!AA82</f>
        <v>0</v>
      </c>
      <c r="AI90" s="609">
        <f>AI92</f>
        <v>0</v>
      </c>
      <c r="AJ90" s="11">
        <v>0</v>
      </c>
      <c r="AK90" s="11">
        <f>'43'!AD83</f>
        <v>0</v>
      </c>
      <c r="AL90" s="609">
        <f>AL92</f>
        <v>0</v>
      </c>
      <c r="AM90" s="11">
        <v>0</v>
      </c>
      <c r="AN90" s="11">
        <f>'48'!AP87</f>
        <v>0</v>
      </c>
      <c r="AO90" s="609">
        <v>0</v>
      </c>
      <c r="AP90" s="11">
        <f>AN90+AO90</f>
        <v>0</v>
      </c>
      <c r="AQ90" s="11">
        <f>'48'!AS87</f>
        <v>0</v>
      </c>
      <c r="AR90" s="609">
        <v>0</v>
      </c>
      <c r="AS90" s="11">
        <f>AQ90+AR90</f>
        <v>0</v>
      </c>
      <c r="AT90" s="11">
        <f>'48'!AV87</f>
        <v>0</v>
      </c>
      <c r="AU90" s="609">
        <v>0</v>
      </c>
      <c r="AV90" s="11">
        <f>AT90+AU90</f>
        <v>0</v>
      </c>
      <c r="AW90" s="11">
        <f>'48'!AY87</f>
        <v>0</v>
      </c>
      <c r="AX90" s="609">
        <v>0</v>
      </c>
      <c r="AY90" s="11">
        <f>AW90+AX90</f>
        <v>0</v>
      </c>
      <c r="AZ90" s="747">
        <f>BC90+BF90+BI90+BL90+BO90+BR90</f>
        <v>0</v>
      </c>
      <c r="BA90" s="11">
        <v>0</v>
      </c>
      <c r="BB90" s="687">
        <f>BB92</f>
        <v>0</v>
      </c>
      <c r="BC90" s="11">
        <v>0</v>
      </c>
      <c r="BD90" s="11">
        <v>0</v>
      </c>
      <c r="BE90" s="609">
        <f>BE92</f>
        <v>0</v>
      </c>
      <c r="BF90" s="11">
        <v>0</v>
      </c>
      <c r="BG90" s="11">
        <v>0</v>
      </c>
      <c r="BH90" s="609">
        <v>0</v>
      </c>
      <c r="BI90" s="686">
        <f>BG90+BH90</f>
        <v>0</v>
      </c>
      <c r="BJ90" s="11">
        <v>0</v>
      </c>
      <c r="BK90" s="609">
        <v>0</v>
      </c>
      <c r="BL90" s="686">
        <f>BJ90+BK90</f>
        <v>0</v>
      </c>
      <c r="BM90" s="11">
        <v>0</v>
      </c>
      <c r="BN90" s="609">
        <v>0</v>
      </c>
      <c r="BO90" s="686">
        <f>BM90+BN90</f>
        <v>0</v>
      </c>
      <c r="BP90" s="11">
        <v>0</v>
      </c>
      <c r="BQ90" s="609">
        <v>0</v>
      </c>
      <c r="BR90" s="686">
        <f>BP90+BQ90</f>
        <v>0</v>
      </c>
      <c r="BS90" s="608">
        <f>BT90+BU90+BX90+CA90+CD90+CG90+CJ90+CM90+CP90</f>
        <v>0</v>
      </c>
      <c r="BT90" s="11">
        <f t="shared" si="22"/>
        <v>0</v>
      </c>
      <c r="BU90" s="11">
        <f t="shared" si="22"/>
        <v>0</v>
      </c>
      <c r="BV90" s="11">
        <f t="shared" si="22"/>
        <v>0</v>
      </c>
      <c r="BW90" s="609">
        <f t="shared" si="22"/>
        <v>0</v>
      </c>
      <c r="BX90" s="11">
        <f>BV90+BW90</f>
        <v>0</v>
      </c>
      <c r="BY90" s="11">
        <f>J90+AH90+BA90</f>
        <v>0</v>
      </c>
      <c r="BZ90" s="609">
        <f>K90+AI90+BB90</f>
        <v>0</v>
      </c>
      <c r="CA90" s="11">
        <v>0</v>
      </c>
      <c r="CB90" s="11">
        <f>M90+AK90</f>
        <v>0</v>
      </c>
      <c r="CC90" s="609">
        <f>N90+AL90</f>
        <v>0</v>
      </c>
      <c r="CD90" s="11">
        <v>0</v>
      </c>
      <c r="CE90" s="11">
        <f>P90+AN90</f>
        <v>0</v>
      </c>
      <c r="CF90" s="609">
        <f>Q90+AO90</f>
        <v>0</v>
      </c>
      <c r="CG90" s="11">
        <f>CE90+CF90</f>
        <v>0</v>
      </c>
      <c r="CH90" s="11">
        <f>S90+AQ90+BJ90</f>
        <v>0</v>
      </c>
      <c r="CI90" s="609">
        <f>T90+AR90+BK90</f>
        <v>0</v>
      </c>
      <c r="CJ90" s="11">
        <f>CH90+CI90</f>
        <v>0</v>
      </c>
      <c r="CK90" s="11">
        <f>V90+AT90+BM90</f>
        <v>0</v>
      </c>
      <c r="CL90" s="609">
        <f>W90+AU90+BN90</f>
        <v>0</v>
      </c>
      <c r="CM90" s="11">
        <f>CK90+CL90</f>
        <v>0</v>
      </c>
      <c r="CN90" s="11">
        <f>Y90+AW90+BP90</f>
        <v>0</v>
      </c>
      <c r="CO90" s="609">
        <f>Z90+AX90+BQ90</f>
        <v>0</v>
      </c>
      <c r="CP90" s="11">
        <f>CN90+CO90</f>
        <v>0</v>
      </c>
      <c r="CQ90" s="226"/>
    </row>
    <row r="91" s="27" customFormat="1" ht="67.5" customHeight="1" spans="1:95">
      <c r="A91" s="643"/>
      <c r="B91" s="644" t="s">
        <v>159</v>
      </c>
      <c r="C91" s="846"/>
      <c r="D91" s="425">
        <f>E91+F91+I91+L91+O91+R91+U91+X91+AA91</f>
        <v>1427.39342</v>
      </c>
      <c r="E91" s="646">
        <f>E69+E80+E74+E85+E87+E89+E90</f>
        <v>0</v>
      </c>
      <c r="F91" s="646">
        <f>F69+F80+F74+F85+F87+F89+F90</f>
        <v>0</v>
      </c>
      <c r="G91" s="646">
        <f>G69+G80+G74+G85+G87</f>
        <v>0</v>
      </c>
      <c r="H91" s="646">
        <f>H69+H80+H74+H85+H87</f>
        <v>0</v>
      </c>
      <c r="I91" s="646">
        <f>I69+I80+I74+I85+I87+I89+I90</f>
        <v>0</v>
      </c>
      <c r="J91" s="646">
        <f>J69+J80+J74+J85+J87</f>
        <v>75393.91334</v>
      </c>
      <c r="K91" s="646">
        <f>K69+K80+K74+K85+K87</f>
        <v>0</v>
      </c>
      <c r="L91" s="646">
        <f>L69+L80+L74+L85+L87+L89+L90</f>
        <v>0</v>
      </c>
      <c r="M91" s="646">
        <f>M69+M80+M74+M85+M87</f>
        <v>360.05</v>
      </c>
      <c r="N91" s="646">
        <f>N69+N80+N74+N85+N87</f>
        <v>0</v>
      </c>
      <c r="O91" s="646">
        <f t="shared" ref="O91:Z91" si="23">O69+O80+O74+O85+O87+O89+O90</f>
        <v>180.025</v>
      </c>
      <c r="P91" s="646">
        <f t="shared" si="23"/>
        <v>1247.36842</v>
      </c>
      <c r="Q91" s="855">
        <f t="shared" si="23"/>
        <v>0</v>
      </c>
      <c r="R91" s="795">
        <f t="shared" si="23"/>
        <v>1247.36842</v>
      </c>
      <c r="S91" s="795">
        <f t="shared" si="23"/>
        <v>0</v>
      </c>
      <c r="T91" s="855">
        <f t="shared" si="23"/>
        <v>0</v>
      </c>
      <c r="U91" s="795">
        <f t="shared" si="23"/>
        <v>0</v>
      </c>
      <c r="V91" s="795">
        <f t="shared" si="23"/>
        <v>0</v>
      </c>
      <c r="W91" s="855">
        <f t="shared" si="23"/>
        <v>0</v>
      </c>
      <c r="X91" s="795">
        <f t="shared" si="23"/>
        <v>0</v>
      </c>
      <c r="Y91" s="795">
        <f t="shared" si="23"/>
        <v>0</v>
      </c>
      <c r="Z91" s="855">
        <f t="shared" si="23"/>
        <v>0</v>
      </c>
      <c r="AA91" s="795">
        <f>AA69+AA80+AA74+AA85+AA87+AA89</f>
        <v>0</v>
      </c>
      <c r="AB91" s="674">
        <f>AC91+AD91+AG91+AJ91+AM91+AP91+AS91+AV91+AY91</f>
        <v>18000</v>
      </c>
      <c r="AC91" s="795">
        <f>AC69+AC80+AC74+AC85+AC87+AC89+AC90</f>
        <v>0</v>
      </c>
      <c r="AD91" s="795">
        <f>AD69+AD80+AD74+AD85+AD87+AD89+AD90</f>
        <v>0</v>
      </c>
      <c r="AE91" s="646">
        <f>AE69+AE80+AE74+AE85</f>
        <v>0</v>
      </c>
      <c r="AF91" s="646">
        <f>AF69+AF80+AF74+AF85</f>
        <v>0</v>
      </c>
      <c r="AG91" s="795">
        <f>AG69+AG80+AG74+AG85+AG87+AG89+AG90</f>
        <v>0</v>
      </c>
      <c r="AH91" s="646">
        <f>AH69+AH80+AH74+AH85</f>
        <v>0</v>
      </c>
      <c r="AI91" s="646">
        <f>AI69+AI80+AI74+AI85</f>
        <v>0</v>
      </c>
      <c r="AJ91" s="795">
        <f>AJ69+AJ80+AJ74+AJ85+AJ87+AJ89+AJ90</f>
        <v>0</v>
      </c>
      <c r="AK91" s="646">
        <f>AK69+AK80+AK74+AK85</f>
        <v>0</v>
      </c>
      <c r="AL91" s="646">
        <f>AL69+AL80+AL74+AL85</f>
        <v>0</v>
      </c>
      <c r="AM91" s="795">
        <f t="shared" ref="AM91:AY91" si="24">AM69+AM80+AM74+AM85+AM87+AM89+AM90</f>
        <v>0</v>
      </c>
      <c r="AN91" s="795">
        <f t="shared" si="24"/>
        <v>18000</v>
      </c>
      <c r="AO91" s="855">
        <f t="shared" si="24"/>
        <v>0</v>
      </c>
      <c r="AP91" s="795">
        <f t="shared" si="24"/>
        <v>18000</v>
      </c>
      <c r="AQ91" s="795">
        <f t="shared" si="24"/>
        <v>0</v>
      </c>
      <c r="AR91" s="855">
        <f t="shared" si="24"/>
        <v>0</v>
      </c>
      <c r="AS91" s="795">
        <f t="shared" si="24"/>
        <v>0</v>
      </c>
      <c r="AT91" s="795">
        <f t="shared" si="24"/>
        <v>0</v>
      </c>
      <c r="AU91" s="855">
        <f t="shared" si="24"/>
        <v>0</v>
      </c>
      <c r="AV91" s="795">
        <f t="shared" si="24"/>
        <v>0</v>
      </c>
      <c r="AW91" s="795">
        <f t="shared" si="24"/>
        <v>0</v>
      </c>
      <c r="AX91" s="855">
        <f t="shared" si="24"/>
        <v>0</v>
      </c>
      <c r="AY91" s="795">
        <f t="shared" si="24"/>
        <v>0</v>
      </c>
      <c r="AZ91" s="747">
        <f>BC91+BF91+BI91+BL91+BO91+BR91</f>
        <v>0</v>
      </c>
      <c r="BA91" s="646">
        <f>BA80+BA74+BA85</f>
        <v>0</v>
      </c>
      <c r="BB91" s="848">
        <f>BB80+BB74+BB85</f>
        <v>0</v>
      </c>
      <c r="BC91" s="795">
        <f>BC69+BC80+BC74+BC85+BC87+BC89+BC90</f>
        <v>0</v>
      </c>
      <c r="BD91" s="646">
        <f>BD69+BD80+BD74+BD85+BD87</f>
        <v>0</v>
      </c>
      <c r="BE91" s="646">
        <f>BE69+BE80+BE74+BE85+BE87</f>
        <v>0</v>
      </c>
      <c r="BF91" s="795">
        <f t="shared" ref="BF91:BR91" si="25">BF69+BF80+BF74+BF85+BF87+BF89+BF90</f>
        <v>0</v>
      </c>
      <c r="BG91" s="795">
        <f t="shared" si="25"/>
        <v>0</v>
      </c>
      <c r="BH91" s="855">
        <f t="shared" si="25"/>
        <v>0</v>
      </c>
      <c r="BI91" s="795">
        <f t="shared" si="25"/>
        <v>0</v>
      </c>
      <c r="BJ91" s="795">
        <f t="shared" si="25"/>
        <v>0</v>
      </c>
      <c r="BK91" s="855">
        <f t="shared" si="25"/>
        <v>0</v>
      </c>
      <c r="BL91" s="795">
        <f t="shared" si="25"/>
        <v>0</v>
      </c>
      <c r="BM91" s="795">
        <f t="shared" si="25"/>
        <v>0</v>
      </c>
      <c r="BN91" s="855">
        <f t="shared" si="25"/>
        <v>0</v>
      </c>
      <c r="BO91" s="795">
        <f t="shared" si="25"/>
        <v>0</v>
      </c>
      <c r="BP91" s="795">
        <f t="shared" si="25"/>
        <v>0</v>
      </c>
      <c r="BQ91" s="855">
        <f t="shared" si="25"/>
        <v>0</v>
      </c>
      <c r="BR91" s="795">
        <f t="shared" si="25"/>
        <v>0</v>
      </c>
      <c r="BS91" s="674">
        <f>BT91+BU91+BX91+CA91+CD91+CG91+CJ91+CM91+CP91</f>
        <v>19427.39342</v>
      </c>
      <c r="BT91" s="795">
        <f>BT69+BT80+BT74+BT85+BT87+BT89+BT90</f>
        <v>0</v>
      </c>
      <c r="BU91" s="795">
        <f>BU69+BU80+BU74+BU85+BU87+BU89+BU90</f>
        <v>0</v>
      </c>
      <c r="BV91" s="646">
        <f>BV69+BV80+BV74+BV85+BV87</f>
        <v>0</v>
      </c>
      <c r="BW91" s="646">
        <f>BW69+BW80+BW74+BW85+BW87</f>
        <v>0</v>
      </c>
      <c r="BX91" s="795">
        <f>BX69+BX80+BX74+BX85+BX87+BX89+BX90</f>
        <v>0</v>
      </c>
      <c r="BY91" s="646">
        <f>BY69+BY80+BY74+BY85+BY87</f>
        <v>84032.18285</v>
      </c>
      <c r="BZ91" s="646">
        <f>BZ69+BZ80+BZ74+BZ85+BZ87</f>
        <v>0</v>
      </c>
      <c r="CA91" s="795">
        <f>CA69+CA80+CA74+CA85+CA87+CA89+CA90</f>
        <v>0</v>
      </c>
      <c r="CB91" s="646">
        <f>CB69+CB80+CB74+CB85+CB87</f>
        <v>360.05</v>
      </c>
      <c r="CC91" s="646">
        <f>CC69+CC80+CC74+CC85+CC87</f>
        <v>0</v>
      </c>
      <c r="CD91" s="795">
        <f t="shared" ref="CD91:CP91" si="26">CD69+CD80+CD74+CD85+CD87+CD89+CD90</f>
        <v>180.025</v>
      </c>
      <c r="CE91" s="795">
        <f t="shared" si="26"/>
        <v>19247.36842</v>
      </c>
      <c r="CF91" s="855">
        <f t="shared" si="26"/>
        <v>0</v>
      </c>
      <c r="CG91" s="795">
        <f t="shared" si="26"/>
        <v>19247.36842</v>
      </c>
      <c r="CH91" s="795">
        <f t="shared" si="26"/>
        <v>0</v>
      </c>
      <c r="CI91" s="855">
        <f t="shared" si="26"/>
        <v>0</v>
      </c>
      <c r="CJ91" s="795">
        <f t="shared" si="26"/>
        <v>0</v>
      </c>
      <c r="CK91" s="795">
        <f t="shared" si="26"/>
        <v>0</v>
      </c>
      <c r="CL91" s="855">
        <f t="shared" si="26"/>
        <v>0</v>
      </c>
      <c r="CM91" s="795">
        <f t="shared" si="26"/>
        <v>0</v>
      </c>
      <c r="CN91" s="795">
        <f t="shared" si="26"/>
        <v>0</v>
      </c>
      <c r="CO91" s="855">
        <f t="shared" si="26"/>
        <v>0</v>
      </c>
      <c r="CP91" s="795">
        <f t="shared" si="26"/>
        <v>0</v>
      </c>
      <c r="CQ91" s="334"/>
    </row>
    <row r="92" s="27" customFormat="1" ht="76.9" customHeight="1" spans="1:95">
      <c r="A92" s="643"/>
      <c r="B92" s="644" t="s">
        <v>162</v>
      </c>
      <c r="C92" s="847"/>
      <c r="D92" s="425">
        <f>E92+F92+I92+L92+O92+R92+U92+X92+AA92</f>
        <v>719891.11655</v>
      </c>
      <c r="E92" s="646">
        <f t="shared" ref="E92:AA92" si="27">E91+E66+E59+E45+E54</f>
        <v>73582.87327</v>
      </c>
      <c r="F92" s="646">
        <f t="shared" si="27"/>
        <v>68037.99891</v>
      </c>
      <c r="G92" s="646">
        <f t="shared" si="27"/>
        <v>81605.94426</v>
      </c>
      <c r="H92" s="848">
        <f t="shared" si="27"/>
        <v>0</v>
      </c>
      <c r="I92" s="646">
        <f t="shared" si="27"/>
        <v>79606.73556</v>
      </c>
      <c r="J92" s="646">
        <f t="shared" si="27"/>
        <v>150787.82668</v>
      </c>
      <c r="K92" s="855">
        <f t="shared" si="27"/>
        <v>0</v>
      </c>
      <c r="L92" s="646">
        <f t="shared" si="27"/>
        <v>75393.91334</v>
      </c>
      <c r="M92" s="646">
        <f t="shared" si="27"/>
        <v>74198.21812</v>
      </c>
      <c r="N92" s="855">
        <f t="shared" si="27"/>
        <v>0</v>
      </c>
      <c r="O92" s="646">
        <f t="shared" si="27"/>
        <v>74018.19312</v>
      </c>
      <c r="P92" s="646">
        <f t="shared" si="27"/>
        <v>110497.65482</v>
      </c>
      <c r="Q92" s="855">
        <f t="shared" si="27"/>
        <v>0</v>
      </c>
      <c r="R92" s="795">
        <f t="shared" si="27"/>
        <v>108044.37829</v>
      </c>
      <c r="S92" s="646">
        <f t="shared" si="27"/>
        <v>81478.92406</v>
      </c>
      <c r="T92" s="855">
        <f t="shared" si="27"/>
        <v>1100</v>
      </c>
      <c r="U92" s="795">
        <f t="shared" si="27"/>
        <v>82578.92406</v>
      </c>
      <c r="V92" s="646">
        <f t="shared" si="27"/>
        <v>79781.3</v>
      </c>
      <c r="W92" s="855">
        <f t="shared" si="27"/>
        <v>0</v>
      </c>
      <c r="X92" s="795">
        <f t="shared" si="27"/>
        <v>79781.3</v>
      </c>
      <c r="Y92" s="646">
        <f t="shared" si="27"/>
        <v>78846.8</v>
      </c>
      <c r="Z92" s="855">
        <f t="shared" si="27"/>
        <v>0</v>
      </c>
      <c r="AA92" s="795">
        <f t="shared" si="27"/>
        <v>78846.8</v>
      </c>
      <c r="AB92" s="674">
        <f>AC92+AD92+AG92+AJ92+AM92+AP92+AS92+AV92+AY92</f>
        <v>54960.33728</v>
      </c>
      <c r="AC92" s="646">
        <f t="shared" ref="AC92:AY92" si="28">AC91+AC66+AC59+AC45+AC54</f>
        <v>4170.09794</v>
      </c>
      <c r="AD92" s="646">
        <f t="shared" si="28"/>
        <v>0</v>
      </c>
      <c r="AE92" s="646">
        <f t="shared" si="28"/>
        <v>3793.45358</v>
      </c>
      <c r="AF92" s="848">
        <f t="shared" si="28"/>
        <v>0</v>
      </c>
      <c r="AG92" s="646">
        <f t="shared" si="28"/>
        <v>3793.45358</v>
      </c>
      <c r="AH92" s="646">
        <f t="shared" si="28"/>
        <v>13369.43893</v>
      </c>
      <c r="AI92" s="855">
        <f t="shared" si="28"/>
        <v>0</v>
      </c>
      <c r="AJ92" s="646">
        <f t="shared" si="28"/>
        <v>8638.26951</v>
      </c>
      <c r="AK92" s="646">
        <f t="shared" si="28"/>
        <v>3787.5</v>
      </c>
      <c r="AL92" s="855">
        <f t="shared" si="28"/>
        <v>0</v>
      </c>
      <c r="AM92" s="646">
        <f t="shared" si="28"/>
        <v>3787.5</v>
      </c>
      <c r="AN92" s="646">
        <f t="shared" si="28"/>
        <v>23280.8</v>
      </c>
      <c r="AO92" s="855">
        <f t="shared" si="28"/>
        <v>0</v>
      </c>
      <c r="AP92" s="646">
        <f t="shared" si="28"/>
        <v>23280.8</v>
      </c>
      <c r="AQ92" s="646">
        <f t="shared" si="28"/>
        <v>10738.21625</v>
      </c>
      <c r="AR92" s="855">
        <f t="shared" si="28"/>
        <v>0</v>
      </c>
      <c r="AS92" s="646">
        <f t="shared" si="28"/>
        <v>10738.21625</v>
      </c>
      <c r="AT92" s="646">
        <f t="shared" si="28"/>
        <v>276</v>
      </c>
      <c r="AU92" s="855">
        <f t="shared" si="28"/>
        <v>0</v>
      </c>
      <c r="AV92" s="646">
        <f t="shared" si="28"/>
        <v>276</v>
      </c>
      <c r="AW92" s="646">
        <f t="shared" si="28"/>
        <v>276</v>
      </c>
      <c r="AX92" s="855">
        <f t="shared" si="28"/>
        <v>0</v>
      </c>
      <c r="AY92" s="646">
        <f t="shared" si="28"/>
        <v>276</v>
      </c>
      <c r="AZ92" s="883">
        <f>BC92+BF92+BI92+BL92+BO92+BR92</f>
        <v>6573.1</v>
      </c>
      <c r="BA92" s="870">
        <f>BA91+BA66+BA59+BA45+BA54</f>
        <v>820</v>
      </c>
      <c r="BB92" s="855">
        <f>BB91+BB66+BB59+BB45+BB54</f>
        <v>0</v>
      </c>
      <c r="BC92" s="795">
        <f>BC91+BC66+BC59+BC45+BC54</f>
        <v>820</v>
      </c>
      <c r="BD92" s="870">
        <f>BD91+BD66+BD59+BD45+BD54</f>
        <v>410</v>
      </c>
      <c r="BE92" s="855">
        <f>BE91+BE66+BE59+BE45+BE54</f>
        <v>0</v>
      </c>
      <c r="BF92" s="795">
        <f>BD92+BE92</f>
        <v>410</v>
      </c>
      <c r="BG92" s="870">
        <f>BG91+BG66+BG59+BG45+BG54</f>
        <v>410</v>
      </c>
      <c r="BH92" s="855">
        <f>BH91+BH66+BH59+BH45+BH54</f>
        <v>0</v>
      </c>
      <c r="BI92" s="795">
        <f>BG92+BH92</f>
        <v>410</v>
      </c>
      <c r="BJ92" s="870">
        <f>BJ91+BJ66+BJ59+BJ45+BJ54</f>
        <v>3293.1</v>
      </c>
      <c r="BK92" s="855">
        <f>BK91+BK66+BK59+BK45+BK54</f>
        <v>0</v>
      </c>
      <c r="BL92" s="795">
        <f>BJ92+BK92</f>
        <v>3293.1</v>
      </c>
      <c r="BM92" s="870">
        <f>BM91+BM66+BM59+BM45+BM54</f>
        <v>820</v>
      </c>
      <c r="BN92" s="855">
        <f>BN91+BN66+BN59+BN45+BN54</f>
        <v>0</v>
      </c>
      <c r="BO92" s="890">
        <f>BM92+BN92</f>
        <v>820</v>
      </c>
      <c r="BP92" s="870">
        <f>BP91+BP66+BP59+BP45+BP54</f>
        <v>820</v>
      </c>
      <c r="BQ92" s="855">
        <f>BQ91+BQ66+BQ59+BQ45+BQ54</f>
        <v>0</v>
      </c>
      <c r="BR92" s="795">
        <f>BP92+BQ92</f>
        <v>820</v>
      </c>
      <c r="BS92" s="674">
        <f>BT92+BU92+BX92+CA92+CD92+CG92+CJ92+CM92+CP92</f>
        <v>781424.55383</v>
      </c>
      <c r="BT92" s="646">
        <f t="shared" ref="BT92:CP92" si="29">BT91+BT66+BT59+BT45+BT54</f>
        <v>77752.97121</v>
      </c>
      <c r="BU92" s="646">
        <f t="shared" si="29"/>
        <v>68037.99891</v>
      </c>
      <c r="BV92" s="646">
        <f t="shared" si="29"/>
        <v>85399.39784</v>
      </c>
      <c r="BW92" s="646">
        <f t="shared" si="29"/>
        <v>0</v>
      </c>
      <c r="BX92" s="646">
        <f t="shared" si="29"/>
        <v>83400.18914</v>
      </c>
      <c r="BY92" s="646">
        <f t="shared" si="29"/>
        <v>173615.53512</v>
      </c>
      <c r="BZ92" s="848">
        <f t="shared" si="29"/>
        <v>0</v>
      </c>
      <c r="CA92" s="646">
        <f t="shared" si="29"/>
        <v>84852.18285</v>
      </c>
      <c r="CB92" s="646">
        <f t="shared" si="29"/>
        <v>78395.71812</v>
      </c>
      <c r="CC92" s="848">
        <f t="shared" si="29"/>
        <v>0</v>
      </c>
      <c r="CD92" s="646">
        <f t="shared" si="29"/>
        <v>78215.69312</v>
      </c>
      <c r="CE92" s="646">
        <f t="shared" si="29"/>
        <v>131735.17829</v>
      </c>
      <c r="CF92" s="848">
        <f t="shared" si="29"/>
        <v>0</v>
      </c>
      <c r="CG92" s="646">
        <f t="shared" si="29"/>
        <v>131735.17829</v>
      </c>
      <c r="CH92" s="646">
        <f t="shared" si="29"/>
        <v>95510.24031</v>
      </c>
      <c r="CI92" s="848">
        <f t="shared" si="29"/>
        <v>1100</v>
      </c>
      <c r="CJ92" s="646">
        <f t="shared" si="29"/>
        <v>96610.24031</v>
      </c>
      <c r="CK92" s="646">
        <f t="shared" si="29"/>
        <v>80877.3</v>
      </c>
      <c r="CL92" s="848">
        <f t="shared" si="29"/>
        <v>0</v>
      </c>
      <c r="CM92" s="646">
        <f t="shared" si="29"/>
        <v>80877.3</v>
      </c>
      <c r="CN92" s="646">
        <f t="shared" si="29"/>
        <v>79942.8</v>
      </c>
      <c r="CO92" s="848">
        <f t="shared" si="29"/>
        <v>0</v>
      </c>
      <c r="CP92" s="646">
        <f t="shared" si="29"/>
        <v>79942.8</v>
      </c>
      <c r="CQ92" s="816"/>
    </row>
    <row r="93" ht="16.5" customHeight="1" spans="1:95">
      <c r="A93" s="543" t="s">
        <v>552</v>
      </c>
      <c r="B93" s="544"/>
      <c r="C93" s="544"/>
      <c r="D93" s="545"/>
      <c r="E93" s="298"/>
      <c r="F93" s="38"/>
      <c r="I93" s="545"/>
      <c r="K93" s="856"/>
      <c r="N93" s="39"/>
      <c r="Q93" s="41"/>
      <c r="R93" s="856"/>
      <c r="S93" s="856"/>
      <c r="T93" s="856"/>
      <c r="U93" s="856"/>
      <c r="V93" s="856"/>
      <c r="W93" s="856"/>
      <c r="X93" s="856"/>
      <c r="Y93" s="856"/>
      <c r="Z93" s="856"/>
      <c r="AA93" s="856"/>
      <c r="AB93" s="298"/>
      <c r="AC93" s="299"/>
      <c r="AD93" s="545"/>
      <c r="AE93" s="298"/>
      <c r="AF93" s="557"/>
      <c r="AG93" s="298"/>
      <c r="AH93" s="298"/>
      <c r="AI93" s="298"/>
      <c r="AJ93" s="298"/>
      <c r="AK93" s="543"/>
      <c r="AL93" s="38"/>
      <c r="AM93" s="543" t="s">
        <v>314</v>
      </c>
      <c r="AN93" s="868"/>
      <c r="AO93" s="543"/>
      <c r="AP93" s="868"/>
      <c r="AQ93" s="868"/>
      <c r="AR93" s="868"/>
      <c r="AS93" s="868"/>
      <c r="AT93" s="868"/>
      <c r="AU93" s="868"/>
      <c r="AV93" s="868"/>
      <c r="AW93" s="868"/>
      <c r="AX93" s="868"/>
      <c r="AY93" s="868"/>
      <c r="AZ93" s="884"/>
      <c r="BA93" s="868"/>
      <c r="BB93" s="868"/>
      <c r="BC93" s="868"/>
      <c r="BD93" s="868"/>
      <c r="BE93" s="868"/>
      <c r="BF93" s="868"/>
      <c r="BG93" s="868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  <c r="BU93" s="868"/>
      <c r="BV93" s="868"/>
      <c r="BX93" s="868"/>
      <c r="BY93" s="868"/>
      <c r="BZ93" s="868"/>
      <c r="CA93" s="868"/>
      <c r="CB93" s="868"/>
      <c r="CC93" s="868"/>
      <c r="CD93" s="868"/>
      <c r="CE93" s="868"/>
      <c r="CF93" s="868"/>
      <c r="CG93" s="868"/>
      <c r="CH93" s="868"/>
      <c r="CI93" s="868"/>
      <c r="CJ93" s="868"/>
      <c r="CK93" s="868"/>
      <c r="CL93" s="868"/>
      <c r="CM93" s="868"/>
      <c r="CN93" s="868"/>
      <c r="CO93" s="868"/>
      <c r="CP93" s="868"/>
      <c r="CQ93" s="894"/>
    </row>
    <row r="94" ht="24" customHeight="1"/>
    <row r="95" s="32" customFormat="1" ht="36" customHeight="1" spans="1:95">
      <c r="A95" s="33"/>
      <c r="B95" s="34"/>
      <c r="C95" s="34"/>
      <c r="D95" s="35"/>
      <c r="E95" s="36"/>
      <c r="F95" s="37"/>
      <c r="G95" s="38"/>
      <c r="H95" s="37"/>
      <c r="I95" s="38"/>
      <c r="J95" s="39"/>
      <c r="K95" s="40"/>
      <c r="L95" s="39"/>
      <c r="M95" s="41"/>
      <c r="N95" s="42"/>
      <c r="O95" s="41"/>
      <c r="P95" s="41"/>
      <c r="Q95" s="40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3"/>
      <c r="AC95" s="44"/>
      <c r="AD95" s="45"/>
      <c r="AE95" s="46"/>
      <c r="AF95" s="37"/>
      <c r="AG95" s="47"/>
      <c r="AH95" s="46"/>
      <c r="AI95" s="36"/>
      <c r="AJ95" s="46"/>
      <c r="AK95" s="48"/>
      <c r="AL95" s="37"/>
      <c r="AM95" s="48"/>
      <c r="AO95" s="49"/>
      <c r="AZ95" s="50"/>
      <c r="BS95" s="322"/>
      <c r="BT95" s="323"/>
      <c r="BU95" s="323"/>
      <c r="BV95" s="323"/>
      <c r="BW95" s="323"/>
      <c r="BX95" s="323"/>
      <c r="BZ95" s="52"/>
      <c r="CC95" s="52"/>
      <c r="CF95" s="52"/>
      <c r="CG95" s="53"/>
      <c r="CQ95" s="54"/>
    </row>
    <row r="96" spans="71:76">
      <c r="BS96" s="322"/>
      <c r="BT96" s="323"/>
      <c r="BU96" s="323"/>
      <c r="BV96" s="323"/>
      <c r="BW96" s="323"/>
      <c r="BX96" s="323"/>
    </row>
    <row r="97" spans="71:71">
      <c r="BS97" s="324"/>
    </row>
    <row r="98" spans="71:71">
      <c r="BS98" s="324"/>
    </row>
    <row r="99" spans="71:71">
      <c r="BS99" s="324"/>
    </row>
    <row r="100" s="32" customFormat="1" spans="1:95">
      <c r="A100" s="33"/>
      <c r="B100" s="34"/>
      <c r="C100" s="34"/>
      <c r="D100" s="35"/>
      <c r="E100" s="36"/>
      <c r="F100" s="37"/>
      <c r="G100" s="38"/>
      <c r="H100" s="37"/>
      <c r="I100" s="38"/>
      <c r="J100" s="39"/>
      <c r="K100" s="40"/>
      <c r="L100" s="39"/>
      <c r="M100" s="41"/>
      <c r="N100" s="42"/>
      <c r="O100" s="41"/>
      <c r="P100" s="41"/>
      <c r="Q100" s="40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3"/>
      <c r="AC100" s="44"/>
      <c r="AD100" s="45"/>
      <c r="AE100" s="46"/>
      <c r="AF100" s="37"/>
      <c r="AG100" s="47"/>
      <c r="AH100" s="46"/>
      <c r="AI100" s="36"/>
      <c r="AJ100" s="46"/>
      <c r="AK100" s="48"/>
      <c r="AL100" s="37"/>
      <c r="AM100" s="48"/>
      <c r="AO100" s="49"/>
      <c r="AZ100" s="50"/>
      <c r="BS100" s="324"/>
      <c r="BW100" s="52"/>
      <c r="BZ100" s="52"/>
      <c r="CC100" s="52"/>
      <c r="CF100" s="52"/>
      <c r="CG100" s="53"/>
      <c r="CQ100" s="54"/>
    </row>
  </sheetData>
  <mergeCells count="235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S9:U9"/>
    <mergeCell ref="V9:X9"/>
    <mergeCell ref="Y9:AA9"/>
    <mergeCell ref="AQ9:AS9"/>
    <mergeCell ref="AT9:AV9"/>
    <mergeCell ref="AW9:AY9"/>
    <mergeCell ref="BJ9:BL9"/>
    <mergeCell ref="BM9:BO9"/>
    <mergeCell ref="BP9:BR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5:CP55"/>
    <mergeCell ref="A56:CP56"/>
    <mergeCell ref="A60:CP60"/>
    <mergeCell ref="A61:CP61"/>
    <mergeCell ref="A67:CP67"/>
    <mergeCell ref="A68:CP68"/>
    <mergeCell ref="BS95:BX95"/>
    <mergeCell ref="BS96:BX96"/>
    <mergeCell ref="A8:A10"/>
    <mergeCell ref="A13:A18"/>
    <mergeCell ref="A19:A21"/>
    <mergeCell ref="A22:A24"/>
    <mergeCell ref="A26:A29"/>
    <mergeCell ref="A38:A41"/>
    <mergeCell ref="A62:A65"/>
    <mergeCell ref="A81:A84"/>
    <mergeCell ref="B8:B10"/>
    <mergeCell ref="B13:B18"/>
    <mergeCell ref="B19:B21"/>
    <mergeCell ref="B22:B24"/>
    <mergeCell ref="B26:B29"/>
    <mergeCell ref="B31:B35"/>
    <mergeCell ref="B36:B37"/>
    <mergeCell ref="B39:B41"/>
    <mergeCell ref="B62:B65"/>
    <mergeCell ref="B81:B84"/>
    <mergeCell ref="C8:C10"/>
    <mergeCell ref="D9:D10"/>
    <mergeCell ref="D63:D65"/>
    <mergeCell ref="D81:D84"/>
    <mergeCell ref="E9:E10"/>
    <mergeCell ref="E63:E65"/>
    <mergeCell ref="E81:E84"/>
    <mergeCell ref="F9:F10"/>
    <mergeCell ref="F63:F65"/>
    <mergeCell ref="F81:F84"/>
    <mergeCell ref="G81:G84"/>
    <mergeCell ref="I9:I10"/>
    <mergeCell ref="I63:I65"/>
    <mergeCell ref="I81:I84"/>
    <mergeCell ref="J9:J10"/>
    <mergeCell ref="J63:J65"/>
    <mergeCell ref="J81:J84"/>
    <mergeCell ref="K9:K10"/>
    <mergeCell ref="L9:L10"/>
    <mergeCell ref="L63:L65"/>
    <mergeCell ref="L81:L84"/>
    <mergeCell ref="M9:M10"/>
    <mergeCell ref="M63:M65"/>
    <mergeCell ref="M81:M84"/>
    <mergeCell ref="N9:N10"/>
    <mergeCell ref="O9:O10"/>
    <mergeCell ref="O63:O65"/>
    <mergeCell ref="O81:O84"/>
    <mergeCell ref="P81:P84"/>
    <mergeCell ref="R9:R10"/>
    <mergeCell ref="R63:R65"/>
    <mergeCell ref="R81:R84"/>
    <mergeCell ref="S81:S84"/>
    <mergeCell ref="T63:T65"/>
    <mergeCell ref="U63:U65"/>
    <mergeCell ref="U81:U84"/>
    <mergeCell ref="V81:V84"/>
    <mergeCell ref="W63:W65"/>
    <mergeCell ref="X63:X65"/>
    <mergeCell ref="X81:X84"/>
    <mergeCell ref="Y81:Y84"/>
    <mergeCell ref="Z63:Z65"/>
    <mergeCell ref="AA63:AA65"/>
    <mergeCell ref="AA81:AA84"/>
    <mergeCell ref="AB9:AB10"/>
    <mergeCell ref="AB63:AB65"/>
    <mergeCell ref="AB81:AB84"/>
    <mergeCell ref="AC9:AC10"/>
    <mergeCell ref="AC63:AC65"/>
    <mergeCell ref="AC81:AC84"/>
    <mergeCell ref="AD9:AD10"/>
    <mergeCell ref="AD63:AD65"/>
    <mergeCell ref="AD81:AD84"/>
    <mergeCell ref="AE9:AE10"/>
    <mergeCell ref="AE63:AE65"/>
    <mergeCell ref="AE81:AE84"/>
    <mergeCell ref="AF9:AF10"/>
    <mergeCell ref="AG9:AG10"/>
    <mergeCell ref="AG63:AG65"/>
    <mergeCell ref="AG81:AG84"/>
    <mergeCell ref="AH9:AH10"/>
    <mergeCell ref="AH63:AH65"/>
    <mergeCell ref="AH81:AH84"/>
    <mergeCell ref="AI9:AI10"/>
    <mergeCell ref="AJ9:AJ10"/>
    <mergeCell ref="AJ63:AJ65"/>
    <mergeCell ref="AJ81:AJ84"/>
    <mergeCell ref="AK9:AK10"/>
    <mergeCell ref="AK63:AK65"/>
    <mergeCell ref="AK81:AK84"/>
    <mergeCell ref="AL9:AL10"/>
    <mergeCell ref="AM9:AM10"/>
    <mergeCell ref="AM63:AM65"/>
    <mergeCell ref="AM81:AM84"/>
    <mergeCell ref="AN63:AN65"/>
    <mergeCell ref="AN81:AN84"/>
    <mergeCell ref="AP9:AP10"/>
    <mergeCell ref="AP63:AP65"/>
    <mergeCell ref="AP81:AP84"/>
    <mergeCell ref="AQ63:AQ65"/>
    <mergeCell ref="AQ81:AQ84"/>
    <mergeCell ref="AS63:AS65"/>
    <mergeCell ref="AS81:AS84"/>
    <mergeCell ref="AT63:AT65"/>
    <mergeCell ref="AT81:AT84"/>
    <mergeCell ref="AV63:AV65"/>
    <mergeCell ref="AV81:AV84"/>
    <mergeCell ref="AW63:AW65"/>
    <mergeCell ref="AW81:AW84"/>
    <mergeCell ref="AY63:AY65"/>
    <mergeCell ref="AY81:AY84"/>
    <mergeCell ref="AZ9:AZ10"/>
    <mergeCell ref="BA9:BA10"/>
    <mergeCell ref="BB9:BB10"/>
    <mergeCell ref="BC9:BC10"/>
    <mergeCell ref="BC63:BC65"/>
    <mergeCell ref="BD9:BD10"/>
    <mergeCell ref="BE9:BE10"/>
    <mergeCell ref="BF9:BF10"/>
    <mergeCell ref="BI9:BI10"/>
    <mergeCell ref="BS9:BS10"/>
    <mergeCell ref="BS63:BS65"/>
    <mergeCell ref="BS81:BS84"/>
    <mergeCell ref="BT9:BT10"/>
    <mergeCell ref="BT63:BT65"/>
    <mergeCell ref="BT81:BT84"/>
    <mergeCell ref="BU9:BU10"/>
    <mergeCell ref="BU63:BU65"/>
    <mergeCell ref="BU81:BU84"/>
    <mergeCell ref="BV9:BV10"/>
    <mergeCell ref="BV63:BV65"/>
    <mergeCell ref="BV81:BV84"/>
    <mergeCell ref="BW9:BW10"/>
    <mergeCell ref="BX9:BX10"/>
    <mergeCell ref="BX63:BX65"/>
    <mergeCell ref="BX81:BX84"/>
    <mergeCell ref="BY9:BY10"/>
    <mergeCell ref="BY63:BY65"/>
    <mergeCell ref="BY81:BY84"/>
    <mergeCell ref="BZ9:BZ10"/>
    <mergeCell ref="CA9:CA10"/>
    <mergeCell ref="CA63:CA65"/>
    <mergeCell ref="CA81:CA84"/>
    <mergeCell ref="CB9:CB10"/>
    <mergeCell ref="CB63:CB65"/>
    <mergeCell ref="CB81:CB84"/>
    <mergeCell ref="CC9:CC10"/>
    <mergeCell ref="CD9:CD10"/>
    <mergeCell ref="CD63:CD65"/>
    <mergeCell ref="CD81:CD84"/>
    <mergeCell ref="CE63:CE65"/>
    <mergeCell ref="CE81:CE84"/>
    <mergeCell ref="CG9:CG10"/>
    <mergeCell ref="CG63:CG65"/>
    <mergeCell ref="CG81:CG84"/>
    <mergeCell ref="CH63:CH65"/>
    <mergeCell ref="CH81:CH84"/>
    <mergeCell ref="CJ63:CJ65"/>
    <mergeCell ref="CJ81:CJ84"/>
    <mergeCell ref="CK63:CK65"/>
    <mergeCell ref="CK81:CK84"/>
    <mergeCell ref="CM63:CM65"/>
    <mergeCell ref="CM81:CM84"/>
    <mergeCell ref="CN63:CN65"/>
    <mergeCell ref="CN81:CN84"/>
    <mergeCell ref="CP63:CP65"/>
    <mergeCell ref="CP81:CP84"/>
    <mergeCell ref="CQ8:CQ10"/>
    <mergeCell ref="CQ13:CQ14"/>
    <mergeCell ref="CQ26:CQ29"/>
    <mergeCell ref="CQ36:CQ37"/>
    <mergeCell ref="CQ43:CQ44"/>
    <mergeCell ref="CQ47:CQ50"/>
    <mergeCell ref="CQ57:CQ58"/>
    <mergeCell ref="CQ69:CQ73"/>
    <mergeCell ref="CQ74:CQ79"/>
    <mergeCell ref="CQ85:CQ86"/>
    <mergeCell ref="CQ87:CQ88"/>
  </mergeCells>
  <pageMargins left="0.118110236220472" right="0.118110236220472" top="0.748031496062992" bottom="0.748031496062992" header="0.31496062992126" footer="0.31496062992126"/>
  <pageSetup paperSize="9" scale="51" fitToHeight="0" orientation="landscape" horizontalDpi="600" verticalDpi="600"/>
  <headerFooter/>
  <rowBreaks count="5" manualBreakCount="5">
    <brk id="21" max="94" man="1"/>
    <brk id="37" max="94" man="1"/>
    <brk id="50" max="94" man="1"/>
    <brk id="59" max="94" man="1"/>
    <brk id="73" max="9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Q100"/>
  <sheetViews>
    <sheetView view="pageBreakPreview" zoomScale="85" zoomScaleNormal="100" topLeftCell="A6" workbookViewId="0">
      <selection activeCell="A3" sqref="A3:CQ3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hidden="1" customWidth="1" outlineLevel="1"/>
    <col min="41" max="41" width="3.71428571428571" style="49" hidden="1" customWidth="1" outlineLevel="1"/>
    <col min="42" max="42" width="3.71428571428571" style="32" customWidth="1" collapsed="1"/>
    <col min="43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hidden="1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hidden="1" customWidth="1" outlineLevel="1"/>
    <col min="84" max="84" width="3.71428571428571" style="52" hidden="1" customWidth="1" outlineLevel="1"/>
    <col min="85" max="85" width="3.71428571428571" style="53" customWidth="1" collapsed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78" customHeight="1" spans="1:95">
      <c r="A2" s="60" t="s">
        <v>559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</row>
    <row r="3" s="26" customFormat="1" ht="93" customHeight="1" spans="1:95">
      <c r="A3" s="61" t="s">
        <v>560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</row>
    <row r="4" s="27" customFormat="1" ht="44.25" customHeight="1" spans="1:95">
      <c r="A4" s="62" t="s">
        <v>561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</row>
    <row r="5" s="26" customFormat="1" ht="39.75" customHeight="1" spans="1:95">
      <c r="A5" s="63" t="s">
        <v>562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29.25" customHeight="1" spans="1:95">
      <c r="A6" s="63" t="s">
        <v>563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4.75" hidden="1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84.75" customHeight="1" spans="1:95">
      <c r="A8" s="581" t="s">
        <v>2</v>
      </c>
      <c r="B8" s="582" t="s">
        <v>3</v>
      </c>
      <c r="C8" s="583" t="s">
        <v>4</v>
      </c>
      <c r="D8" s="584" t="s">
        <v>174</v>
      </c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728"/>
      <c r="AB8" s="584" t="s">
        <v>175</v>
      </c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728"/>
      <c r="AZ8" s="584" t="s">
        <v>311</v>
      </c>
      <c r="BA8" s="585"/>
      <c r="BB8" s="585"/>
      <c r="BC8" s="585"/>
      <c r="BD8" s="585"/>
      <c r="BE8" s="585"/>
      <c r="BF8" s="585"/>
      <c r="BG8" s="585"/>
      <c r="BH8" s="585"/>
      <c r="BI8" s="585"/>
      <c r="BJ8" s="585"/>
      <c r="BK8" s="585"/>
      <c r="BL8" s="585"/>
      <c r="BM8" s="585"/>
      <c r="BN8" s="585"/>
      <c r="BO8" s="585"/>
      <c r="BP8" s="585"/>
      <c r="BQ8" s="585"/>
      <c r="BR8" s="728"/>
      <c r="BS8" s="774" t="s">
        <v>176</v>
      </c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775"/>
      <c r="CK8" s="775"/>
      <c r="CL8" s="775"/>
      <c r="CM8" s="775"/>
      <c r="CN8" s="775"/>
      <c r="CO8" s="775"/>
      <c r="CP8" s="796"/>
      <c r="CQ8" s="797" t="s">
        <v>177</v>
      </c>
    </row>
    <row r="9" s="25" customFormat="1" ht="27.75" customHeight="1" spans="1:95">
      <c r="A9" s="586"/>
      <c r="B9" s="587"/>
      <c r="C9" s="588"/>
      <c r="D9" s="589" t="s">
        <v>178</v>
      </c>
      <c r="E9" s="590">
        <v>2016</v>
      </c>
      <c r="F9" s="590">
        <v>2017</v>
      </c>
      <c r="G9" s="591" t="s">
        <v>140</v>
      </c>
      <c r="H9" s="592"/>
      <c r="I9" s="590">
        <v>2018</v>
      </c>
      <c r="J9" s="590" t="s">
        <v>362</v>
      </c>
      <c r="K9" s="590" t="s">
        <v>363</v>
      </c>
      <c r="L9" s="590">
        <v>2019</v>
      </c>
      <c r="M9" s="590" t="s">
        <v>443</v>
      </c>
      <c r="N9" s="590" t="s">
        <v>444</v>
      </c>
      <c r="O9" s="590">
        <v>2020</v>
      </c>
      <c r="P9" s="677" t="s">
        <v>143</v>
      </c>
      <c r="Q9" s="711"/>
      <c r="R9" s="590">
        <v>2021</v>
      </c>
      <c r="S9" s="712" t="s">
        <v>457</v>
      </c>
      <c r="T9" s="712"/>
      <c r="U9" s="712"/>
      <c r="V9" s="712" t="s">
        <v>458</v>
      </c>
      <c r="W9" s="712"/>
      <c r="X9" s="712"/>
      <c r="Y9" s="712" t="s">
        <v>459</v>
      </c>
      <c r="Z9" s="712"/>
      <c r="AA9" s="712"/>
      <c r="AB9" s="729" t="s">
        <v>178</v>
      </c>
      <c r="AC9" s="590">
        <v>2016</v>
      </c>
      <c r="AD9" s="590">
        <v>2017</v>
      </c>
      <c r="AE9" s="590">
        <v>2018</v>
      </c>
      <c r="AF9" s="590">
        <v>2018</v>
      </c>
      <c r="AG9" s="590">
        <v>2018</v>
      </c>
      <c r="AH9" s="590" t="s">
        <v>362</v>
      </c>
      <c r="AI9" s="590" t="s">
        <v>363</v>
      </c>
      <c r="AJ9" s="590">
        <v>2019</v>
      </c>
      <c r="AK9" s="590" t="s">
        <v>443</v>
      </c>
      <c r="AL9" s="590" t="s">
        <v>444</v>
      </c>
      <c r="AM9" s="735">
        <v>2020</v>
      </c>
      <c r="AN9" s="677" t="s">
        <v>143</v>
      </c>
      <c r="AO9" s="711"/>
      <c r="AP9" s="590">
        <v>2021</v>
      </c>
      <c r="AQ9" s="712" t="s">
        <v>457</v>
      </c>
      <c r="AR9" s="712"/>
      <c r="AS9" s="712"/>
      <c r="AT9" s="712" t="s">
        <v>458</v>
      </c>
      <c r="AU9" s="712"/>
      <c r="AV9" s="712"/>
      <c r="AW9" s="712" t="s">
        <v>459</v>
      </c>
      <c r="AX9" s="712"/>
      <c r="AY9" s="712"/>
      <c r="AZ9" s="729" t="s">
        <v>178</v>
      </c>
      <c r="BA9" s="590" t="s">
        <v>362</v>
      </c>
      <c r="BB9" s="590" t="s">
        <v>363</v>
      </c>
      <c r="BC9" s="590">
        <v>2019</v>
      </c>
      <c r="BD9" s="590" t="s">
        <v>443</v>
      </c>
      <c r="BE9" s="590" t="s">
        <v>444</v>
      </c>
      <c r="BF9" s="590">
        <v>2020</v>
      </c>
      <c r="BG9" s="677" t="s">
        <v>143</v>
      </c>
      <c r="BH9" s="711"/>
      <c r="BI9" s="590">
        <v>2021</v>
      </c>
      <c r="BJ9" s="712" t="s">
        <v>457</v>
      </c>
      <c r="BK9" s="712"/>
      <c r="BL9" s="712"/>
      <c r="BM9" s="712" t="s">
        <v>458</v>
      </c>
      <c r="BN9" s="712"/>
      <c r="BO9" s="712"/>
      <c r="BP9" s="712" t="s">
        <v>459</v>
      </c>
      <c r="BQ9" s="712"/>
      <c r="BR9" s="712"/>
      <c r="BS9" s="776" t="s">
        <v>178</v>
      </c>
      <c r="BT9" s="777">
        <v>2016</v>
      </c>
      <c r="BU9" s="777">
        <v>2017</v>
      </c>
      <c r="BV9" s="590">
        <v>2018</v>
      </c>
      <c r="BW9" s="590">
        <v>2018</v>
      </c>
      <c r="BX9" s="590">
        <v>2018</v>
      </c>
      <c r="BY9" s="590" t="s">
        <v>362</v>
      </c>
      <c r="BZ9" s="590" t="s">
        <v>363</v>
      </c>
      <c r="CA9" s="590">
        <v>2019</v>
      </c>
      <c r="CB9" s="590" t="s">
        <v>443</v>
      </c>
      <c r="CC9" s="590" t="s">
        <v>444</v>
      </c>
      <c r="CD9" s="590">
        <v>2020</v>
      </c>
      <c r="CE9" s="677" t="s">
        <v>143</v>
      </c>
      <c r="CF9" s="711"/>
      <c r="CG9" s="590">
        <v>2021</v>
      </c>
      <c r="CH9" s="712" t="s">
        <v>457</v>
      </c>
      <c r="CI9" s="712"/>
      <c r="CJ9" s="712"/>
      <c r="CK9" s="712" t="s">
        <v>458</v>
      </c>
      <c r="CL9" s="712"/>
      <c r="CM9" s="712"/>
      <c r="CN9" s="712" t="s">
        <v>459</v>
      </c>
      <c r="CO9" s="712"/>
      <c r="CP9" s="798"/>
      <c r="CQ9" s="797"/>
    </row>
    <row r="10" s="25" customFormat="1" ht="51.75" customHeight="1" spans="1:95">
      <c r="A10" s="593"/>
      <c r="B10" s="594"/>
      <c r="C10" s="595"/>
      <c r="D10" s="596"/>
      <c r="E10" s="597"/>
      <c r="F10" s="597"/>
      <c r="G10" s="598" t="s">
        <v>179</v>
      </c>
      <c r="H10" s="599" t="s">
        <v>180</v>
      </c>
      <c r="I10" s="597"/>
      <c r="J10" s="597"/>
      <c r="K10" s="597"/>
      <c r="L10" s="597"/>
      <c r="M10" s="597"/>
      <c r="N10" s="597"/>
      <c r="O10" s="597"/>
      <c r="P10" s="678" t="s">
        <v>179</v>
      </c>
      <c r="Q10" s="713" t="s">
        <v>180</v>
      </c>
      <c r="R10" s="597"/>
      <c r="S10" s="678" t="s">
        <v>179</v>
      </c>
      <c r="T10" s="713" t="s">
        <v>180</v>
      </c>
      <c r="U10" s="714" t="s">
        <v>181</v>
      </c>
      <c r="V10" s="678" t="s">
        <v>179</v>
      </c>
      <c r="W10" s="713" t="s">
        <v>180</v>
      </c>
      <c r="X10" s="714" t="s">
        <v>181</v>
      </c>
      <c r="Y10" s="678" t="s">
        <v>179</v>
      </c>
      <c r="Z10" s="713" t="s">
        <v>180</v>
      </c>
      <c r="AA10" s="714" t="s">
        <v>181</v>
      </c>
      <c r="AB10" s="730"/>
      <c r="AC10" s="597"/>
      <c r="AD10" s="597"/>
      <c r="AE10" s="597"/>
      <c r="AF10" s="597"/>
      <c r="AG10" s="597"/>
      <c r="AH10" s="597"/>
      <c r="AI10" s="597"/>
      <c r="AJ10" s="597"/>
      <c r="AK10" s="597"/>
      <c r="AL10" s="597"/>
      <c r="AM10" s="597"/>
      <c r="AN10" s="678" t="s">
        <v>179</v>
      </c>
      <c r="AO10" s="713" t="s">
        <v>180</v>
      </c>
      <c r="AP10" s="597"/>
      <c r="AQ10" s="741" t="s">
        <v>179</v>
      </c>
      <c r="AR10" s="742" t="s">
        <v>180</v>
      </c>
      <c r="AS10" s="741" t="s">
        <v>181</v>
      </c>
      <c r="AT10" s="741" t="s">
        <v>179</v>
      </c>
      <c r="AU10" s="742" t="s">
        <v>180</v>
      </c>
      <c r="AV10" s="741" t="s">
        <v>181</v>
      </c>
      <c r="AW10" s="741" t="s">
        <v>179</v>
      </c>
      <c r="AX10" s="742" t="s">
        <v>180</v>
      </c>
      <c r="AY10" s="741" t="s">
        <v>181</v>
      </c>
      <c r="AZ10" s="744"/>
      <c r="BA10" s="597"/>
      <c r="BB10" s="597"/>
      <c r="BC10" s="597"/>
      <c r="BD10" s="597"/>
      <c r="BE10" s="597"/>
      <c r="BF10" s="597"/>
      <c r="BG10" s="678" t="s">
        <v>179</v>
      </c>
      <c r="BH10" s="713" t="s">
        <v>180</v>
      </c>
      <c r="BI10" s="597"/>
      <c r="BJ10" s="741" t="s">
        <v>179</v>
      </c>
      <c r="BK10" s="742" t="s">
        <v>180</v>
      </c>
      <c r="BL10" s="741" t="s">
        <v>181</v>
      </c>
      <c r="BM10" s="741" t="s">
        <v>179</v>
      </c>
      <c r="BN10" s="742" t="s">
        <v>180</v>
      </c>
      <c r="BO10" s="741" t="s">
        <v>181</v>
      </c>
      <c r="BP10" s="741" t="s">
        <v>179</v>
      </c>
      <c r="BQ10" s="742" t="s">
        <v>180</v>
      </c>
      <c r="BR10" s="741" t="s">
        <v>181</v>
      </c>
      <c r="BS10" s="778"/>
      <c r="BT10" s="779"/>
      <c r="BU10" s="779"/>
      <c r="BV10" s="597"/>
      <c r="BW10" s="597"/>
      <c r="BX10" s="597"/>
      <c r="BY10" s="597"/>
      <c r="BZ10" s="597"/>
      <c r="CA10" s="597"/>
      <c r="CB10" s="597"/>
      <c r="CC10" s="597"/>
      <c r="CD10" s="597"/>
      <c r="CE10" s="678" t="s">
        <v>179</v>
      </c>
      <c r="CF10" s="713" t="s">
        <v>180</v>
      </c>
      <c r="CG10" s="597"/>
      <c r="CH10" s="741" t="s">
        <v>179</v>
      </c>
      <c r="CI10" s="742" t="s">
        <v>180</v>
      </c>
      <c r="CJ10" s="741" t="s">
        <v>181</v>
      </c>
      <c r="CK10" s="741" t="s">
        <v>179</v>
      </c>
      <c r="CL10" s="742" t="s">
        <v>180</v>
      </c>
      <c r="CM10" s="741" t="s">
        <v>181</v>
      </c>
      <c r="CN10" s="741" t="s">
        <v>179</v>
      </c>
      <c r="CO10" s="742" t="s">
        <v>180</v>
      </c>
      <c r="CP10" s="799" t="s">
        <v>181</v>
      </c>
      <c r="CQ10" s="797"/>
    </row>
    <row r="11" s="27" customFormat="1" spans="1:95">
      <c r="A11" s="600">
        <v>1</v>
      </c>
      <c r="B11" s="600">
        <v>2</v>
      </c>
      <c r="C11" s="601">
        <v>3</v>
      </c>
      <c r="D11" s="602">
        <v>4</v>
      </c>
      <c r="E11" s="600">
        <v>5</v>
      </c>
      <c r="F11" s="600">
        <v>6</v>
      </c>
      <c r="G11" s="601">
        <v>7</v>
      </c>
      <c r="H11" s="603"/>
      <c r="I11" s="679"/>
      <c r="J11" s="680">
        <v>8</v>
      </c>
      <c r="K11" s="681"/>
      <c r="L11" s="682">
        <v>8</v>
      </c>
      <c r="M11" s="683">
        <v>9</v>
      </c>
      <c r="N11" s="684"/>
      <c r="O11" s="685"/>
      <c r="P11" s="683">
        <v>10</v>
      </c>
      <c r="Q11" s="684"/>
      <c r="R11" s="715"/>
      <c r="S11" s="716">
        <v>11</v>
      </c>
      <c r="T11" s="684"/>
      <c r="U11" s="715"/>
      <c r="V11" s="716">
        <v>12</v>
      </c>
      <c r="W11" s="684"/>
      <c r="X11" s="715"/>
      <c r="Y11" s="716">
        <v>13</v>
      </c>
      <c r="Z11" s="684"/>
      <c r="AA11" s="715"/>
      <c r="AB11" s="602">
        <v>14</v>
      </c>
      <c r="AC11" s="600">
        <v>15</v>
      </c>
      <c r="AD11" s="600">
        <v>16</v>
      </c>
      <c r="AE11" s="601">
        <v>17</v>
      </c>
      <c r="AF11" s="603"/>
      <c r="AG11" s="679"/>
      <c r="AH11" s="601">
        <v>18</v>
      </c>
      <c r="AI11" s="603"/>
      <c r="AJ11" s="679"/>
      <c r="AK11" s="601">
        <v>19</v>
      </c>
      <c r="AL11" s="603"/>
      <c r="AM11" s="679"/>
      <c r="AN11" s="601">
        <v>20</v>
      </c>
      <c r="AO11" s="603"/>
      <c r="AP11" s="679"/>
      <c r="AQ11" s="683">
        <v>21</v>
      </c>
      <c r="AR11" s="684"/>
      <c r="AS11" s="715"/>
      <c r="AT11" s="716">
        <v>22</v>
      </c>
      <c r="AU11" s="684"/>
      <c r="AV11" s="715"/>
      <c r="AW11" s="716">
        <v>23</v>
      </c>
      <c r="AX11" s="684"/>
      <c r="AY11" s="715"/>
      <c r="AZ11" s="600">
        <v>24</v>
      </c>
      <c r="BA11" s="601">
        <v>25</v>
      </c>
      <c r="BB11" s="603"/>
      <c r="BC11" s="679"/>
      <c r="BD11" s="601">
        <v>26</v>
      </c>
      <c r="BE11" s="603"/>
      <c r="BF11" s="679"/>
      <c r="BG11" s="601">
        <v>27</v>
      </c>
      <c r="BH11" s="603"/>
      <c r="BI11" s="679"/>
      <c r="BJ11" s="683">
        <v>28</v>
      </c>
      <c r="BK11" s="684"/>
      <c r="BL11" s="715"/>
      <c r="BM11" s="716">
        <v>29</v>
      </c>
      <c r="BN11" s="684"/>
      <c r="BO11" s="715"/>
      <c r="BP11" s="716">
        <v>30</v>
      </c>
      <c r="BQ11" s="684"/>
      <c r="BR11" s="715"/>
      <c r="BS11" s="600">
        <v>31</v>
      </c>
      <c r="BT11" s="600">
        <v>32</v>
      </c>
      <c r="BU11" s="600">
        <v>33</v>
      </c>
      <c r="BV11" s="601">
        <v>25</v>
      </c>
      <c r="BW11" s="603"/>
      <c r="BX11" s="679"/>
      <c r="BY11" s="601">
        <v>34</v>
      </c>
      <c r="BZ11" s="603"/>
      <c r="CA11" s="679"/>
      <c r="CB11" s="601">
        <v>35</v>
      </c>
      <c r="CC11" s="603"/>
      <c r="CD11" s="679"/>
      <c r="CE11" s="601">
        <v>36</v>
      </c>
      <c r="CF11" s="603"/>
      <c r="CG11" s="791"/>
      <c r="CH11" s="716">
        <v>37</v>
      </c>
      <c r="CI11" s="684"/>
      <c r="CJ11" s="715"/>
      <c r="CK11" s="716">
        <v>38</v>
      </c>
      <c r="CL11" s="684"/>
      <c r="CM11" s="715"/>
      <c r="CN11" s="716">
        <v>39</v>
      </c>
      <c r="CO11" s="684"/>
      <c r="CP11" s="715"/>
      <c r="CQ11" s="800">
        <v>40</v>
      </c>
    </row>
    <row r="12" ht="15.75" customHeight="1" spans="1:95">
      <c r="A12" s="604" t="s">
        <v>283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801"/>
    </row>
    <row r="13" ht="99.75" customHeight="1" spans="1:95">
      <c r="A13" s="6" t="s">
        <v>11</v>
      </c>
      <c r="B13" s="606" t="s">
        <v>97</v>
      </c>
      <c r="C13" s="607" t="s">
        <v>13</v>
      </c>
      <c r="D13" s="608">
        <f>E13+F13+I13+L13+O13+R13+U13+X13+AA13</f>
        <v>16869.9763</v>
      </c>
      <c r="E13" s="11">
        <v>2471.01488</v>
      </c>
      <c r="F13" s="11">
        <v>2404.56093</v>
      </c>
      <c r="G13" s="11">
        <f>'27'!I14</f>
        <v>2862.4491</v>
      </c>
      <c r="H13" s="609">
        <f>H17+H18+H14+H15+H16</f>
        <v>0</v>
      </c>
      <c r="I13" s="11">
        <f>G13+H13</f>
        <v>2862.4491</v>
      </c>
      <c r="J13" s="686">
        <f>'35'!L13</f>
        <v>2827.9187</v>
      </c>
      <c r="K13" s="687">
        <f>K14+K15+K16+K17</f>
        <v>0</v>
      </c>
      <c r="L13" s="686">
        <f>J13+K13</f>
        <v>2827.9187</v>
      </c>
      <c r="M13" s="686">
        <f>'43'!O13</f>
        <v>978.69232</v>
      </c>
      <c r="N13" s="687">
        <f>N14+N15+N16+N17</f>
        <v>0</v>
      </c>
      <c r="O13" s="686">
        <f>M13+N13</f>
        <v>978.69232</v>
      </c>
      <c r="P13" s="686">
        <f>'49'!R13</f>
        <v>3995.11377</v>
      </c>
      <c r="Q13" s="687">
        <f>Q14+Q15+Q16+Q17</f>
        <v>0</v>
      </c>
      <c r="R13" s="717">
        <f>P13+Q13</f>
        <v>3995.11377</v>
      </c>
      <c r="S13" s="686">
        <f>'54'!U13</f>
        <v>1330.43415</v>
      </c>
      <c r="T13" s="687">
        <f>T14+T15+T16+T17</f>
        <v>-0.20755</v>
      </c>
      <c r="U13" s="717">
        <f>S13+T13</f>
        <v>1330.2266</v>
      </c>
      <c r="V13" s="686">
        <f>'54'!X13</f>
        <v>0</v>
      </c>
      <c r="W13" s="687">
        <f>W14+W15+W16+W17</f>
        <v>0</v>
      </c>
      <c r="X13" s="717">
        <f>V13+W13</f>
        <v>0</v>
      </c>
      <c r="Y13" s="686">
        <f>'54'!AA13</f>
        <v>0</v>
      </c>
      <c r="Z13" s="687">
        <f>Z14+Z15+Z16+Z17</f>
        <v>0</v>
      </c>
      <c r="AA13" s="717">
        <f>Y13+Z13</f>
        <v>0</v>
      </c>
      <c r="AB13" s="608">
        <f>AC13+AD13+AG13+AJ13+AM13+AP13+AS13+AV13+AY13</f>
        <v>0</v>
      </c>
      <c r="AC13" s="11">
        <v>0</v>
      </c>
      <c r="AD13" s="11">
        <v>0</v>
      </c>
      <c r="AE13" s="11">
        <f>'27'!X14</f>
        <v>0</v>
      </c>
      <c r="AF13" s="609"/>
      <c r="AG13" s="358">
        <f>AE13+AF13</f>
        <v>0</v>
      </c>
      <c r="AH13" s="11">
        <f>'35'!AA13</f>
        <v>0</v>
      </c>
      <c r="AI13" s="609"/>
      <c r="AJ13" s="11">
        <f>AH13+AI13</f>
        <v>0</v>
      </c>
      <c r="AK13" s="11">
        <v>0</v>
      </c>
      <c r="AL13" s="609"/>
      <c r="AM13" s="11">
        <f>AK13+AL13</f>
        <v>0</v>
      </c>
      <c r="AN13" s="11">
        <v>0</v>
      </c>
      <c r="AO13" s="609"/>
      <c r="AP13" s="11">
        <f>AN13+AO13</f>
        <v>0</v>
      </c>
      <c r="AQ13" s="686">
        <f>'54'!AS13</f>
        <v>0</v>
      </c>
      <c r="AR13" s="609"/>
      <c r="AS13" s="11">
        <v>0</v>
      </c>
      <c r="AT13" s="686">
        <f>'54'!AV13</f>
        <v>0</v>
      </c>
      <c r="AU13" s="609"/>
      <c r="AV13" s="11">
        <v>0</v>
      </c>
      <c r="AW13" s="686">
        <f>'54'!AY13</f>
        <v>0</v>
      </c>
      <c r="AX13" s="609"/>
      <c r="AY13" s="745">
        <v>0</v>
      </c>
      <c r="AZ13" s="746">
        <f>BC13+BF13+BI13+BL13+BO13+BR13</f>
        <v>0</v>
      </c>
      <c r="BA13" s="653">
        <v>0</v>
      </c>
      <c r="BB13" s="654"/>
      <c r="BC13" s="653">
        <f>BA13+BB13</f>
        <v>0</v>
      </c>
      <c r="BD13" s="653">
        <v>0</v>
      </c>
      <c r="BE13" s="654"/>
      <c r="BF13" s="653">
        <f>BD13+BE13</f>
        <v>0</v>
      </c>
      <c r="BG13" s="653">
        <v>0</v>
      </c>
      <c r="BH13" s="654"/>
      <c r="BI13" s="653">
        <f>BG13+BH13</f>
        <v>0</v>
      </c>
      <c r="BJ13" s="686">
        <f>'54'!BL13</f>
        <v>0</v>
      </c>
      <c r="BK13" s="654"/>
      <c r="BL13" s="653">
        <v>0</v>
      </c>
      <c r="BM13" s="686">
        <f>'54'!BO13</f>
        <v>0</v>
      </c>
      <c r="BN13" s="654"/>
      <c r="BO13" s="653">
        <v>0</v>
      </c>
      <c r="BP13" s="686">
        <f>'54'!BR13</f>
        <v>0</v>
      </c>
      <c r="BQ13" s="654"/>
      <c r="BR13" s="780">
        <v>0</v>
      </c>
      <c r="BS13" s="674">
        <f>BT13+BU13+BX13+CA13+CD13+CG13+CJ13+CM13+CP13</f>
        <v>16869.9763</v>
      </c>
      <c r="BT13" s="653">
        <f>E13+AC13</f>
        <v>2471.01488</v>
      </c>
      <c r="BU13" s="653">
        <f>F13+AD13</f>
        <v>2404.56093</v>
      </c>
      <c r="BV13" s="653">
        <f>G13+AE13</f>
        <v>2862.4491</v>
      </c>
      <c r="BW13" s="654">
        <f>H13+AF13</f>
        <v>0</v>
      </c>
      <c r="BX13" s="653">
        <f>BV13+BW13</f>
        <v>2862.4491</v>
      </c>
      <c r="BY13" s="653">
        <f>J13+AH13+BA13</f>
        <v>2827.9187</v>
      </c>
      <c r="BZ13" s="654">
        <f>K13+AI13+BB13</f>
        <v>0</v>
      </c>
      <c r="CA13" s="653">
        <f>BY13+BZ13</f>
        <v>2827.9187</v>
      </c>
      <c r="CB13" s="653">
        <f>M13+AK13</f>
        <v>978.69232</v>
      </c>
      <c r="CC13" s="654">
        <f>N13+AL13</f>
        <v>0</v>
      </c>
      <c r="CD13" s="653">
        <f>CB13+CC13</f>
        <v>978.69232</v>
      </c>
      <c r="CE13" s="653">
        <f>P13+AN13</f>
        <v>3995.11377</v>
      </c>
      <c r="CF13" s="654">
        <f>Q13+AO13</f>
        <v>0</v>
      </c>
      <c r="CG13" s="653">
        <f>CE13+CF13</f>
        <v>3995.11377</v>
      </c>
      <c r="CH13" s="653">
        <f t="shared" ref="CH13:CP13" si="0">S13+AQ13+BJ13</f>
        <v>1330.43415</v>
      </c>
      <c r="CI13" s="654">
        <f t="shared" si="0"/>
        <v>-0.20755</v>
      </c>
      <c r="CJ13" s="653">
        <f t="shared" si="0"/>
        <v>1330.2266</v>
      </c>
      <c r="CK13" s="653">
        <f t="shared" si="0"/>
        <v>0</v>
      </c>
      <c r="CL13" s="654">
        <f t="shared" si="0"/>
        <v>0</v>
      </c>
      <c r="CM13" s="653">
        <f t="shared" si="0"/>
        <v>0</v>
      </c>
      <c r="CN13" s="653">
        <f t="shared" si="0"/>
        <v>0</v>
      </c>
      <c r="CO13" s="654">
        <f t="shared" si="0"/>
        <v>0</v>
      </c>
      <c r="CP13" s="780">
        <f t="shared" si="0"/>
        <v>0</v>
      </c>
      <c r="CQ13" s="208" t="s">
        <v>564</v>
      </c>
    </row>
    <row r="14" ht="50.25" customHeight="1" outlineLevel="1" spans="1:95">
      <c r="A14" s="6"/>
      <c r="B14" s="606"/>
      <c r="C14" s="607" t="s">
        <v>198</v>
      </c>
      <c r="D14" s="608"/>
      <c r="E14" s="11"/>
      <c r="F14" s="11"/>
      <c r="G14" s="11"/>
      <c r="H14" s="609"/>
      <c r="I14" s="11"/>
      <c r="J14" s="686"/>
      <c r="K14" s="687"/>
      <c r="L14" s="686"/>
      <c r="M14" s="686"/>
      <c r="N14" s="687"/>
      <c r="O14" s="686"/>
      <c r="P14" s="686"/>
      <c r="Q14" s="687"/>
      <c r="R14" s="717"/>
      <c r="S14" s="686"/>
      <c r="T14" s="687">
        <v>-0.20755</v>
      </c>
      <c r="U14" s="717"/>
      <c r="V14" s="686"/>
      <c r="W14" s="687"/>
      <c r="X14" s="717"/>
      <c r="Y14" s="686"/>
      <c r="Z14" s="687"/>
      <c r="AA14" s="717"/>
      <c r="AB14" s="608"/>
      <c r="AC14" s="11"/>
      <c r="AD14" s="11"/>
      <c r="AE14" s="11"/>
      <c r="AF14" s="609"/>
      <c r="AG14" s="358"/>
      <c r="AH14" s="11"/>
      <c r="AI14" s="609"/>
      <c r="AJ14" s="11"/>
      <c r="AK14" s="11"/>
      <c r="AL14" s="609"/>
      <c r="AM14" s="11"/>
      <c r="AN14" s="11"/>
      <c r="AO14" s="609"/>
      <c r="AP14" s="11"/>
      <c r="AQ14" s="11"/>
      <c r="AR14" s="609"/>
      <c r="AS14" s="11"/>
      <c r="AT14" s="11"/>
      <c r="AU14" s="609"/>
      <c r="AV14" s="11"/>
      <c r="AW14" s="11"/>
      <c r="AX14" s="609"/>
      <c r="AY14" s="745"/>
      <c r="AZ14" s="747"/>
      <c r="BA14" s="11"/>
      <c r="BB14" s="609"/>
      <c r="BC14" s="11"/>
      <c r="BD14" s="11"/>
      <c r="BE14" s="609"/>
      <c r="BF14" s="11"/>
      <c r="BG14" s="11"/>
      <c r="BH14" s="609"/>
      <c r="BI14" s="11"/>
      <c r="BJ14" s="11"/>
      <c r="BK14" s="609"/>
      <c r="BL14" s="11"/>
      <c r="BM14" s="11"/>
      <c r="BN14" s="609"/>
      <c r="BO14" s="11"/>
      <c r="BP14" s="11"/>
      <c r="BQ14" s="609"/>
      <c r="BR14" s="745"/>
      <c r="BS14" s="608"/>
      <c r="BT14" s="11"/>
      <c r="BU14" s="11"/>
      <c r="BV14" s="11"/>
      <c r="BW14" s="609"/>
      <c r="BX14" s="11"/>
      <c r="BY14" s="11"/>
      <c r="BZ14" s="609"/>
      <c r="CA14" s="11"/>
      <c r="CB14" s="11"/>
      <c r="CC14" s="609"/>
      <c r="CD14" s="11"/>
      <c r="CE14" s="11"/>
      <c r="CF14" s="609"/>
      <c r="CG14" s="11"/>
      <c r="CH14" s="11"/>
      <c r="CI14" s="609"/>
      <c r="CJ14" s="11"/>
      <c r="CK14" s="11"/>
      <c r="CL14" s="609"/>
      <c r="CM14" s="11"/>
      <c r="CN14" s="11"/>
      <c r="CO14" s="609"/>
      <c r="CP14" s="745"/>
      <c r="CQ14" s="209"/>
    </row>
    <row r="15" ht="28.5" customHeight="1" outlineLevel="1" spans="1:95">
      <c r="A15" s="6"/>
      <c r="B15" s="606"/>
      <c r="C15" s="607" t="s">
        <v>402</v>
      </c>
      <c r="D15" s="608"/>
      <c r="E15" s="11"/>
      <c r="F15" s="11"/>
      <c r="G15" s="11"/>
      <c r="H15" s="609"/>
      <c r="I15" s="11"/>
      <c r="J15" s="686"/>
      <c r="K15" s="687"/>
      <c r="L15" s="686"/>
      <c r="M15" s="686"/>
      <c r="N15" s="687"/>
      <c r="O15" s="686"/>
      <c r="P15" s="686"/>
      <c r="Q15" s="687"/>
      <c r="R15" s="717"/>
      <c r="S15" s="686"/>
      <c r="T15" s="687"/>
      <c r="U15" s="717"/>
      <c r="V15" s="686"/>
      <c r="W15" s="687"/>
      <c r="X15" s="717"/>
      <c r="Y15" s="686"/>
      <c r="Z15" s="687"/>
      <c r="AA15" s="717"/>
      <c r="AB15" s="608"/>
      <c r="AC15" s="11"/>
      <c r="AD15" s="11"/>
      <c r="AE15" s="11"/>
      <c r="AF15" s="609"/>
      <c r="AG15" s="358"/>
      <c r="AH15" s="11"/>
      <c r="AI15" s="609"/>
      <c r="AJ15" s="11"/>
      <c r="AK15" s="11"/>
      <c r="AL15" s="609"/>
      <c r="AM15" s="11"/>
      <c r="AN15" s="11"/>
      <c r="AO15" s="609"/>
      <c r="AP15" s="11"/>
      <c r="AQ15" s="11"/>
      <c r="AR15" s="609"/>
      <c r="AS15" s="11"/>
      <c r="AT15" s="11"/>
      <c r="AU15" s="609"/>
      <c r="AV15" s="11"/>
      <c r="AW15" s="11"/>
      <c r="AX15" s="609"/>
      <c r="AY15" s="745"/>
      <c r="AZ15" s="747"/>
      <c r="BA15" s="11"/>
      <c r="BB15" s="609"/>
      <c r="BC15" s="11"/>
      <c r="BD15" s="11"/>
      <c r="BE15" s="609"/>
      <c r="BF15" s="11"/>
      <c r="BG15" s="11"/>
      <c r="BH15" s="609"/>
      <c r="BI15" s="11"/>
      <c r="BJ15" s="11"/>
      <c r="BK15" s="609"/>
      <c r="BL15" s="11"/>
      <c r="BM15" s="11"/>
      <c r="BN15" s="609"/>
      <c r="BO15" s="11"/>
      <c r="BP15" s="11"/>
      <c r="BQ15" s="609"/>
      <c r="BR15" s="745"/>
      <c r="BS15" s="608"/>
      <c r="BT15" s="11"/>
      <c r="BU15" s="11"/>
      <c r="BV15" s="11"/>
      <c r="BW15" s="609"/>
      <c r="BX15" s="11"/>
      <c r="BY15" s="11"/>
      <c r="BZ15" s="609"/>
      <c r="CA15" s="11"/>
      <c r="CB15" s="11"/>
      <c r="CC15" s="609"/>
      <c r="CD15" s="11"/>
      <c r="CE15" s="11"/>
      <c r="CF15" s="609"/>
      <c r="CG15" s="11"/>
      <c r="CH15" s="11"/>
      <c r="CI15" s="609"/>
      <c r="CJ15" s="11"/>
      <c r="CK15" s="11"/>
      <c r="CL15" s="609"/>
      <c r="CM15" s="11"/>
      <c r="CN15" s="11"/>
      <c r="CO15" s="609"/>
      <c r="CP15" s="745"/>
      <c r="CQ15" s="802"/>
    </row>
    <row r="16" ht="23.25" customHeight="1" outlineLevel="1" spans="1:95">
      <c r="A16" s="6"/>
      <c r="B16" s="606"/>
      <c r="C16" s="607" t="s">
        <v>91</v>
      </c>
      <c r="D16" s="608"/>
      <c r="E16" s="11"/>
      <c r="F16" s="11"/>
      <c r="G16" s="11"/>
      <c r="H16" s="609"/>
      <c r="I16" s="11"/>
      <c r="J16" s="686"/>
      <c r="K16" s="687"/>
      <c r="L16" s="686"/>
      <c r="M16" s="686"/>
      <c r="N16" s="687"/>
      <c r="O16" s="686"/>
      <c r="P16" s="686"/>
      <c r="Q16" s="687"/>
      <c r="R16" s="717"/>
      <c r="S16" s="686"/>
      <c r="T16" s="687"/>
      <c r="U16" s="717"/>
      <c r="V16" s="686"/>
      <c r="W16" s="687"/>
      <c r="X16" s="717"/>
      <c r="Y16" s="686"/>
      <c r="Z16" s="687"/>
      <c r="AA16" s="717"/>
      <c r="AB16" s="608"/>
      <c r="AC16" s="11"/>
      <c r="AD16" s="11"/>
      <c r="AE16" s="11"/>
      <c r="AF16" s="609"/>
      <c r="AG16" s="358"/>
      <c r="AH16" s="11"/>
      <c r="AI16" s="609"/>
      <c r="AJ16" s="11"/>
      <c r="AK16" s="11"/>
      <c r="AL16" s="609"/>
      <c r="AM16" s="11"/>
      <c r="AN16" s="11"/>
      <c r="AO16" s="609"/>
      <c r="AP16" s="11"/>
      <c r="AQ16" s="11"/>
      <c r="AR16" s="609"/>
      <c r="AS16" s="11"/>
      <c r="AT16" s="11"/>
      <c r="AU16" s="609"/>
      <c r="AV16" s="11"/>
      <c r="AW16" s="11"/>
      <c r="AX16" s="609"/>
      <c r="AY16" s="745"/>
      <c r="AZ16" s="747"/>
      <c r="BA16" s="11"/>
      <c r="BB16" s="609"/>
      <c r="BC16" s="11"/>
      <c r="BD16" s="11"/>
      <c r="BE16" s="609"/>
      <c r="BF16" s="11"/>
      <c r="BG16" s="11"/>
      <c r="BH16" s="609"/>
      <c r="BI16" s="11"/>
      <c r="BJ16" s="11"/>
      <c r="BK16" s="609"/>
      <c r="BL16" s="11"/>
      <c r="BM16" s="11"/>
      <c r="BN16" s="609"/>
      <c r="BO16" s="11"/>
      <c r="BP16" s="11"/>
      <c r="BQ16" s="609"/>
      <c r="BR16" s="745"/>
      <c r="BS16" s="608"/>
      <c r="BT16" s="11"/>
      <c r="BU16" s="11"/>
      <c r="BV16" s="11"/>
      <c r="BW16" s="609"/>
      <c r="BX16" s="11"/>
      <c r="BY16" s="11"/>
      <c r="BZ16" s="609"/>
      <c r="CA16" s="11"/>
      <c r="CB16" s="11"/>
      <c r="CC16" s="609"/>
      <c r="CD16" s="11"/>
      <c r="CE16" s="11"/>
      <c r="CF16" s="609"/>
      <c r="CG16" s="11"/>
      <c r="CH16" s="11"/>
      <c r="CI16" s="609"/>
      <c r="CJ16" s="11"/>
      <c r="CK16" s="11"/>
      <c r="CL16" s="609"/>
      <c r="CM16" s="11"/>
      <c r="CN16" s="11"/>
      <c r="CO16" s="609"/>
      <c r="CP16" s="745"/>
      <c r="CQ16" s="802"/>
    </row>
    <row r="17" ht="27.75" customHeight="1" spans="1:95">
      <c r="A17" s="6"/>
      <c r="B17" s="606"/>
      <c r="C17" s="607" t="s">
        <v>404</v>
      </c>
      <c r="D17" s="608"/>
      <c r="E17" s="11"/>
      <c r="F17" s="11"/>
      <c r="G17" s="11"/>
      <c r="H17" s="610"/>
      <c r="I17" s="11"/>
      <c r="J17" s="686"/>
      <c r="K17" s="687"/>
      <c r="L17" s="686"/>
      <c r="M17" s="686"/>
      <c r="N17" s="687"/>
      <c r="O17" s="686"/>
      <c r="P17" s="686"/>
      <c r="Q17" s="687"/>
      <c r="R17" s="717"/>
      <c r="S17" s="686"/>
      <c r="T17" s="687"/>
      <c r="U17" s="717"/>
      <c r="V17" s="686"/>
      <c r="W17" s="687"/>
      <c r="X17" s="717"/>
      <c r="Y17" s="686"/>
      <c r="Z17" s="687"/>
      <c r="AA17" s="717"/>
      <c r="AB17" s="608"/>
      <c r="AC17" s="11"/>
      <c r="AD17" s="11"/>
      <c r="AE17" s="11"/>
      <c r="AF17" s="609"/>
      <c r="AG17" s="358"/>
      <c r="AH17" s="11"/>
      <c r="AI17" s="609"/>
      <c r="AJ17" s="11"/>
      <c r="AK17" s="11"/>
      <c r="AL17" s="609"/>
      <c r="AM17" s="11"/>
      <c r="AN17" s="11"/>
      <c r="AO17" s="609"/>
      <c r="AP17" s="11"/>
      <c r="AQ17" s="11"/>
      <c r="AR17" s="609"/>
      <c r="AS17" s="11"/>
      <c r="AT17" s="11"/>
      <c r="AU17" s="609"/>
      <c r="AV17" s="11"/>
      <c r="AW17" s="11"/>
      <c r="AX17" s="609"/>
      <c r="AY17" s="745"/>
      <c r="AZ17" s="747"/>
      <c r="BA17" s="11"/>
      <c r="BB17" s="609"/>
      <c r="BC17" s="11"/>
      <c r="BD17" s="11"/>
      <c r="BE17" s="609"/>
      <c r="BF17" s="11"/>
      <c r="BG17" s="11"/>
      <c r="BH17" s="609"/>
      <c r="BI17" s="11"/>
      <c r="BJ17" s="11"/>
      <c r="BK17" s="609"/>
      <c r="BL17" s="11"/>
      <c r="BM17" s="11"/>
      <c r="BN17" s="609"/>
      <c r="BO17" s="11"/>
      <c r="BP17" s="11"/>
      <c r="BQ17" s="609"/>
      <c r="BR17" s="745"/>
      <c r="BS17" s="608"/>
      <c r="BT17" s="11"/>
      <c r="BU17" s="11"/>
      <c r="BV17" s="11"/>
      <c r="BW17" s="609"/>
      <c r="BX17" s="11"/>
      <c r="BY17" s="11"/>
      <c r="BZ17" s="609"/>
      <c r="CA17" s="11"/>
      <c r="CB17" s="11"/>
      <c r="CC17" s="609"/>
      <c r="CD17" s="11"/>
      <c r="CE17" s="11"/>
      <c r="CF17" s="609"/>
      <c r="CG17" s="11"/>
      <c r="CH17" s="11"/>
      <c r="CI17" s="609"/>
      <c r="CJ17" s="11"/>
      <c r="CK17" s="11"/>
      <c r="CL17" s="609"/>
      <c r="CM17" s="11"/>
      <c r="CN17" s="11"/>
      <c r="CO17" s="609"/>
      <c r="CP17" s="745"/>
      <c r="CQ17" s="802"/>
    </row>
    <row r="18" ht="24.75" hidden="1" customHeight="1" spans="1:95">
      <c r="A18" s="6"/>
      <c r="B18" s="606"/>
      <c r="C18" s="607" t="s">
        <v>39</v>
      </c>
      <c r="D18" s="608"/>
      <c r="E18" s="11"/>
      <c r="F18" s="11"/>
      <c r="G18" s="11"/>
      <c r="H18" s="609"/>
      <c r="I18" s="11"/>
      <c r="J18" s="686"/>
      <c r="K18" s="687"/>
      <c r="L18" s="686"/>
      <c r="M18" s="686"/>
      <c r="N18" s="687"/>
      <c r="O18" s="686"/>
      <c r="P18" s="686"/>
      <c r="Q18" s="687"/>
      <c r="R18" s="717"/>
      <c r="S18" s="686"/>
      <c r="T18" s="687"/>
      <c r="U18" s="717"/>
      <c r="V18" s="686"/>
      <c r="W18" s="687"/>
      <c r="X18" s="717"/>
      <c r="Y18" s="686"/>
      <c r="Z18" s="687"/>
      <c r="AA18" s="717"/>
      <c r="AB18" s="608"/>
      <c r="AC18" s="11"/>
      <c r="AD18" s="11"/>
      <c r="AE18" s="11"/>
      <c r="AF18" s="609"/>
      <c r="AG18" s="358"/>
      <c r="AH18" s="11"/>
      <c r="AI18" s="609"/>
      <c r="AJ18" s="11"/>
      <c r="AK18" s="11"/>
      <c r="AL18" s="609"/>
      <c r="AM18" s="11"/>
      <c r="AN18" s="11"/>
      <c r="AO18" s="609"/>
      <c r="AP18" s="11"/>
      <c r="AQ18" s="11"/>
      <c r="AR18" s="609"/>
      <c r="AS18" s="11"/>
      <c r="AT18" s="11"/>
      <c r="AU18" s="609"/>
      <c r="AV18" s="11"/>
      <c r="AW18" s="11"/>
      <c r="AX18" s="609"/>
      <c r="AY18" s="745"/>
      <c r="AZ18" s="747"/>
      <c r="BA18" s="11"/>
      <c r="BB18" s="609"/>
      <c r="BC18" s="11"/>
      <c r="BD18" s="11"/>
      <c r="BE18" s="609"/>
      <c r="BF18" s="11"/>
      <c r="BG18" s="11"/>
      <c r="BH18" s="609"/>
      <c r="BI18" s="11"/>
      <c r="BJ18" s="11"/>
      <c r="BK18" s="609"/>
      <c r="BL18" s="11"/>
      <c r="BM18" s="11"/>
      <c r="BN18" s="609"/>
      <c r="BO18" s="11"/>
      <c r="BP18" s="11"/>
      <c r="BQ18" s="609"/>
      <c r="BR18" s="745"/>
      <c r="BS18" s="608"/>
      <c r="BT18" s="11"/>
      <c r="BU18" s="11"/>
      <c r="BV18" s="11"/>
      <c r="BW18" s="609"/>
      <c r="BX18" s="11"/>
      <c r="BY18" s="11"/>
      <c r="BZ18" s="609"/>
      <c r="CA18" s="11"/>
      <c r="CB18" s="11"/>
      <c r="CC18" s="609"/>
      <c r="CD18" s="11"/>
      <c r="CE18" s="11"/>
      <c r="CF18" s="609"/>
      <c r="CG18" s="11"/>
      <c r="CH18" s="11"/>
      <c r="CI18" s="609"/>
      <c r="CJ18" s="11"/>
      <c r="CK18" s="11"/>
      <c r="CL18" s="609"/>
      <c r="CM18" s="11"/>
      <c r="CN18" s="11"/>
      <c r="CO18" s="609"/>
      <c r="CP18" s="745"/>
      <c r="CQ18" s="211"/>
    </row>
    <row r="19" ht="69" customHeight="1" spans="1:95">
      <c r="A19" s="6" t="s">
        <v>16</v>
      </c>
      <c r="B19" s="606" t="s">
        <v>184</v>
      </c>
      <c r="C19" s="607" t="s">
        <v>13</v>
      </c>
      <c r="D19" s="608">
        <f>E19+F19+I19+L19+O19+R19+U19+X19+AA19</f>
        <v>4339.6625</v>
      </c>
      <c r="E19" s="11">
        <v>1678.7525</v>
      </c>
      <c r="F19" s="11">
        <v>1552.56</v>
      </c>
      <c r="G19" s="11">
        <f>'27'!I20</f>
        <v>1108.35</v>
      </c>
      <c r="H19" s="609">
        <f>H20+H21</f>
        <v>0</v>
      </c>
      <c r="I19" s="11">
        <f>G19+H19</f>
        <v>1108.35</v>
      </c>
      <c r="J19" s="686">
        <f>'35'!L19</f>
        <v>0</v>
      </c>
      <c r="K19" s="687"/>
      <c r="L19" s="686">
        <f>J19+K19</f>
        <v>0</v>
      </c>
      <c r="M19" s="686">
        <v>0</v>
      </c>
      <c r="N19" s="687"/>
      <c r="O19" s="686">
        <f>M19+N19</f>
        <v>0</v>
      </c>
      <c r="P19" s="686">
        <v>0</v>
      </c>
      <c r="Q19" s="687"/>
      <c r="R19" s="717">
        <f>P19+Q19</f>
        <v>0</v>
      </c>
      <c r="S19" s="686">
        <v>0</v>
      </c>
      <c r="T19" s="687"/>
      <c r="U19" s="717">
        <f>S19+T19</f>
        <v>0</v>
      </c>
      <c r="V19" s="686">
        <v>0</v>
      </c>
      <c r="W19" s="687"/>
      <c r="X19" s="717">
        <f>V19+W19</f>
        <v>0</v>
      </c>
      <c r="Y19" s="686">
        <v>0</v>
      </c>
      <c r="Z19" s="687"/>
      <c r="AA19" s="717">
        <f>Y19+Z19</f>
        <v>0</v>
      </c>
      <c r="AB19" s="608">
        <f>AC19+AD19+AG19+AJ19+AM19+AP19+AS19+AV19+AY19</f>
        <v>0</v>
      </c>
      <c r="AC19" s="11">
        <v>0</v>
      </c>
      <c r="AD19" s="11">
        <v>0</v>
      </c>
      <c r="AE19" s="11">
        <f>'27'!X20</f>
        <v>0</v>
      </c>
      <c r="AF19" s="609"/>
      <c r="AG19" s="358">
        <f>AE19+AF19</f>
        <v>0</v>
      </c>
      <c r="AH19" s="11">
        <v>0</v>
      </c>
      <c r="AI19" s="609"/>
      <c r="AJ19" s="11">
        <f>AH19+AI19</f>
        <v>0</v>
      </c>
      <c r="AK19" s="11">
        <v>0</v>
      </c>
      <c r="AL19" s="609"/>
      <c r="AM19" s="11">
        <f>AK19+AL19</f>
        <v>0</v>
      </c>
      <c r="AN19" s="11">
        <v>0</v>
      </c>
      <c r="AO19" s="609"/>
      <c r="AP19" s="11">
        <f>AN19+AO19</f>
        <v>0</v>
      </c>
      <c r="AQ19" s="11">
        <v>0</v>
      </c>
      <c r="AR19" s="609"/>
      <c r="AS19" s="11">
        <f>AQ19+AR19</f>
        <v>0</v>
      </c>
      <c r="AT19" s="11">
        <v>0</v>
      </c>
      <c r="AU19" s="609"/>
      <c r="AV19" s="11">
        <f>AT19+AU19</f>
        <v>0</v>
      </c>
      <c r="AW19" s="11">
        <v>0</v>
      </c>
      <c r="AX19" s="609"/>
      <c r="AY19" s="11">
        <f>AW19+AX19</f>
        <v>0</v>
      </c>
      <c r="AZ19" s="747">
        <f>BC19+BF19+BI19+BL19+BO19+BR19</f>
        <v>0</v>
      </c>
      <c r="BA19" s="10">
        <v>0</v>
      </c>
      <c r="BB19" s="676"/>
      <c r="BC19" s="11">
        <f>BA19+BB19</f>
        <v>0</v>
      </c>
      <c r="BD19" s="11">
        <v>0</v>
      </c>
      <c r="BE19" s="609"/>
      <c r="BF19" s="11">
        <f>BD19+BE19</f>
        <v>0</v>
      </c>
      <c r="BG19" s="11">
        <v>0</v>
      </c>
      <c r="BH19" s="609"/>
      <c r="BI19" s="11">
        <f>BG19+BH19</f>
        <v>0</v>
      </c>
      <c r="BJ19" s="11">
        <v>0</v>
      </c>
      <c r="BK19" s="609"/>
      <c r="BL19" s="11">
        <f>BJ19+BK19</f>
        <v>0</v>
      </c>
      <c r="BM19" s="11">
        <v>0</v>
      </c>
      <c r="BN19" s="609"/>
      <c r="BO19" s="11">
        <f>BM19+BN19</f>
        <v>0</v>
      </c>
      <c r="BP19" s="11">
        <v>0</v>
      </c>
      <c r="BQ19" s="609"/>
      <c r="BR19" s="11">
        <f>BP19+BQ19</f>
        <v>0</v>
      </c>
      <c r="BS19" s="608">
        <f>BT19+BU19+BX19+CA19+CD19+CG19+CJ19+CM19+CP19</f>
        <v>4339.6625</v>
      </c>
      <c r="BT19" s="11">
        <f>E19+AC19</f>
        <v>1678.7525</v>
      </c>
      <c r="BU19" s="11">
        <f>F19+AD19</f>
        <v>1552.56</v>
      </c>
      <c r="BV19" s="11">
        <f>G19+AE19</f>
        <v>1108.35</v>
      </c>
      <c r="BW19" s="609">
        <f>H19+AF19</f>
        <v>0</v>
      </c>
      <c r="BX19" s="11">
        <f>BV19+BW19</f>
        <v>1108.35</v>
      </c>
      <c r="BY19" s="11">
        <f>J19+AH19+BA19</f>
        <v>0</v>
      </c>
      <c r="BZ19" s="609">
        <f>K19+AI19+BB19</f>
        <v>0</v>
      </c>
      <c r="CA19" s="11">
        <f>BY19+BZ19</f>
        <v>0</v>
      </c>
      <c r="CB19" s="11">
        <f>M19+AK19</f>
        <v>0</v>
      </c>
      <c r="CC19" s="609">
        <f>N19+AL19</f>
        <v>0</v>
      </c>
      <c r="CD19" s="11">
        <f>CB19+CC19</f>
        <v>0</v>
      </c>
      <c r="CE19" s="11">
        <f>P19+AN19</f>
        <v>0</v>
      </c>
      <c r="CF19" s="609">
        <f>Q19+AO19</f>
        <v>0</v>
      </c>
      <c r="CG19" s="11">
        <f>CE19+CF19</f>
        <v>0</v>
      </c>
      <c r="CH19" s="11">
        <f>S19+AQ19</f>
        <v>0</v>
      </c>
      <c r="CI19" s="609">
        <f>T19+AR19</f>
        <v>0</v>
      </c>
      <c r="CJ19" s="11">
        <f>CH19+CI19</f>
        <v>0</v>
      </c>
      <c r="CK19" s="11">
        <f>V19+AT19</f>
        <v>0</v>
      </c>
      <c r="CL19" s="609">
        <f>W19+AU19</f>
        <v>0</v>
      </c>
      <c r="CM19" s="11">
        <f>CK19+CL19</f>
        <v>0</v>
      </c>
      <c r="CN19" s="11">
        <f>Y19+AW19</f>
        <v>0</v>
      </c>
      <c r="CO19" s="609">
        <f>Z19+AX19</f>
        <v>0</v>
      </c>
      <c r="CP19" s="11">
        <f>CN19+CO19</f>
        <v>0</v>
      </c>
      <c r="CQ19" s="803"/>
    </row>
    <row r="20" spans="1:95">
      <c r="A20" s="6"/>
      <c r="B20" s="606"/>
      <c r="C20" s="607" t="s">
        <v>137</v>
      </c>
      <c r="D20" s="608"/>
      <c r="E20" s="10"/>
      <c r="F20" s="11"/>
      <c r="G20" s="11"/>
      <c r="H20" s="609"/>
      <c r="I20" s="10"/>
      <c r="J20" s="686"/>
      <c r="K20" s="688"/>
      <c r="L20" s="689"/>
      <c r="M20" s="686"/>
      <c r="N20" s="688"/>
      <c r="O20" s="689"/>
      <c r="P20" s="686"/>
      <c r="Q20" s="688"/>
      <c r="R20" s="704"/>
      <c r="S20" s="686"/>
      <c r="T20" s="688"/>
      <c r="U20" s="704"/>
      <c r="V20" s="686"/>
      <c r="W20" s="688"/>
      <c r="X20" s="704"/>
      <c r="Y20" s="686"/>
      <c r="Z20" s="688"/>
      <c r="AA20" s="704"/>
      <c r="AB20" s="608"/>
      <c r="AC20" s="10"/>
      <c r="AD20" s="10"/>
      <c r="AE20" s="11"/>
      <c r="AF20" s="676"/>
      <c r="AG20" s="361"/>
      <c r="AH20" s="10"/>
      <c r="AI20" s="676"/>
      <c r="AJ20" s="10"/>
      <c r="AK20" s="10"/>
      <c r="AL20" s="676"/>
      <c r="AM20" s="10"/>
      <c r="AN20" s="10"/>
      <c r="AO20" s="676"/>
      <c r="AP20" s="10"/>
      <c r="AQ20" s="10"/>
      <c r="AR20" s="676"/>
      <c r="AS20" s="10"/>
      <c r="AT20" s="10"/>
      <c r="AU20" s="676"/>
      <c r="AV20" s="10"/>
      <c r="AW20" s="10"/>
      <c r="AX20" s="676"/>
      <c r="AY20" s="748"/>
      <c r="AZ20" s="747"/>
      <c r="BA20" s="10"/>
      <c r="BB20" s="676"/>
      <c r="BC20" s="11"/>
      <c r="BD20" s="11"/>
      <c r="BE20" s="609"/>
      <c r="BF20" s="11"/>
      <c r="BG20" s="11"/>
      <c r="BH20" s="609"/>
      <c r="BI20" s="11"/>
      <c r="BJ20" s="11"/>
      <c r="BK20" s="609"/>
      <c r="BL20" s="11"/>
      <c r="BM20" s="11"/>
      <c r="BN20" s="609"/>
      <c r="BO20" s="11"/>
      <c r="BP20" s="11"/>
      <c r="BQ20" s="609"/>
      <c r="BR20" s="11"/>
      <c r="BS20" s="608"/>
      <c r="BT20" s="10"/>
      <c r="BU20" s="10"/>
      <c r="BV20" s="10"/>
      <c r="BW20" s="676"/>
      <c r="BX20" s="10"/>
      <c r="BY20" s="24"/>
      <c r="BZ20" s="676"/>
      <c r="CA20" s="24"/>
      <c r="CB20" s="24"/>
      <c r="CC20" s="792"/>
      <c r="CD20" s="24"/>
      <c r="CE20" s="24"/>
      <c r="CF20" s="792"/>
      <c r="CG20" s="24"/>
      <c r="CH20" s="24"/>
      <c r="CI20" s="792"/>
      <c r="CJ20" s="24"/>
      <c r="CK20" s="24"/>
      <c r="CL20" s="792"/>
      <c r="CM20" s="24"/>
      <c r="CN20" s="24"/>
      <c r="CO20" s="792"/>
      <c r="CP20" s="24"/>
      <c r="CQ20" s="803"/>
    </row>
    <row r="21" ht="30" customHeight="1" spans="1:95">
      <c r="A21" s="6"/>
      <c r="B21" s="606"/>
      <c r="C21" s="607" t="s">
        <v>404</v>
      </c>
      <c r="D21" s="608"/>
      <c r="E21" s="10"/>
      <c r="F21" s="11"/>
      <c r="G21" s="11"/>
      <c r="H21" s="609"/>
      <c r="I21" s="10"/>
      <c r="J21" s="686"/>
      <c r="K21" s="688"/>
      <c r="L21" s="689"/>
      <c r="M21" s="686"/>
      <c r="N21" s="688"/>
      <c r="O21" s="689"/>
      <c r="P21" s="686"/>
      <c r="Q21" s="688"/>
      <c r="R21" s="704"/>
      <c r="S21" s="686"/>
      <c r="T21" s="688"/>
      <c r="U21" s="704"/>
      <c r="V21" s="686"/>
      <c r="W21" s="688"/>
      <c r="X21" s="704"/>
      <c r="Y21" s="686"/>
      <c r="Z21" s="688"/>
      <c r="AA21" s="704"/>
      <c r="AB21" s="608"/>
      <c r="AC21" s="10"/>
      <c r="AD21" s="10"/>
      <c r="AE21" s="11"/>
      <c r="AF21" s="676"/>
      <c r="AG21" s="361"/>
      <c r="AH21" s="10"/>
      <c r="AI21" s="676"/>
      <c r="AJ21" s="10"/>
      <c r="AK21" s="10"/>
      <c r="AL21" s="676"/>
      <c r="AM21" s="10"/>
      <c r="AN21" s="10"/>
      <c r="AO21" s="676"/>
      <c r="AP21" s="10"/>
      <c r="AQ21" s="10"/>
      <c r="AR21" s="676"/>
      <c r="AS21" s="10"/>
      <c r="AT21" s="10"/>
      <c r="AU21" s="676"/>
      <c r="AV21" s="10"/>
      <c r="AW21" s="10"/>
      <c r="AX21" s="676"/>
      <c r="AY21" s="748"/>
      <c r="AZ21" s="747"/>
      <c r="BA21" s="11"/>
      <c r="BB21" s="609"/>
      <c r="BC21" s="11"/>
      <c r="BD21" s="11"/>
      <c r="BE21" s="609"/>
      <c r="BF21" s="11"/>
      <c r="BG21" s="11"/>
      <c r="BH21" s="609"/>
      <c r="BI21" s="11"/>
      <c r="BJ21" s="11"/>
      <c r="BK21" s="609"/>
      <c r="BL21" s="11"/>
      <c r="BM21" s="11"/>
      <c r="BN21" s="609"/>
      <c r="BO21" s="11"/>
      <c r="BP21" s="11"/>
      <c r="BQ21" s="609"/>
      <c r="BR21" s="11"/>
      <c r="BS21" s="608"/>
      <c r="BT21" s="10"/>
      <c r="BU21" s="10"/>
      <c r="BV21" s="10"/>
      <c r="BW21" s="676"/>
      <c r="BX21" s="10"/>
      <c r="BY21" s="24"/>
      <c r="BZ21" s="676"/>
      <c r="CA21" s="24"/>
      <c r="CB21" s="24"/>
      <c r="CC21" s="792"/>
      <c r="CD21" s="24"/>
      <c r="CE21" s="24"/>
      <c r="CF21" s="792"/>
      <c r="CG21" s="24"/>
      <c r="CH21" s="24"/>
      <c r="CI21" s="792"/>
      <c r="CJ21" s="24"/>
      <c r="CK21" s="24"/>
      <c r="CL21" s="792"/>
      <c r="CM21" s="24"/>
      <c r="CN21" s="24"/>
      <c r="CO21" s="792"/>
      <c r="CP21" s="24"/>
      <c r="CQ21" s="803"/>
    </row>
    <row r="22" ht="67.5" customHeight="1" spans="1:95">
      <c r="A22" s="15" t="s">
        <v>101</v>
      </c>
      <c r="B22" s="606" t="s">
        <v>102</v>
      </c>
      <c r="C22" s="607" t="s">
        <v>13</v>
      </c>
      <c r="D22" s="608">
        <f>E22+F22+I22+L22+O22+R22+U22+X22+AA22</f>
        <v>1073.8</v>
      </c>
      <c r="E22" s="11">
        <v>1073.8</v>
      </c>
      <c r="F22" s="11">
        <v>0</v>
      </c>
      <c r="G22" s="11">
        <f>'26'!I21</f>
        <v>0</v>
      </c>
      <c r="H22" s="609"/>
      <c r="I22" s="11">
        <v>0</v>
      </c>
      <c r="J22" s="686">
        <f>'35'!L22</f>
        <v>0</v>
      </c>
      <c r="K22" s="687"/>
      <c r="L22" s="686">
        <v>0</v>
      </c>
      <c r="M22" s="686">
        <v>0</v>
      </c>
      <c r="N22" s="687"/>
      <c r="O22" s="686">
        <v>0</v>
      </c>
      <c r="P22" s="686">
        <v>0</v>
      </c>
      <c r="Q22" s="687"/>
      <c r="R22" s="717">
        <f>P22+Q22</f>
        <v>0</v>
      </c>
      <c r="S22" s="686">
        <v>0</v>
      </c>
      <c r="T22" s="687"/>
      <c r="U22" s="717">
        <f>S22+T22</f>
        <v>0</v>
      </c>
      <c r="V22" s="686">
        <v>0</v>
      </c>
      <c r="W22" s="687"/>
      <c r="X22" s="717">
        <f>V22+W22</f>
        <v>0</v>
      </c>
      <c r="Y22" s="686">
        <v>0</v>
      </c>
      <c r="Z22" s="687"/>
      <c r="AA22" s="717">
        <f>Y22+Z22</f>
        <v>0</v>
      </c>
      <c r="AB22" s="608">
        <f>AC22+AD22+AG22+AJ22+AM22+AP22+AS22+AV22+AY22</f>
        <v>0</v>
      </c>
      <c r="AC22" s="11">
        <v>0</v>
      </c>
      <c r="AD22" s="11">
        <v>0</v>
      </c>
      <c r="AE22" s="11">
        <f>'25'!X20</f>
        <v>0</v>
      </c>
      <c r="AF22" s="609"/>
      <c r="AG22" s="358">
        <f>AE22+AF22</f>
        <v>0</v>
      </c>
      <c r="AH22" s="11">
        <v>0</v>
      </c>
      <c r="AI22" s="609"/>
      <c r="AJ22" s="11">
        <f>AH22+AI22</f>
        <v>0</v>
      </c>
      <c r="AK22" s="11">
        <v>0</v>
      </c>
      <c r="AL22" s="609"/>
      <c r="AM22" s="11">
        <f>AK22+AL22</f>
        <v>0</v>
      </c>
      <c r="AN22" s="11">
        <v>0</v>
      </c>
      <c r="AO22" s="609"/>
      <c r="AP22" s="11">
        <f>AN22+AO22</f>
        <v>0</v>
      </c>
      <c r="AQ22" s="11">
        <v>0</v>
      </c>
      <c r="AR22" s="609"/>
      <c r="AS22" s="11">
        <f>AQ22+AR22</f>
        <v>0</v>
      </c>
      <c r="AT22" s="11">
        <v>0</v>
      </c>
      <c r="AU22" s="609"/>
      <c r="AV22" s="11">
        <f>AT22+AU22</f>
        <v>0</v>
      </c>
      <c r="AW22" s="11">
        <v>0</v>
      </c>
      <c r="AX22" s="609"/>
      <c r="AY22" s="11">
        <f>AW22+AX22</f>
        <v>0</v>
      </c>
      <c r="AZ22" s="747">
        <f>BC22+BF22+BI22+BL22+BO22+BR22</f>
        <v>0</v>
      </c>
      <c r="BA22" s="11">
        <v>0</v>
      </c>
      <c r="BB22" s="609"/>
      <c r="BC22" s="11">
        <f>BA22+BB22</f>
        <v>0</v>
      </c>
      <c r="BD22" s="11">
        <v>0</v>
      </c>
      <c r="BE22" s="609"/>
      <c r="BF22" s="11">
        <f>BD22+BE22</f>
        <v>0</v>
      </c>
      <c r="BG22" s="11">
        <v>0</v>
      </c>
      <c r="BH22" s="609"/>
      <c r="BI22" s="11">
        <f>BG22+BH22</f>
        <v>0</v>
      </c>
      <c r="BJ22" s="11">
        <v>0</v>
      </c>
      <c r="BK22" s="609"/>
      <c r="BL22" s="11">
        <f>BJ22+BK22</f>
        <v>0</v>
      </c>
      <c r="BM22" s="11">
        <v>0</v>
      </c>
      <c r="BN22" s="609"/>
      <c r="BO22" s="11">
        <f>BM22+BN22</f>
        <v>0</v>
      </c>
      <c r="BP22" s="11">
        <v>0</v>
      </c>
      <c r="BQ22" s="609"/>
      <c r="BR22" s="11">
        <f>BP22+BQ22</f>
        <v>0</v>
      </c>
      <c r="BS22" s="608">
        <f>BT22+BU22+BX22+CA22+CD22+CG22+CJ22+CM22+CP22</f>
        <v>1073.8</v>
      </c>
      <c r="BT22" s="11">
        <f>E22+AC22</f>
        <v>1073.8</v>
      </c>
      <c r="BU22" s="11">
        <f>F22+AD22</f>
        <v>0</v>
      </c>
      <c r="BV22" s="11">
        <f>G22+AE22</f>
        <v>0</v>
      </c>
      <c r="BW22" s="609">
        <f>H22+AF22</f>
        <v>0</v>
      </c>
      <c r="BX22" s="11">
        <f>BV22+BW22</f>
        <v>0</v>
      </c>
      <c r="BY22" s="11">
        <f>J22+AH22+BA22</f>
        <v>0</v>
      </c>
      <c r="BZ22" s="609">
        <f>K22+AI22+BB22</f>
        <v>0</v>
      </c>
      <c r="CA22" s="11">
        <f>BY22+BZ22</f>
        <v>0</v>
      </c>
      <c r="CB22" s="11">
        <f>M22+AK22</f>
        <v>0</v>
      </c>
      <c r="CC22" s="609">
        <f>N22+AL22</f>
        <v>0</v>
      </c>
      <c r="CD22" s="11">
        <f>CB22+CC22</f>
        <v>0</v>
      </c>
      <c r="CE22" s="11">
        <f>P22+AN22</f>
        <v>0</v>
      </c>
      <c r="CF22" s="609">
        <f>Q22+AO22</f>
        <v>0</v>
      </c>
      <c r="CG22" s="11">
        <f>CE22+CF22</f>
        <v>0</v>
      </c>
      <c r="CH22" s="11">
        <f>S22+AQ22</f>
        <v>0</v>
      </c>
      <c r="CI22" s="609">
        <f>T22+AR22</f>
        <v>0</v>
      </c>
      <c r="CJ22" s="11">
        <f>CH22+CI22</f>
        <v>0</v>
      </c>
      <c r="CK22" s="11">
        <f>V22+AT22</f>
        <v>0</v>
      </c>
      <c r="CL22" s="609">
        <f>W22+AU22</f>
        <v>0</v>
      </c>
      <c r="CM22" s="11">
        <f>CK22+CL22</f>
        <v>0</v>
      </c>
      <c r="CN22" s="11">
        <f>Y22+AW22</f>
        <v>0</v>
      </c>
      <c r="CO22" s="609">
        <f>Z22+AX22</f>
        <v>0</v>
      </c>
      <c r="CP22" s="11">
        <f>CN22+CO22</f>
        <v>0</v>
      </c>
      <c r="CQ22" s="803"/>
    </row>
    <row r="23" ht="22.5" spans="1:95">
      <c r="A23" s="15"/>
      <c r="B23" s="606"/>
      <c r="C23" s="607" t="s">
        <v>22</v>
      </c>
      <c r="D23" s="608"/>
      <c r="E23" s="11"/>
      <c r="F23" s="11"/>
      <c r="G23" s="11"/>
      <c r="H23" s="609"/>
      <c r="I23" s="11"/>
      <c r="J23" s="686"/>
      <c r="K23" s="687"/>
      <c r="L23" s="686"/>
      <c r="M23" s="686"/>
      <c r="N23" s="687"/>
      <c r="O23" s="686"/>
      <c r="P23" s="686"/>
      <c r="Q23" s="687"/>
      <c r="R23" s="717"/>
      <c r="S23" s="686"/>
      <c r="T23" s="687"/>
      <c r="U23" s="717"/>
      <c r="V23" s="686"/>
      <c r="W23" s="687"/>
      <c r="X23" s="717"/>
      <c r="Y23" s="686"/>
      <c r="Z23" s="687"/>
      <c r="AA23" s="717"/>
      <c r="AB23" s="608"/>
      <c r="AC23" s="11"/>
      <c r="AD23" s="11"/>
      <c r="AE23" s="11"/>
      <c r="AF23" s="609"/>
      <c r="AG23" s="358"/>
      <c r="AH23" s="11"/>
      <c r="AI23" s="609"/>
      <c r="AJ23" s="11"/>
      <c r="AK23" s="11"/>
      <c r="AL23" s="609"/>
      <c r="AM23" s="11"/>
      <c r="AN23" s="11"/>
      <c r="AO23" s="609"/>
      <c r="AP23" s="11"/>
      <c r="AQ23" s="11"/>
      <c r="AR23" s="609"/>
      <c r="AS23" s="11"/>
      <c r="AT23" s="11"/>
      <c r="AU23" s="609"/>
      <c r="AV23" s="11"/>
      <c r="AW23" s="11"/>
      <c r="AX23" s="609"/>
      <c r="AY23" s="11"/>
      <c r="AZ23" s="747"/>
      <c r="BA23" s="11"/>
      <c r="BB23" s="609"/>
      <c r="BC23" s="11"/>
      <c r="BD23" s="11"/>
      <c r="BE23" s="609"/>
      <c r="BF23" s="11"/>
      <c r="BG23" s="11"/>
      <c r="BH23" s="609"/>
      <c r="BI23" s="11"/>
      <c r="BJ23" s="11"/>
      <c r="BK23" s="609"/>
      <c r="BL23" s="11"/>
      <c r="BM23" s="11"/>
      <c r="BN23" s="609"/>
      <c r="BO23" s="11"/>
      <c r="BP23" s="11"/>
      <c r="BQ23" s="609"/>
      <c r="BR23" s="11"/>
      <c r="BS23" s="608"/>
      <c r="BT23" s="11"/>
      <c r="BU23" s="11"/>
      <c r="BV23" s="11"/>
      <c r="BW23" s="609"/>
      <c r="BX23" s="11"/>
      <c r="BY23" s="24"/>
      <c r="BZ23" s="609"/>
      <c r="CA23" s="24"/>
      <c r="CB23" s="24"/>
      <c r="CC23" s="792"/>
      <c r="CD23" s="24"/>
      <c r="CE23" s="24"/>
      <c r="CF23" s="792"/>
      <c r="CG23" s="24"/>
      <c r="CH23" s="24"/>
      <c r="CI23" s="792"/>
      <c r="CJ23" s="24"/>
      <c r="CK23" s="24"/>
      <c r="CL23" s="792"/>
      <c r="CM23" s="24"/>
      <c r="CN23" s="24"/>
      <c r="CO23" s="792"/>
      <c r="CP23" s="24"/>
      <c r="CQ23" s="803"/>
    </row>
    <row r="24" ht="22.5" spans="1:95">
      <c r="A24" s="15"/>
      <c r="B24" s="606"/>
      <c r="C24" s="607" t="s">
        <v>404</v>
      </c>
      <c r="D24" s="608"/>
      <c r="E24" s="11"/>
      <c r="F24" s="11"/>
      <c r="G24" s="11"/>
      <c r="H24" s="609"/>
      <c r="I24" s="11"/>
      <c r="J24" s="686"/>
      <c r="K24" s="687"/>
      <c r="L24" s="686"/>
      <c r="M24" s="686"/>
      <c r="N24" s="687"/>
      <c r="O24" s="686"/>
      <c r="P24" s="686"/>
      <c r="Q24" s="687"/>
      <c r="R24" s="717"/>
      <c r="S24" s="686"/>
      <c r="T24" s="687"/>
      <c r="U24" s="717"/>
      <c r="V24" s="686"/>
      <c r="W24" s="687"/>
      <c r="X24" s="717"/>
      <c r="Y24" s="686"/>
      <c r="Z24" s="687"/>
      <c r="AA24" s="717"/>
      <c r="AB24" s="608"/>
      <c r="AC24" s="11"/>
      <c r="AD24" s="11"/>
      <c r="AE24" s="11"/>
      <c r="AF24" s="609"/>
      <c r="AG24" s="358"/>
      <c r="AH24" s="11"/>
      <c r="AI24" s="609"/>
      <c r="AJ24" s="11"/>
      <c r="AK24" s="11"/>
      <c r="AL24" s="609"/>
      <c r="AM24" s="11"/>
      <c r="AN24" s="11"/>
      <c r="AO24" s="609"/>
      <c r="AP24" s="11"/>
      <c r="AQ24" s="11"/>
      <c r="AR24" s="609"/>
      <c r="AS24" s="11"/>
      <c r="AT24" s="11"/>
      <c r="AU24" s="609"/>
      <c r="AV24" s="11"/>
      <c r="AW24" s="11"/>
      <c r="AX24" s="609"/>
      <c r="AY24" s="11"/>
      <c r="AZ24" s="747"/>
      <c r="BA24" s="11"/>
      <c r="BB24" s="609"/>
      <c r="BC24" s="11"/>
      <c r="BD24" s="11"/>
      <c r="BE24" s="609"/>
      <c r="BF24" s="11"/>
      <c r="BG24" s="11"/>
      <c r="BH24" s="609"/>
      <c r="BI24" s="11"/>
      <c r="BJ24" s="11"/>
      <c r="BK24" s="609"/>
      <c r="BL24" s="11"/>
      <c r="BM24" s="11"/>
      <c r="BN24" s="609"/>
      <c r="BO24" s="11"/>
      <c r="BP24" s="11"/>
      <c r="BQ24" s="609"/>
      <c r="BR24" s="11"/>
      <c r="BS24" s="608"/>
      <c r="BT24" s="11"/>
      <c r="BU24" s="11"/>
      <c r="BV24" s="11"/>
      <c r="BW24" s="609"/>
      <c r="BX24" s="11"/>
      <c r="BY24" s="24"/>
      <c r="BZ24" s="609"/>
      <c r="CA24" s="24"/>
      <c r="CB24" s="24"/>
      <c r="CC24" s="792"/>
      <c r="CD24" s="24"/>
      <c r="CE24" s="24"/>
      <c r="CF24" s="792"/>
      <c r="CG24" s="24"/>
      <c r="CH24" s="24"/>
      <c r="CI24" s="792"/>
      <c r="CJ24" s="24"/>
      <c r="CK24" s="24"/>
      <c r="CL24" s="792"/>
      <c r="CM24" s="24"/>
      <c r="CN24" s="24"/>
      <c r="CO24" s="792"/>
      <c r="CP24" s="24"/>
      <c r="CQ24" s="803"/>
    </row>
    <row r="25" ht="90" hidden="1" customHeight="1" outlineLevel="1" spans="1:95">
      <c r="A25" s="15" t="s">
        <v>23</v>
      </c>
      <c r="B25" s="606" t="s">
        <v>103</v>
      </c>
      <c r="C25" s="607" t="s">
        <v>13</v>
      </c>
      <c r="D25" s="608">
        <f>E25+F25+I25+L25+O25+R25</f>
        <v>0</v>
      </c>
      <c r="E25" s="11">
        <v>0</v>
      </c>
      <c r="F25" s="11">
        <v>0</v>
      </c>
      <c r="G25" s="11">
        <f>'26'!I24</f>
        <v>0</v>
      </c>
      <c r="H25" s="609"/>
      <c r="I25" s="11">
        <v>0</v>
      </c>
      <c r="J25" s="686">
        <f>'26'!L24</f>
        <v>0</v>
      </c>
      <c r="K25" s="687"/>
      <c r="L25" s="686">
        <v>0</v>
      </c>
      <c r="M25" s="686">
        <f>'26'!O24</f>
        <v>0</v>
      </c>
      <c r="N25" s="687"/>
      <c r="O25" s="686">
        <v>0</v>
      </c>
      <c r="P25" s="686">
        <f>'26'!R24</f>
        <v>0</v>
      </c>
      <c r="Q25" s="687"/>
      <c r="R25" s="717">
        <f>P25+Q25</f>
        <v>0</v>
      </c>
      <c r="S25" s="686">
        <f>'26'!U24</f>
        <v>0</v>
      </c>
      <c r="T25" s="687"/>
      <c r="U25" s="717">
        <f>S25+T25</f>
        <v>0</v>
      </c>
      <c r="V25" s="686">
        <f>'26'!X24</f>
        <v>0</v>
      </c>
      <c r="W25" s="687"/>
      <c r="X25" s="717">
        <f>V25+W25</f>
        <v>0</v>
      </c>
      <c r="Y25" s="686">
        <f>'26'!AA24</f>
        <v>0</v>
      </c>
      <c r="Z25" s="687"/>
      <c r="AA25" s="717">
        <f>Y25+Z25</f>
        <v>0</v>
      </c>
      <c r="AB25" s="608">
        <f>AC25+AD25+AG25+AJ25+AM25+AP25</f>
        <v>0</v>
      </c>
      <c r="AC25" s="11">
        <v>0</v>
      </c>
      <c r="AD25" s="11">
        <v>0</v>
      </c>
      <c r="AE25" s="11">
        <f>'25'!X23</f>
        <v>0</v>
      </c>
      <c r="AF25" s="609"/>
      <c r="AG25" s="358">
        <f>AE25+AF25</f>
        <v>0</v>
      </c>
      <c r="AH25" s="11">
        <v>0</v>
      </c>
      <c r="AI25" s="609"/>
      <c r="AJ25" s="11">
        <f>AH25+AI25</f>
        <v>0</v>
      </c>
      <c r="AK25" s="11">
        <v>0</v>
      </c>
      <c r="AL25" s="609"/>
      <c r="AM25" s="11">
        <f>AK25+AL25</f>
        <v>0</v>
      </c>
      <c r="AN25" s="11">
        <v>0</v>
      </c>
      <c r="AO25" s="609"/>
      <c r="AP25" s="11">
        <f>AN25+AO25</f>
        <v>0</v>
      </c>
      <c r="AQ25" s="11">
        <v>0</v>
      </c>
      <c r="AR25" s="609"/>
      <c r="AS25" s="11">
        <f>AQ25+AR25</f>
        <v>0</v>
      </c>
      <c r="AT25" s="11">
        <v>0</v>
      </c>
      <c r="AU25" s="609"/>
      <c r="AV25" s="11">
        <f>AT25+AU25</f>
        <v>0</v>
      </c>
      <c r="AW25" s="11">
        <v>0</v>
      </c>
      <c r="AX25" s="609"/>
      <c r="AY25" s="11">
        <f>AW25+AX25</f>
        <v>0</v>
      </c>
      <c r="AZ25" s="747"/>
      <c r="BA25" s="749"/>
      <c r="BB25" s="610"/>
      <c r="BC25" s="749"/>
      <c r="BD25" s="749"/>
      <c r="BE25" s="610"/>
      <c r="BF25" s="749"/>
      <c r="BG25" s="749"/>
      <c r="BH25" s="610"/>
      <c r="BI25" s="749"/>
      <c r="BJ25" s="749"/>
      <c r="BK25" s="610"/>
      <c r="BL25" s="749"/>
      <c r="BM25" s="749"/>
      <c r="BN25" s="610"/>
      <c r="BO25" s="749"/>
      <c r="BP25" s="749"/>
      <c r="BQ25" s="610"/>
      <c r="BR25" s="749"/>
      <c r="BS25" s="608">
        <f>BT25+BU25+BX25+CA25+CD25+CG25</f>
        <v>0</v>
      </c>
      <c r="BT25" s="11">
        <f t="shared" ref="BT25:BW26" si="1">E25+AC25</f>
        <v>0</v>
      </c>
      <c r="BU25" s="11">
        <f t="shared" si="1"/>
        <v>0</v>
      </c>
      <c r="BV25" s="11">
        <f t="shared" si="1"/>
        <v>0</v>
      </c>
      <c r="BW25" s="609">
        <f t="shared" si="1"/>
        <v>0</v>
      </c>
      <c r="BX25" s="11">
        <f>BV25+BW25</f>
        <v>0</v>
      </c>
      <c r="BY25" s="11">
        <f>J25+AH25</f>
        <v>0</v>
      </c>
      <c r="BZ25" s="609">
        <f>K25+AI25</f>
        <v>0</v>
      </c>
      <c r="CA25" s="11">
        <f>BY25+BZ25</f>
        <v>0</v>
      </c>
      <c r="CB25" s="11">
        <f>M25+AK25</f>
        <v>0</v>
      </c>
      <c r="CC25" s="609">
        <f>N25+AL25</f>
        <v>0</v>
      </c>
      <c r="CD25" s="11">
        <f>CB25+CC25</f>
        <v>0</v>
      </c>
      <c r="CE25" s="11">
        <f>P25+AN25</f>
        <v>0</v>
      </c>
      <c r="CF25" s="609">
        <f>Q25+AO25</f>
        <v>0</v>
      </c>
      <c r="CG25" s="11">
        <f>CE25+CF25</f>
        <v>0</v>
      </c>
      <c r="CH25" s="11">
        <f>S25+AQ25</f>
        <v>0</v>
      </c>
      <c r="CI25" s="609">
        <f>T25+AR25</f>
        <v>0</v>
      </c>
      <c r="CJ25" s="11">
        <f>CH25+CI25</f>
        <v>0</v>
      </c>
      <c r="CK25" s="11">
        <f>V25+AT25</f>
        <v>0</v>
      </c>
      <c r="CL25" s="609">
        <f>W25+AU25</f>
        <v>0</v>
      </c>
      <c r="CM25" s="11">
        <f>CK25+CL25</f>
        <v>0</v>
      </c>
      <c r="CN25" s="11">
        <f>Y25+AW25</f>
        <v>0</v>
      </c>
      <c r="CO25" s="609">
        <f>Z25+AX25</f>
        <v>0</v>
      </c>
      <c r="CP25" s="11">
        <f>CN25+CO25</f>
        <v>0</v>
      </c>
      <c r="CQ25" s="803"/>
    </row>
    <row r="26" ht="66.75" customHeight="1" collapsed="1" spans="1:95">
      <c r="A26" s="6" t="s">
        <v>272</v>
      </c>
      <c r="B26" s="611" t="s">
        <v>26</v>
      </c>
      <c r="C26" s="607" t="s">
        <v>13</v>
      </c>
      <c r="D26" s="608">
        <f>E26+F26+I26+L26+O26+R26+U26+X26+AA26</f>
        <v>6500</v>
      </c>
      <c r="E26" s="11">
        <v>1500</v>
      </c>
      <c r="F26" s="11">
        <v>0</v>
      </c>
      <c r="G26" s="11">
        <f>'26'!I25</f>
        <v>5000</v>
      </c>
      <c r="H26" s="609">
        <f>H27+H28+H29</f>
        <v>0</v>
      </c>
      <c r="I26" s="11">
        <f>G26+H26</f>
        <v>5000</v>
      </c>
      <c r="J26" s="686">
        <f>'35'!L26</f>
        <v>0</v>
      </c>
      <c r="K26" s="687"/>
      <c r="L26" s="686">
        <f>J26+K26</f>
        <v>0</v>
      </c>
      <c r="M26" s="686">
        <v>0</v>
      </c>
      <c r="N26" s="687"/>
      <c r="O26" s="686">
        <f>M26+N26</f>
        <v>0</v>
      </c>
      <c r="P26" s="686">
        <v>0</v>
      </c>
      <c r="Q26" s="687"/>
      <c r="R26" s="717">
        <f>P26+Q26</f>
        <v>0</v>
      </c>
      <c r="S26" s="686">
        <v>0</v>
      </c>
      <c r="T26" s="687"/>
      <c r="U26" s="717">
        <f>S26+T26</f>
        <v>0</v>
      </c>
      <c r="V26" s="686">
        <v>0</v>
      </c>
      <c r="W26" s="687"/>
      <c r="X26" s="717">
        <f>V26+W26</f>
        <v>0</v>
      </c>
      <c r="Y26" s="686">
        <v>0</v>
      </c>
      <c r="Z26" s="687"/>
      <c r="AA26" s="717">
        <f>Y26+Z26</f>
        <v>0</v>
      </c>
      <c r="AB26" s="608">
        <f>AC26+AD26+AG26+AJ26+AM26+AP26+AS26+AV26+AY26</f>
        <v>0</v>
      </c>
      <c r="AC26" s="11">
        <v>0</v>
      </c>
      <c r="AD26" s="11">
        <v>0</v>
      </c>
      <c r="AE26" s="11">
        <f>'25'!X24</f>
        <v>0</v>
      </c>
      <c r="AF26" s="609"/>
      <c r="AG26" s="358">
        <f>AE26+AF26</f>
        <v>0</v>
      </c>
      <c r="AH26" s="11">
        <v>0</v>
      </c>
      <c r="AI26" s="609"/>
      <c r="AJ26" s="11">
        <f>AH26+AI26</f>
        <v>0</v>
      </c>
      <c r="AK26" s="11">
        <v>0</v>
      </c>
      <c r="AL26" s="609"/>
      <c r="AM26" s="11">
        <f>AK26+AL26</f>
        <v>0</v>
      </c>
      <c r="AN26" s="11">
        <v>0</v>
      </c>
      <c r="AO26" s="609"/>
      <c r="AP26" s="11">
        <f>AN26+AO26</f>
        <v>0</v>
      </c>
      <c r="AQ26" s="11">
        <v>0</v>
      </c>
      <c r="AR26" s="609"/>
      <c r="AS26" s="11">
        <f>AQ26+AR26</f>
        <v>0</v>
      </c>
      <c r="AT26" s="11">
        <v>0</v>
      </c>
      <c r="AU26" s="609"/>
      <c r="AV26" s="11">
        <f>AT26+AU26</f>
        <v>0</v>
      </c>
      <c r="AW26" s="11">
        <v>0</v>
      </c>
      <c r="AX26" s="609"/>
      <c r="AY26" s="11">
        <f>AW26+AX26</f>
        <v>0</v>
      </c>
      <c r="AZ26" s="747">
        <f>BC26+BF26+BI26+BL26+BO26+BR26</f>
        <v>0</v>
      </c>
      <c r="BA26" s="10">
        <v>0</v>
      </c>
      <c r="BB26" s="676"/>
      <c r="BC26" s="11">
        <f>BA26+BB26</f>
        <v>0</v>
      </c>
      <c r="BD26" s="11">
        <v>0</v>
      </c>
      <c r="BE26" s="609"/>
      <c r="BF26" s="11">
        <f>BD26+BE26</f>
        <v>0</v>
      </c>
      <c r="BG26" s="11">
        <v>0</v>
      </c>
      <c r="BH26" s="609"/>
      <c r="BI26" s="11">
        <f>BG26+BH26</f>
        <v>0</v>
      </c>
      <c r="BJ26" s="11">
        <v>0</v>
      </c>
      <c r="BK26" s="609"/>
      <c r="BL26" s="11">
        <f>BJ26+BK26</f>
        <v>0</v>
      </c>
      <c r="BM26" s="11">
        <v>0</v>
      </c>
      <c r="BN26" s="609"/>
      <c r="BO26" s="11">
        <f>BM26+BN26</f>
        <v>0</v>
      </c>
      <c r="BP26" s="11">
        <v>0</v>
      </c>
      <c r="BQ26" s="609"/>
      <c r="BR26" s="11">
        <f>BP26+BQ26</f>
        <v>0</v>
      </c>
      <c r="BS26" s="608">
        <f>BT26+BU26+BX26+CA26+CD26+CG26+CJ26+CM26+CP26</f>
        <v>6500</v>
      </c>
      <c r="BT26" s="11">
        <f t="shared" si="1"/>
        <v>1500</v>
      </c>
      <c r="BU26" s="11">
        <f t="shared" si="1"/>
        <v>0</v>
      </c>
      <c r="BV26" s="11">
        <f t="shared" si="1"/>
        <v>5000</v>
      </c>
      <c r="BW26" s="609">
        <f t="shared" si="1"/>
        <v>0</v>
      </c>
      <c r="BX26" s="11">
        <f>BV26+BW26</f>
        <v>5000</v>
      </c>
      <c r="BY26" s="11">
        <f>J26+AH26+BA26</f>
        <v>0</v>
      </c>
      <c r="BZ26" s="609">
        <f>K26+AI26+BB26</f>
        <v>0</v>
      </c>
      <c r="CA26" s="11">
        <f>BY26+BZ26</f>
        <v>0</v>
      </c>
      <c r="CB26" s="11">
        <f>M26+AK26</f>
        <v>0</v>
      </c>
      <c r="CC26" s="609">
        <f>N26+AL26</f>
        <v>0</v>
      </c>
      <c r="CD26" s="11">
        <f>CB26+CC26</f>
        <v>0</v>
      </c>
      <c r="CE26" s="11">
        <f>P26+AN26</f>
        <v>0</v>
      </c>
      <c r="CF26" s="609">
        <f>Q26+AO26</f>
        <v>0</v>
      </c>
      <c r="CG26" s="11">
        <f>CE26+CF26</f>
        <v>0</v>
      </c>
      <c r="CH26" s="11">
        <f>S26+AQ26</f>
        <v>0</v>
      </c>
      <c r="CI26" s="609">
        <f>T26+AR26</f>
        <v>0</v>
      </c>
      <c r="CJ26" s="11">
        <f>CH26+CI26</f>
        <v>0</v>
      </c>
      <c r="CK26" s="11">
        <f>V26+AT26</f>
        <v>0</v>
      </c>
      <c r="CL26" s="609">
        <f>W26+AU26</f>
        <v>0</v>
      </c>
      <c r="CM26" s="11">
        <f>CK26+CL26</f>
        <v>0</v>
      </c>
      <c r="CN26" s="11">
        <f>Y26+AW26</f>
        <v>0</v>
      </c>
      <c r="CO26" s="609">
        <f>Z26+AX26</f>
        <v>0</v>
      </c>
      <c r="CP26" s="11">
        <f>CN26+CO26</f>
        <v>0</v>
      </c>
      <c r="CQ26" s="804"/>
    </row>
    <row r="27" ht="33.75" spans="1:95">
      <c r="A27" s="6"/>
      <c r="B27" s="611"/>
      <c r="C27" s="607" t="s">
        <v>27</v>
      </c>
      <c r="D27" s="608"/>
      <c r="E27" s="10"/>
      <c r="F27" s="11"/>
      <c r="G27" s="11"/>
      <c r="H27" s="609"/>
      <c r="I27" s="10"/>
      <c r="J27" s="686"/>
      <c r="K27" s="688"/>
      <c r="L27" s="689"/>
      <c r="M27" s="686"/>
      <c r="N27" s="688"/>
      <c r="O27" s="689"/>
      <c r="P27" s="686"/>
      <c r="Q27" s="688"/>
      <c r="R27" s="704"/>
      <c r="S27" s="686"/>
      <c r="T27" s="688"/>
      <c r="U27" s="704"/>
      <c r="V27" s="686"/>
      <c r="W27" s="688"/>
      <c r="X27" s="704"/>
      <c r="Y27" s="686"/>
      <c r="Z27" s="688"/>
      <c r="AA27" s="704"/>
      <c r="AB27" s="608"/>
      <c r="AC27" s="10"/>
      <c r="AD27" s="10"/>
      <c r="AE27" s="11"/>
      <c r="AF27" s="676"/>
      <c r="AG27" s="361"/>
      <c r="AH27" s="10"/>
      <c r="AI27" s="676"/>
      <c r="AJ27" s="10"/>
      <c r="AK27" s="10"/>
      <c r="AL27" s="676"/>
      <c r="AM27" s="10"/>
      <c r="AN27" s="10"/>
      <c r="AO27" s="676"/>
      <c r="AP27" s="10"/>
      <c r="AQ27" s="10"/>
      <c r="AR27" s="676"/>
      <c r="AS27" s="10"/>
      <c r="AT27" s="10"/>
      <c r="AU27" s="676"/>
      <c r="AV27" s="10"/>
      <c r="AW27" s="10"/>
      <c r="AX27" s="676"/>
      <c r="AY27" s="748"/>
      <c r="AZ27" s="747"/>
      <c r="BA27" s="10"/>
      <c r="BB27" s="676"/>
      <c r="BC27" s="10"/>
      <c r="BD27" s="10"/>
      <c r="BE27" s="676"/>
      <c r="BF27" s="10"/>
      <c r="BG27" s="10"/>
      <c r="BH27" s="676"/>
      <c r="BI27" s="10"/>
      <c r="BJ27" s="10"/>
      <c r="BK27" s="676"/>
      <c r="BL27" s="10"/>
      <c r="BM27" s="10"/>
      <c r="BN27" s="676"/>
      <c r="BO27" s="10"/>
      <c r="BP27" s="10"/>
      <c r="BQ27" s="676"/>
      <c r="BR27" s="748"/>
      <c r="BS27" s="608"/>
      <c r="BT27" s="10"/>
      <c r="BU27" s="10"/>
      <c r="BV27" s="10"/>
      <c r="BW27" s="676"/>
      <c r="BX27" s="10"/>
      <c r="BY27" s="24"/>
      <c r="BZ27" s="676"/>
      <c r="CA27" s="24"/>
      <c r="CB27" s="24"/>
      <c r="CC27" s="792"/>
      <c r="CD27" s="24"/>
      <c r="CE27" s="24"/>
      <c r="CF27" s="792"/>
      <c r="CG27" s="24"/>
      <c r="CH27" s="24"/>
      <c r="CI27" s="792"/>
      <c r="CJ27" s="24"/>
      <c r="CK27" s="24"/>
      <c r="CL27" s="792"/>
      <c r="CM27" s="24"/>
      <c r="CN27" s="24"/>
      <c r="CO27" s="792"/>
      <c r="CP27" s="805"/>
      <c r="CQ27" s="806"/>
    </row>
    <row r="28" ht="33.75" spans="1:95">
      <c r="A28" s="6"/>
      <c r="B28" s="611"/>
      <c r="C28" s="607" t="s">
        <v>28</v>
      </c>
      <c r="D28" s="608"/>
      <c r="E28" s="10"/>
      <c r="F28" s="11"/>
      <c r="G28" s="11"/>
      <c r="H28" s="609"/>
      <c r="I28" s="10"/>
      <c r="J28" s="686"/>
      <c r="K28" s="688"/>
      <c r="L28" s="689"/>
      <c r="M28" s="686"/>
      <c r="N28" s="688"/>
      <c r="O28" s="689"/>
      <c r="P28" s="686"/>
      <c r="Q28" s="688"/>
      <c r="R28" s="704"/>
      <c r="S28" s="686"/>
      <c r="T28" s="688"/>
      <c r="U28" s="704"/>
      <c r="V28" s="686"/>
      <c r="W28" s="688"/>
      <c r="X28" s="704"/>
      <c r="Y28" s="686"/>
      <c r="Z28" s="688"/>
      <c r="AA28" s="704"/>
      <c r="AB28" s="608"/>
      <c r="AC28" s="10"/>
      <c r="AD28" s="10"/>
      <c r="AE28" s="11"/>
      <c r="AF28" s="676"/>
      <c r="AG28" s="361"/>
      <c r="AH28" s="10"/>
      <c r="AI28" s="676"/>
      <c r="AJ28" s="10"/>
      <c r="AK28" s="10"/>
      <c r="AL28" s="676"/>
      <c r="AM28" s="10"/>
      <c r="AN28" s="10"/>
      <c r="AO28" s="676"/>
      <c r="AP28" s="10"/>
      <c r="AQ28" s="10"/>
      <c r="AR28" s="676"/>
      <c r="AS28" s="10"/>
      <c r="AT28" s="10"/>
      <c r="AU28" s="676"/>
      <c r="AV28" s="10"/>
      <c r="AW28" s="10"/>
      <c r="AX28" s="676"/>
      <c r="AY28" s="748"/>
      <c r="AZ28" s="747"/>
      <c r="BA28" s="10"/>
      <c r="BB28" s="676"/>
      <c r="BC28" s="10"/>
      <c r="BD28" s="10"/>
      <c r="BE28" s="676"/>
      <c r="BF28" s="10"/>
      <c r="BG28" s="10"/>
      <c r="BH28" s="676"/>
      <c r="BI28" s="10"/>
      <c r="BJ28" s="10"/>
      <c r="BK28" s="676"/>
      <c r="BL28" s="10"/>
      <c r="BM28" s="10"/>
      <c r="BN28" s="676"/>
      <c r="BO28" s="10"/>
      <c r="BP28" s="10"/>
      <c r="BQ28" s="676"/>
      <c r="BR28" s="748"/>
      <c r="BS28" s="608"/>
      <c r="BT28" s="10"/>
      <c r="BU28" s="10"/>
      <c r="BV28" s="10"/>
      <c r="BW28" s="676"/>
      <c r="BX28" s="10"/>
      <c r="BY28" s="24"/>
      <c r="BZ28" s="676"/>
      <c r="CA28" s="24"/>
      <c r="CB28" s="24"/>
      <c r="CC28" s="792"/>
      <c r="CD28" s="24"/>
      <c r="CE28" s="24"/>
      <c r="CF28" s="792"/>
      <c r="CG28" s="24"/>
      <c r="CH28" s="24"/>
      <c r="CI28" s="792"/>
      <c r="CJ28" s="24"/>
      <c r="CK28" s="24"/>
      <c r="CL28" s="792"/>
      <c r="CM28" s="24"/>
      <c r="CN28" s="24"/>
      <c r="CO28" s="792"/>
      <c r="CP28" s="805"/>
      <c r="CQ28" s="806"/>
    </row>
    <row r="29" ht="20.25" customHeight="1" spans="1:95">
      <c r="A29" s="6"/>
      <c r="B29" s="611"/>
      <c r="C29" s="607" t="s">
        <v>405</v>
      </c>
      <c r="D29" s="608"/>
      <c r="E29" s="10"/>
      <c r="F29" s="11"/>
      <c r="G29" s="11"/>
      <c r="H29" s="612"/>
      <c r="I29" s="11"/>
      <c r="J29" s="686"/>
      <c r="K29" s="687"/>
      <c r="L29" s="689"/>
      <c r="M29" s="686"/>
      <c r="N29" s="688"/>
      <c r="O29" s="689"/>
      <c r="P29" s="686"/>
      <c r="Q29" s="688"/>
      <c r="R29" s="704"/>
      <c r="S29" s="686"/>
      <c r="T29" s="688"/>
      <c r="U29" s="704"/>
      <c r="V29" s="686"/>
      <c r="W29" s="688"/>
      <c r="X29" s="704"/>
      <c r="Y29" s="686"/>
      <c r="Z29" s="688"/>
      <c r="AA29" s="704"/>
      <c r="AB29" s="608"/>
      <c r="AC29" s="10"/>
      <c r="AD29" s="10"/>
      <c r="AE29" s="11"/>
      <c r="AF29" s="676"/>
      <c r="AG29" s="361"/>
      <c r="AH29" s="10"/>
      <c r="AI29" s="676"/>
      <c r="AJ29" s="10"/>
      <c r="AK29" s="10"/>
      <c r="AL29" s="676"/>
      <c r="AM29" s="10"/>
      <c r="AN29" s="10"/>
      <c r="AO29" s="676"/>
      <c r="AP29" s="10"/>
      <c r="AQ29" s="10"/>
      <c r="AR29" s="676"/>
      <c r="AS29" s="10"/>
      <c r="AT29" s="10"/>
      <c r="AU29" s="676"/>
      <c r="AV29" s="10"/>
      <c r="AW29" s="10"/>
      <c r="AX29" s="676"/>
      <c r="AY29" s="748"/>
      <c r="AZ29" s="747"/>
      <c r="BA29" s="11"/>
      <c r="BB29" s="609"/>
      <c r="BC29" s="11"/>
      <c r="BD29" s="11"/>
      <c r="BE29" s="609"/>
      <c r="BF29" s="11"/>
      <c r="BG29" s="11"/>
      <c r="BH29" s="609"/>
      <c r="BI29" s="11"/>
      <c r="BJ29" s="11"/>
      <c r="BK29" s="609"/>
      <c r="BL29" s="11"/>
      <c r="BM29" s="11"/>
      <c r="BN29" s="609"/>
      <c r="BO29" s="11"/>
      <c r="BP29" s="11"/>
      <c r="BQ29" s="609"/>
      <c r="BR29" s="745"/>
      <c r="BS29" s="608"/>
      <c r="BT29" s="10"/>
      <c r="BU29" s="10"/>
      <c r="BV29" s="10"/>
      <c r="BW29" s="676"/>
      <c r="BX29" s="10"/>
      <c r="BY29" s="24"/>
      <c r="BZ29" s="676"/>
      <c r="CA29" s="24"/>
      <c r="CB29" s="24"/>
      <c r="CC29" s="792"/>
      <c r="CD29" s="24"/>
      <c r="CE29" s="24"/>
      <c r="CF29" s="792"/>
      <c r="CG29" s="24"/>
      <c r="CH29" s="24"/>
      <c r="CI29" s="792"/>
      <c r="CJ29" s="24"/>
      <c r="CK29" s="24"/>
      <c r="CL29" s="792"/>
      <c r="CM29" s="24"/>
      <c r="CN29" s="24"/>
      <c r="CO29" s="792"/>
      <c r="CP29" s="805"/>
      <c r="CQ29" s="807"/>
    </row>
    <row r="30" ht="104.25" customHeight="1" spans="1:95">
      <c r="A30" s="613" t="s">
        <v>104</v>
      </c>
      <c r="B30" s="606" t="s">
        <v>30</v>
      </c>
      <c r="C30" s="607" t="s">
        <v>13</v>
      </c>
      <c r="D30" s="608">
        <f>E30+F30+I30+L30+O30+R30+U30+X30+AA30</f>
        <v>546472.49215</v>
      </c>
      <c r="E30" s="11">
        <v>62130.78562</v>
      </c>
      <c r="F30" s="11">
        <v>58712.83911</v>
      </c>
      <c r="G30" s="11">
        <f>'27'!I31</f>
        <v>55638.85574</v>
      </c>
      <c r="H30" s="609">
        <f>H31+H36+H38</f>
        <v>0</v>
      </c>
      <c r="I30" s="11">
        <f>I31+I36</f>
        <v>53639.64704</v>
      </c>
      <c r="J30" s="686">
        <f>'35'!L30</f>
        <v>55740.17778</v>
      </c>
      <c r="K30" s="687">
        <f t="shared" ref="K30:P30" si="2">K31+K36+K38</f>
        <v>0</v>
      </c>
      <c r="L30" s="686">
        <f t="shared" si="2"/>
        <v>55740.17778</v>
      </c>
      <c r="M30" s="686">
        <f t="shared" si="2"/>
        <v>56756.35388</v>
      </c>
      <c r="N30" s="687">
        <f t="shared" si="2"/>
        <v>0</v>
      </c>
      <c r="O30" s="686">
        <f t="shared" si="2"/>
        <v>56756.35388</v>
      </c>
      <c r="P30" s="686">
        <f t="shared" si="2"/>
        <v>77154.26481</v>
      </c>
      <c r="Q30" s="687">
        <f t="shared" ref="Q30:AA30" si="3">Q31+Q36</f>
        <v>0</v>
      </c>
      <c r="R30" s="717">
        <f t="shared" si="3"/>
        <v>74700.98828</v>
      </c>
      <c r="S30" s="686">
        <f t="shared" si="3"/>
        <v>62487.20592</v>
      </c>
      <c r="T30" s="687">
        <f t="shared" si="3"/>
        <v>20.9538700000001</v>
      </c>
      <c r="U30" s="717">
        <f t="shared" si="3"/>
        <v>62508.15979</v>
      </c>
      <c r="V30" s="686">
        <f t="shared" si="3"/>
        <v>61476.13292</v>
      </c>
      <c r="W30" s="687">
        <f t="shared" si="3"/>
        <v>0</v>
      </c>
      <c r="X30" s="717">
        <f t="shared" si="3"/>
        <v>61476.13292</v>
      </c>
      <c r="Y30" s="686">
        <f t="shared" si="3"/>
        <v>60807.40773</v>
      </c>
      <c r="Z30" s="687">
        <f t="shared" si="3"/>
        <v>0</v>
      </c>
      <c r="AA30" s="717">
        <f t="shared" si="3"/>
        <v>60807.40773</v>
      </c>
      <c r="AB30" s="608">
        <f>AC30+AD30+AG30+AJ30+AM30+AP30+AS30+AV30+AY30</f>
        <v>23675.23378</v>
      </c>
      <c r="AC30" s="11">
        <f>AC31+AC36</f>
        <v>4170.09794</v>
      </c>
      <c r="AD30" s="11">
        <f>AD31+AD36</f>
        <v>0</v>
      </c>
      <c r="AE30" s="11">
        <f>'25'!X28</f>
        <v>2878.24959</v>
      </c>
      <c r="AF30" s="609">
        <f>AF31+AF36+AF38</f>
        <v>0</v>
      </c>
      <c r="AG30" s="358">
        <f>AG31+AG36</f>
        <v>2878.24959</v>
      </c>
      <c r="AH30" s="11">
        <f>'35'!AA30</f>
        <v>6492.56942</v>
      </c>
      <c r="AI30" s="609">
        <f>AI31+AI36+AI38</f>
        <v>0</v>
      </c>
      <c r="AJ30" s="11">
        <f>AJ31+AJ36</f>
        <v>1761.4</v>
      </c>
      <c r="AK30" s="11">
        <f>AK31+AK36+AK38</f>
        <v>2950</v>
      </c>
      <c r="AL30" s="609">
        <f>AL31+AL36+AL38</f>
        <v>0</v>
      </c>
      <c r="AM30" s="11">
        <f>AK30+AL30</f>
        <v>2950</v>
      </c>
      <c r="AN30" s="11">
        <f t="shared" ref="AN30:AY30" si="4">AN31+AN36</f>
        <v>4050.4</v>
      </c>
      <c r="AO30" s="609">
        <f t="shared" si="4"/>
        <v>0</v>
      </c>
      <c r="AP30" s="11">
        <f t="shared" si="4"/>
        <v>4050.4</v>
      </c>
      <c r="AQ30" s="11">
        <f t="shared" si="4"/>
        <v>7865.08625</v>
      </c>
      <c r="AR30" s="609">
        <f t="shared" si="4"/>
        <v>0</v>
      </c>
      <c r="AS30" s="11">
        <f t="shared" si="4"/>
        <v>7865.08625</v>
      </c>
      <c r="AT30" s="11">
        <f t="shared" si="4"/>
        <v>0</v>
      </c>
      <c r="AU30" s="609">
        <f t="shared" si="4"/>
        <v>0</v>
      </c>
      <c r="AV30" s="11">
        <f t="shared" si="4"/>
        <v>0</v>
      </c>
      <c r="AW30" s="11">
        <f t="shared" si="4"/>
        <v>0</v>
      </c>
      <c r="AX30" s="609">
        <f t="shared" si="4"/>
        <v>0</v>
      </c>
      <c r="AY30" s="11">
        <f t="shared" si="4"/>
        <v>0</v>
      </c>
      <c r="AZ30" s="747">
        <f>BC30+BF30+BI30+BL30+BO30+BR30</f>
        <v>0</v>
      </c>
      <c r="BA30" s="11">
        <v>0</v>
      </c>
      <c r="BB30" s="609"/>
      <c r="BC30" s="11">
        <f>BA30+BB30</f>
        <v>0</v>
      </c>
      <c r="BD30" s="11">
        <v>0</v>
      </c>
      <c r="BE30" s="609"/>
      <c r="BF30" s="11">
        <f>BD30+BE30</f>
        <v>0</v>
      </c>
      <c r="BG30" s="11">
        <f t="shared" ref="BG30:BU30" si="5">BG31+BG36</f>
        <v>0</v>
      </c>
      <c r="BH30" s="609">
        <f t="shared" si="5"/>
        <v>0</v>
      </c>
      <c r="BI30" s="11">
        <f t="shared" si="5"/>
        <v>0</v>
      </c>
      <c r="BJ30" s="11">
        <f t="shared" si="5"/>
        <v>0</v>
      </c>
      <c r="BK30" s="609">
        <f t="shared" si="5"/>
        <v>0</v>
      </c>
      <c r="BL30" s="11">
        <f t="shared" si="5"/>
        <v>0</v>
      </c>
      <c r="BM30" s="11">
        <f t="shared" si="5"/>
        <v>0</v>
      </c>
      <c r="BN30" s="609">
        <f t="shared" si="5"/>
        <v>0</v>
      </c>
      <c r="BO30" s="11">
        <f t="shared" si="5"/>
        <v>0</v>
      </c>
      <c r="BP30" s="11">
        <f t="shared" si="5"/>
        <v>0</v>
      </c>
      <c r="BQ30" s="609">
        <f t="shared" si="5"/>
        <v>0</v>
      </c>
      <c r="BR30" s="11">
        <f t="shared" si="5"/>
        <v>0</v>
      </c>
      <c r="BS30" s="608">
        <f t="shared" si="5"/>
        <v>570147.72593</v>
      </c>
      <c r="BT30" s="11">
        <f t="shared" si="5"/>
        <v>66300.88356</v>
      </c>
      <c r="BU30" s="11">
        <f t="shared" si="5"/>
        <v>58712.83911</v>
      </c>
      <c r="BV30" s="11">
        <f>BV31+BV36+BV38</f>
        <v>58517.10533</v>
      </c>
      <c r="BW30" s="609">
        <f>BW31+BW36+BW38</f>
        <v>0</v>
      </c>
      <c r="BX30" s="11">
        <f>BX31+BX36</f>
        <v>56517.89663</v>
      </c>
      <c r="BY30" s="11">
        <f>J30+AH30+BA30</f>
        <v>62232.7472</v>
      </c>
      <c r="BZ30" s="609">
        <f>K30+AI30+BB30</f>
        <v>0</v>
      </c>
      <c r="CA30" s="11">
        <f>CA31+CA36</f>
        <v>57501.57778</v>
      </c>
      <c r="CB30" s="11">
        <f>CB31+CB36+CB38</f>
        <v>59706.35388</v>
      </c>
      <c r="CC30" s="609">
        <f>CC31+CC36+CC38</f>
        <v>0</v>
      </c>
      <c r="CD30" s="11">
        <f t="shared" ref="CD30:CP30" si="6">CD31+CD36</f>
        <v>59706.35388</v>
      </c>
      <c r="CE30" s="11">
        <f t="shared" si="6"/>
        <v>78751.38828</v>
      </c>
      <c r="CF30" s="609">
        <f t="shared" si="6"/>
        <v>0</v>
      </c>
      <c r="CG30" s="11">
        <f t="shared" si="6"/>
        <v>78751.38828</v>
      </c>
      <c r="CH30" s="11">
        <f t="shared" si="6"/>
        <v>70352.29217</v>
      </c>
      <c r="CI30" s="609">
        <f t="shared" si="6"/>
        <v>20.9538700000001</v>
      </c>
      <c r="CJ30" s="11">
        <f t="shared" si="6"/>
        <v>70373.24604</v>
      </c>
      <c r="CK30" s="11">
        <f t="shared" si="6"/>
        <v>61476.13292</v>
      </c>
      <c r="CL30" s="609">
        <f t="shared" si="6"/>
        <v>0</v>
      </c>
      <c r="CM30" s="11">
        <f t="shared" si="6"/>
        <v>61476.13292</v>
      </c>
      <c r="CN30" s="11">
        <f t="shared" si="6"/>
        <v>60807.40773</v>
      </c>
      <c r="CO30" s="609">
        <f t="shared" si="6"/>
        <v>0</v>
      </c>
      <c r="CP30" s="11">
        <f t="shared" si="6"/>
        <v>60807.40773</v>
      </c>
      <c r="CQ30" s="802"/>
    </row>
    <row r="31" ht="75" customHeight="1" spans="1:95">
      <c r="A31" s="614"/>
      <c r="B31" s="606" t="s">
        <v>106</v>
      </c>
      <c r="C31" s="607" t="s">
        <v>13</v>
      </c>
      <c r="D31" s="608">
        <f>E31+F31+I31+L31+O31+R31+U31+X31+AA31</f>
        <v>371976.97968</v>
      </c>
      <c r="E31" s="11">
        <v>47677.00755</v>
      </c>
      <c r="F31" s="11">
        <v>43579.97183</v>
      </c>
      <c r="G31" s="11">
        <f>'27'!I32</f>
        <v>37192.36683</v>
      </c>
      <c r="H31" s="609">
        <f>H32+H33+H34+H35</f>
        <v>0</v>
      </c>
      <c r="I31" s="11">
        <f>G31+H31</f>
        <v>37192.36683</v>
      </c>
      <c r="J31" s="686">
        <f>'35'!L31</f>
        <v>36930.6898</v>
      </c>
      <c r="K31" s="687">
        <f>K32+K34</f>
        <v>0</v>
      </c>
      <c r="L31" s="686">
        <f>J31+K31</f>
        <v>36930.6898</v>
      </c>
      <c r="M31" s="686">
        <f>'43'!O31</f>
        <v>36530.5309</v>
      </c>
      <c r="N31" s="687">
        <f>N32+N34</f>
        <v>0</v>
      </c>
      <c r="O31" s="686">
        <f>M31+N31</f>
        <v>36530.5309</v>
      </c>
      <c r="P31" s="686">
        <f>'49'!R31</f>
        <v>51431.48451</v>
      </c>
      <c r="Q31" s="687">
        <f>Q32+Q34</f>
        <v>0</v>
      </c>
      <c r="R31" s="717">
        <f>P31+Q31</f>
        <v>51431.48451</v>
      </c>
      <c r="S31" s="686">
        <f>'54'!U31</f>
        <v>39776.91134</v>
      </c>
      <c r="T31" s="687">
        <f>T32+T34</f>
        <v>-660</v>
      </c>
      <c r="U31" s="717">
        <f>S31+T31</f>
        <v>39116.91134</v>
      </c>
      <c r="V31" s="686">
        <f>'54'!X31</f>
        <v>39991.56444</v>
      </c>
      <c r="W31" s="687">
        <f>W32+W34</f>
        <v>0</v>
      </c>
      <c r="X31" s="717">
        <f>V31+W31</f>
        <v>39991.56444</v>
      </c>
      <c r="Y31" s="686">
        <f>'54'!AA31</f>
        <v>39526.45248</v>
      </c>
      <c r="Z31" s="687">
        <f>Z32+Z34</f>
        <v>0</v>
      </c>
      <c r="AA31" s="717">
        <f>Y31+Z31</f>
        <v>39526.45248</v>
      </c>
      <c r="AB31" s="608">
        <f>AC31+AD31+AG31+AJ31+AM31+AP31+AS31+AV31+AY31</f>
        <v>16653.57928</v>
      </c>
      <c r="AC31" s="11">
        <v>3370.20174</v>
      </c>
      <c r="AD31" s="11">
        <v>0</v>
      </c>
      <c r="AE31" s="11">
        <f>'25'!X29</f>
        <v>867.25796</v>
      </c>
      <c r="AF31" s="609">
        <f>AF32+AF33+AF34+AF35</f>
        <v>0</v>
      </c>
      <c r="AG31" s="358">
        <f>AE31+AF31</f>
        <v>867.25796</v>
      </c>
      <c r="AH31" s="11">
        <f>'35'!AA31</f>
        <v>1066.4</v>
      </c>
      <c r="AI31" s="609">
        <f>AI32+AI34</f>
        <v>0</v>
      </c>
      <c r="AJ31" s="11">
        <f>AH31+AI31</f>
        <v>1066.4</v>
      </c>
      <c r="AK31" s="11">
        <f>'43'!AD31</f>
        <v>2300</v>
      </c>
      <c r="AL31" s="609">
        <f>AL32+AL33+AL34</f>
        <v>0</v>
      </c>
      <c r="AM31" s="11">
        <f>AK31+AL31</f>
        <v>2300</v>
      </c>
      <c r="AN31" s="11">
        <f>'49'!AP31</f>
        <v>3520</v>
      </c>
      <c r="AO31" s="687">
        <f>AO32+AO34</f>
        <v>0</v>
      </c>
      <c r="AP31" s="11">
        <f>AN31+AO31</f>
        <v>3520</v>
      </c>
      <c r="AQ31" s="11">
        <f>'54'!AS31</f>
        <v>5529.71958</v>
      </c>
      <c r="AR31" s="687">
        <f>AR32+AR34</f>
        <v>0</v>
      </c>
      <c r="AS31" s="11">
        <f>AQ31+AR31</f>
        <v>5529.71958</v>
      </c>
      <c r="AT31" s="11">
        <f>'54'!AV31</f>
        <v>0</v>
      </c>
      <c r="AU31" s="687">
        <f>AU32+AU34</f>
        <v>0</v>
      </c>
      <c r="AV31" s="11">
        <f>AT31+AU31</f>
        <v>0</v>
      </c>
      <c r="AW31" s="11">
        <f>'54'!AY31</f>
        <v>0</v>
      </c>
      <c r="AX31" s="687">
        <f>AX32+AX34</f>
        <v>0</v>
      </c>
      <c r="AY31" s="11">
        <f>AW31+AX31</f>
        <v>0</v>
      </c>
      <c r="AZ31" s="747">
        <f>BC31+BF31+BI31+BL31+BO31+BR31</f>
        <v>0</v>
      </c>
      <c r="BA31" s="616">
        <v>0</v>
      </c>
      <c r="BB31" s="618"/>
      <c r="BC31" s="11">
        <f>BA31+BB31</f>
        <v>0</v>
      </c>
      <c r="BD31" s="617">
        <v>0</v>
      </c>
      <c r="BE31" s="609"/>
      <c r="BF31" s="11">
        <f>BD31+BE31</f>
        <v>0</v>
      </c>
      <c r="BG31" s="617">
        <v>0</v>
      </c>
      <c r="BH31" s="609">
        <f>BH32+BH33+BH34</f>
        <v>0</v>
      </c>
      <c r="BI31" s="769">
        <f>BG31+BH31</f>
        <v>0</v>
      </c>
      <c r="BJ31" s="11">
        <f>'54'!BL31</f>
        <v>0</v>
      </c>
      <c r="BK31" s="609">
        <f>BK32+BK33+BK34</f>
        <v>0</v>
      </c>
      <c r="BL31" s="769">
        <f>BJ31+BK31</f>
        <v>0</v>
      </c>
      <c r="BM31" s="11">
        <f>'54'!BO31</f>
        <v>0</v>
      </c>
      <c r="BN31" s="609">
        <f>BN32+BN33+BN34</f>
        <v>0</v>
      </c>
      <c r="BO31" s="769">
        <f>BM31+BN31</f>
        <v>0</v>
      </c>
      <c r="BP31" s="11">
        <f>'54'!BR31</f>
        <v>0</v>
      </c>
      <c r="BQ31" s="609">
        <f>BQ32+BQ33+BQ34</f>
        <v>0</v>
      </c>
      <c r="BR31" s="769">
        <f>BP31+BQ31</f>
        <v>0</v>
      </c>
      <c r="BS31" s="608">
        <f>BT31+BU31+BX31+CA31+CD31+CG31+CJ31+CM31+CP31</f>
        <v>388630.55896</v>
      </c>
      <c r="BT31" s="11">
        <f>E31+AC31</f>
        <v>51047.20929</v>
      </c>
      <c r="BU31" s="11">
        <f>F31+AD31</f>
        <v>43579.97183</v>
      </c>
      <c r="BV31" s="11">
        <f>G31+AE31</f>
        <v>38059.62479</v>
      </c>
      <c r="BW31" s="609">
        <f>H31+AF31</f>
        <v>0</v>
      </c>
      <c r="BX31" s="11">
        <f>BV31+BW31</f>
        <v>38059.62479</v>
      </c>
      <c r="BY31" s="11">
        <f>J31+AH31+BA31</f>
        <v>37997.0898</v>
      </c>
      <c r="BZ31" s="609">
        <f>K31+AI31+BB31</f>
        <v>0</v>
      </c>
      <c r="CA31" s="11">
        <f>BY31+BZ31</f>
        <v>37997.0898</v>
      </c>
      <c r="CB31" s="11">
        <f>M31+AK31</f>
        <v>38830.5309</v>
      </c>
      <c r="CC31" s="609">
        <f>N31+AL31</f>
        <v>0</v>
      </c>
      <c r="CD31" s="11">
        <f>CB31+CC31</f>
        <v>38830.5309</v>
      </c>
      <c r="CE31" s="11">
        <f>P31+AN31</f>
        <v>54951.48451</v>
      </c>
      <c r="CF31" s="609">
        <f>Q31+AO31</f>
        <v>0</v>
      </c>
      <c r="CG31" s="11">
        <f>CE31+CF31</f>
        <v>54951.48451</v>
      </c>
      <c r="CH31" s="11">
        <f>S31+AQ31</f>
        <v>45306.63092</v>
      </c>
      <c r="CI31" s="609">
        <f>T31+AR31</f>
        <v>-660</v>
      </c>
      <c r="CJ31" s="11">
        <f>CH31+CI31</f>
        <v>44646.63092</v>
      </c>
      <c r="CK31" s="11">
        <f>V31+AT31</f>
        <v>39991.56444</v>
      </c>
      <c r="CL31" s="609">
        <f>W31+AU31</f>
        <v>0</v>
      </c>
      <c r="CM31" s="11">
        <f>CK31+CL31</f>
        <v>39991.56444</v>
      </c>
      <c r="CN31" s="11">
        <f>Y31+AW31</f>
        <v>39526.45248</v>
      </c>
      <c r="CO31" s="609">
        <f>Z31+AX31</f>
        <v>0</v>
      </c>
      <c r="CP31" s="787">
        <f>CN31+CO31</f>
        <v>39526.45248</v>
      </c>
      <c r="CQ31" s="808"/>
    </row>
    <row r="32" ht="96.75" customHeight="1" spans="1:95">
      <c r="A32" s="614"/>
      <c r="B32" s="606"/>
      <c r="C32" s="607" t="s">
        <v>91</v>
      </c>
      <c r="D32" s="615"/>
      <c r="E32" s="616"/>
      <c r="F32" s="617"/>
      <c r="G32" s="11"/>
      <c r="H32" s="618"/>
      <c r="I32" s="616"/>
      <c r="J32" s="686"/>
      <c r="K32" s="687"/>
      <c r="L32" s="690"/>
      <c r="M32" s="686"/>
      <c r="N32" s="687"/>
      <c r="O32" s="690"/>
      <c r="P32" s="686"/>
      <c r="Q32" s="687"/>
      <c r="R32" s="690"/>
      <c r="S32" s="686"/>
      <c r="T32" s="687">
        <v>-660</v>
      </c>
      <c r="U32" s="690"/>
      <c r="V32" s="686"/>
      <c r="W32" s="687"/>
      <c r="X32" s="690"/>
      <c r="Y32" s="686"/>
      <c r="Z32" s="687"/>
      <c r="AA32" s="731"/>
      <c r="AB32" s="615"/>
      <c r="AC32" s="616"/>
      <c r="AD32" s="616"/>
      <c r="AE32" s="11"/>
      <c r="AF32" s="618"/>
      <c r="AG32" s="368"/>
      <c r="AH32" s="616"/>
      <c r="AI32" s="618"/>
      <c r="AJ32" s="616"/>
      <c r="AK32" s="617"/>
      <c r="AL32" s="609"/>
      <c r="AM32" s="616"/>
      <c r="AN32" s="616"/>
      <c r="AO32" s="609"/>
      <c r="AP32" s="616"/>
      <c r="AQ32" s="616"/>
      <c r="AR32" s="687"/>
      <c r="AS32" s="616"/>
      <c r="AT32" s="616"/>
      <c r="AU32" s="676"/>
      <c r="AV32" s="616"/>
      <c r="AW32" s="616"/>
      <c r="AX32" s="676"/>
      <c r="AY32" s="750"/>
      <c r="AZ32" s="747"/>
      <c r="BA32" s="616"/>
      <c r="BB32" s="618"/>
      <c r="BC32" s="751"/>
      <c r="BD32" s="616"/>
      <c r="BE32" s="676"/>
      <c r="BF32" s="751"/>
      <c r="BG32" s="616"/>
      <c r="BH32" s="676"/>
      <c r="BI32" s="769"/>
      <c r="BJ32" s="616"/>
      <c r="BK32" s="676"/>
      <c r="BL32" s="769"/>
      <c r="BM32" s="616"/>
      <c r="BN32" s="676"/>
      <c r="BO32" s="769"/>
      <c r="BP32" s="616"/>
      <c r="BQ32" s="676"/>
      <c r="BR32" s="781"/>
      <c r="BS32" s="615"/>
      <c r="BT32" s="616"/>
      <c r="BU32" s="616"/>
      <c r="BV32" s="617"/>
      <c r="BW32" s="609"/>
      <c r="BX32" s="616"/>
      <c r="BY32" s="616"/>
      <c r="BZ32" s="609"/>
      <c r="CA32" s="616"/>
      <c r="CB32" s="616"/>
      <c r="CC32" s="676"/>
      <c r="CD32" s="616"/>
      <c r="CE32" s="616"/>
      <c r="CF32" s="676"/>
      <c r="CG32" s="616"/>
      <c r="CH32" s="616"/>
      <c r="CI32" s="676"/>
      <c r="CJ32" s="616"/>
      <c r="CK32" s="616"/>
      <c r="CL32" s="676"/>
      <c r="CM32" s="616"/>
      <c r="CN32" s="616"/>
      <c r="CO32" s="676"/>
      <c r="CP32" s="809"/>
      <c r="CQ32" s="378" t="s">
        <v>565</v>
      </c>
    </row>
    <row r="33" ht="24.75" customHeight="1" spans="1:95">
      <c r="A33" s="614"/>
      <c r="B33" s="606"/>
      <c r="C33" s="607" t="s">
        <v>186</v>
      </c>
      <c r="D33" s="615"/>
      <c r="E33" s="616"/>
      <c r="F33" s="617"/>
      <c r="G33" s="11"/>
      <c r="H33" s="618"/>
      <c r="I33" s="616"/>
      <c r="J33" s="686"/>
      <c r="K33" s="688"/>
      <c r="L33" s="690"/>
      <c r="M33" s="686"/>
      <c r="N33" s="688"/>
      <c r="O33" s="690"/>
      <c r="P33" s="686"/>
      <c r="Q33" s="688"/>
      <c r="R33" s="690"/>
      <c r="S33" s="686"/>
      <c r="T33" s="688"/>
      <c r="U33" s="690"/>
      <c r="V33" s="686"/>
      <c r="W33" s="688"/>
      <c r="X33" s="690"/>
      <c r="Y33" s="686"/>
      <c r="Z33" s="688"/>
      <c r="AA33" s="731"/>
      <c r="AB33" s="615"/>
      <c r="AC33" s="616"/>
      <c r="AD33" s="616"/>
      <c r="AE33" s="11"/>
      <c r="AF33" s="618"/>
      <c r="AG33" s="368"/>
      <c r="AH33" s="616"/>
      <c r="AI33" s="618"/>
      <c r="AJ33" s="616"/>
      <c r="AK33" s="616"/>
      <c r="AL33" s="609"/>
      <c r="AM33" s="616"/>
      <c r="AN33" s="616"/>
      <c r="AO33" s="676"/>
      <c r="AP33" s="616"/>
      <c r="AQ33" s="616"/>
      <c r="AR33" s="676"/>
      <c r="AS33" s="616"/>
      <c r="AT33" s="616"/>
      <c r="AU33" s="676"/>
      <c r="AV33" s="616"/>
      <c r="AW33" s="616"/>
      <c r="AX33" s="676"/>
      <c r="AY33" s="750"/>
      <c r="AZ33" s="747"/>
      <c r="BA33" s="616"/>
      <c r="BB33" s="618"/>
      <c r="BC33" s="751"/>
      <c r="BD33" s="616"/>
      <c r="BE33" s="676"/>
      <c r="BF33" s="751"/>
      <c r="BG33" s="616"/>
      <c r="BH33" s="676"/>
      <c r="BI33" s="769"/>
      <c r="BJ33" s="616"/>
      <c r="BK33" s="676"/>
      <c r="BL33" s="769"/>
      <c r="BM33" s="616"/>
      <c r="BN33" s="676"/>
      <c r="BO33" s="769"/>
      <c r="BP33" s="616"/>
      <c r="BQ33" s="676"/>
      <c r="BR33" s="781"/>
      <c r="BS33" s="615"/>
      <c r="BT33" s="616"/>
      <c r="BU33" s="616"/>
      <c r="BV33" s="617"/>
      <c r="BW33" s="609"/>
      <c r="BX33" s="616"/>
      <c r="BY33" s="616"/>
      <c r="BZ33" s="676"/>
      <c r="CA33" s="616"/>
      <c r="CB33" s="616"/>
      <c r="CC33" s="676"/>
      <c r="CD33" s="616"/>
      <c r="CE33" s="616"/>
      <c r="CF33" s="676"/>
      <c r="CG33" s="616"/>
      <c r="CH33" s="616"/>
      <c r="CI33" s="676"/>
      <c r="CJ33" s="616"/>
      <c r="CK33" s="616"/>
      <c r="CL33" s="676"/>
      <c r="CM33" s="616"/>
      <c r="CN33" s="616"/>
      <c r="CO33" s="676"/>
      <c r="CP33" s="809"/>
      <c r="CQ33" s="378"/>
    </row>
    <row r="34" ht="46.5" customHeight="1" spans="1:95">
      <c r="A34" s="614"/>
      <c r="B34" s="606"/>
      <c r="C34" s="607" t="s">
        <v>404</v>
      </c>
      <c r="D34" s="619"/>
      <c r="E34" s="620"/>
      <c r="F34" s="621"/>
      <c r="G34" s="622"/>
      <c r="H34" s="623"/>
      <c r="I34" s="620"/>
      <c r="J34" s="691"/>
      <c r="K34" s="692"/>
      <c r="L34" s="693"/>
      <c r="M34" s="691"/>
      <c r="N34" s="692"/>
      <c r="O34" s="694"/>
      <c r="P34" s="691"/>
      <c r="Q34" s="692"/>
      <c r="R34" s="718"/>
      <c r="S34" s="686"/>
      <c r="T34" s="687"/>
      <c r="U34" s="718"/>
      <c r="V34" s="686"/>
      <c r="W34" s="687"/>
      <c r="X34" s="718"/>
      <c r="Y34" s="686"/>
      <c r="Z34" s="692"/>
      <c r="AA34" s="732"/>
      <c r="AB34" s="733"/>
      <c r="AC34" s="620"/>
      <c r="AD34" s="620"/>
      <c r="AE34" s="622"/>
      <c r="AF34" s="623"/>
      <c r="AG34" s="371"/>
      <c r="AH34" s="625"/>
      <c r="AI34" s="623"/>
      <c r="AJ34" s="620"/>
      <c r="AK34" s="626"/>
      <c r="AL34" s="609"/>
      <c r="AM34" s="620"/>
      <c r="AN34" s="625"/>
      <c r="AO34" s="743"/>
      <c r="AP34" s="616"/>
      <c r="AQ34" s="616"/>
      <c r="AR34" s="687"/>
      <c r="AS34" s="616"/>
      <c r="AT34" s="616"/>
      <c r="AU34" s="676"/>
      <c r="AV34" s="616"/>
      <c r="AW34" s="616"/>
      <c r="AX34" s="676"/>
      <c r="AY34" s="752"/>
      <c r="AZ34" s="753"/>
      <c r="BA34" s="625"/>
      <c r="BB34" s="754"/>
      <c r="BC34" s="755"/>
      <c r="BD34" s="625"/>
      <c r="BE34" s="754"/>
      <c r="BF34" s="755"/>
      <c r="BG34" s="625"/>
      <c r="BH34" s="754"/>
      <c r="BI34" s="770"/>
      <c r="BJ34" s="625"/>
      <c r="BK34" s="754"/>
      <c r="BL34" s="770"/>
      <c r="BM34" s="625"/>
      <c r="BN34" s="754"/>
      <c r="BO34" s="770"/>
      <c r="BP34" s="625"/>
      <c r="BQ34" s="754"/>
      <c r="BR34" s="782"/>
      <c r="BS34" s="619"/>
      <c r="BT34" s="620"/>
      <c r="BU34" s="620"/>
      <c r="BV34" s="626"/>
      <c r="BW34" s="743"/>
      <c r="BX34" s="620"/>
      <c r="BY34" s="625"/>
      <c r="BZ34" s="743"/>
      <c r="CA34" s="620"/>
      <c r="CB34" s="625"/>
      <c r="CC34" s="754"/>
      <c r="CD34" s="620"/>
      <c r="CE34" s="625"/>
      <c r="CF34" s="676"/>
      <c r="CG34" s="616"/>
      <c r="CH34" s="616"/>
      <c r="CI34" s="676"/>
      <c r="CJ34" s="616"/>
      <c r="CK34" s="616"/>
      <c r="CL34" s="676"/>
      <c r="CM34" s="616"/>
      <c r="CN34" s="616"/>
      <c r="CO34" s="676"/>
      <c r="CP34" s="810"/>
      <c r="CQ34" s="378"/>
    </row>
    <row r="35" ht="0.75" hidden="1" customHeight="1" outlineLevel="1" spans="1:95">
      <c r="A35" s="614"/>
      <c r="B35" s="606"/>
      <c r="C35" s="607" t="s">
        <v>22</v>
      </c>
      <c r="D35" s="624"/>
      <c r="E35" s="625"/>
      <c r="F35" s="626"/>
      <c r="G35" s="11">
        <f>'26'!I34</f>
        <v>0</v>
      </c>
      <c r="H35" s="618"/>
      <c r="I35" s="625"/>
      <c r="J35" s="686"/>
      <c r="K35" s="688"/>
      <c r="L35" s="695"/>
      <c r="M35" s="686"/>
      <c r="N35" s="688"/>
      <c r="O35" s="695"/>
      <c r="P35" s="686"/>
      <c r="Q35" s="688"/>
      <c r="R35" s="719"/>
      <c r="S35" s="691"/>
      <c r="T35" s="720"/>
      <c r="U35" s="719"/>
      <c r="V35" s="691"/>
      <c r="W35" s="720"/>
      <c r="X35" s="719"/>
      <c r="Y35" s="691"/>
      <c r="Z35" s="688"/>
      <c r="AA35" s="719"/>
      <c r="AB35" s="624"/>
      <c r="AC35" s="625"/>
      <c r="AD35" s="625"/>
      <c r="AE35" s="11"/>
      <c r="AF35" s="609"/>
      <c r="AG35" s="375"/>
      <c r="AH35" s="616"/>
      <c r="AI35" s="676"/>
      <c r="AJ35" s="625"/>
      <c r="AK35" s="616"/>
      <c r="AL35" s="676"/>
      <c r="AM35" s="625"/>
      <c r="AN35" s="616"/>
      <c r="AO35" s="676"/>
      <c r="AP35" s="616"/>
      <c r="AQ35" s="616"/>
      <c r="AR35" s="676"/>
      <c r="AS35" s="616"/>
      <c r="AT35" s="616"/>
      <c r="AU35" s="676"/>
      <c r="AV35" s="616"/>
      <c r="AW35" s="616"/>
      <c r="AX35" s="676"/>
      <c r="AY35" s="756"/>
      <c r="AZ35" s="757"/>
      <c r="BA35" s="11"/>
      <c r="BB35" s="609"/>
      <c r="BC35" s="11"/>
      <c r="BD35" s="11"/>
      <c r="BE35" s="609"/>
      <c r="BF35" s="11"/>
      <c r="BG35" s="11"/>
      <c r="BH35" s="609"/>
      <c r="BI35" s="11"/>
      <c r="BJ35" s="11"/>
      <c r="BK35" s="609"/>
      <c r="BL35" s="11"/>
      <c r="BM35" s="11"/>
      <c r="BN35" s="609"/>
      <c r="BO35" s="11"/>
      <c r="BP35" s="11"/>
      <c r="BQ35" s="609"/>
      <c r="BR35" s="745"/>
      <c r="BS35" s="624"/>
      <c r="BT35" s="625"/>
      <c r="BU35" s="625"/>
      <c r="BV35" s="616"/>
      <c r="BW35" s="676"/>
      <c r="BX35" s="625"/>
      <c r="BY35" s="616"/>
      <c r="BZ35" s="676"/>
      <c r="CA35" s="625"/>
      <c r="CB35" s="616"/>
      <c r="CC35" s="676"/>
      <c r="CD35" s="625"/>
      <c r="CE35" s="616"/>
      <c r="CF35" s="676"/>
      <c r="CG35" s="616"/>
      <c r="CH35" s="616"/>
      <c r="CI35" s="676"/>
      <c r="CJ35" s="616"/>
      <c r="CK35" s="616"/>
      <c r="CL35" s="676"/>
      <c r="CM35" s="616"/>
      <c r="CN35" s="616"/>
      <c r="CO35" s="676"/>
      <c r="CP35" s="811"/>
      <c r="CQ35" s="223"/>
    </row>
    <row r="36" ht="81" customHeight="1" collapsed="1" spans="1:95">
      <c r="A36" s="614"/>
      <c r="B36" s="606" t="s">
        <v>111</v>
      </c>
      <c r="C36" s="607" t="s">
        <v>13</v>
      </c>
      <c r="D36" s="608">
        <f>E36+F36+I36+L36+O36+R36+U36+X36+AA36</f>
        <v>174495.51247</v>
      </c>
      <c r="E36" s="11">
        <v>14453.77807</v>
      </c>
      <c r="F36" s="11">
        <v>15132.86728</v>
      </c>
      <c r="G36" s="11">
        <f>'27'!I37</f>
        <v>16447.28021</v>
      </c>
      <c r="H36" s="609">
        <f>H37</f>
        <v>0</v>
      </c>
      <c r="I36" s="11">
        <f>G36+H36</f>
        <v>16447.28021</v>
      </c>
      <c r="J36" s="686">
        <f>'35'!L36</f>
        <v>18809.48798</v>
      </c>
      <c r="K36" s="687">
        <f>K37</f>
        <v>0</v>
      </c>
      <c r="L36" s="686">
        <f>J36+K36</f>
        <v>18809.48798</v>
      </c>
      <c r="M36" s="686">
        <f>'43'!O36</f>
        <v>20225.82298</v>
      </c>
      <c r="N36" s="687">
        <f>N37</f>
        <v>0</v>
      </c>
      <c r="O36" s="686">
        <f>M36+N36</f>
        <v>20225.82298</v>
      </c>
      <c r="P36" s="686">
        <f>'49'!R36</f>
        <v>23269.50377</v>
      </c>
      <c r="Q36" s="687">
        <f>Q37</f>
        <v>0</v>
      </c>
      <c r="R36" s="717">
        <f>P36+Q36</f>
        <v>23269.50377</v>
      </c>
      <c r="S36" s="686">
        <f>'54'!U36</f>
        <v>22710.29458</v>
      </c>
      <c r="T36" s="687">
        <f>T37</f>
        <v>680.95387</v>
      </c>
      <c r="U36" s="717">
        <f>S36+T36</f>
        <v>23391.24845</v>
      </c>
      <c r="V36" s="686">
        <f>'54'!X36</f>
        <v>21484.56848</v>
      </c>
      <c r="W36" s="687">
        <f>W37</f>
        <v>0</v>
      </c>
      <c r="X36" s="717">
        <f>V36+W36</f>
        <v>21484.56848</v>
      </c>
      <c r="Y36" s="686">
        <f>'54'!AA36</f>
        <v>21280.95525</v>
      </c>
      <c r="Z36" s="687">
        <f>Z37</f>
        <v>0</v>
      </c>
      <c r="AA36" s="717">
        <f>Y36+Z36</f>
        <v>21280.95525</v>
      </c>
      <c r="AB36" s="608">
        <f>AC36+AD36+AG36+AJ36+AM36+AP36+AS36+AV36+AY36</f>
        <v>7021.6545</v>
      </c>
      <c r="AC36" s="11">
        <v>799.8962</v>
      </c>
      <c r="AD36" s="11">
        <v>0</v>
      </c>
      <c r="AE36" s="11">
        <f>'25'!X34</f>
        <v>2010.99163</v>
      </c>
      <c r="AF36" s="609">
        <f>AF37</f>
        <v>0</v>
      </c>
      <c r="AG36" s="358">
        <f>AE36+AF36</f>
        <v>2010.99163</v>
      </c>
      <c r="AH36" s="11">
        <f>'35'!AA36</f>
        <v>695</v>
      </c>
      <c r="AI36" s="609">
        <f>AI37</f>
        <v>0</v>
      </c>
      <c r="AJ36" s="11">
        <f>AH36+AI36</f>
        <v>695</v>
      </c>
      <c r="AK36" s="11">
        <f>'43'!AD36</f>
        <v>650</v>
      </c>
      <c r="AL36" s="609">
        <f>AL37</f>
        <v>0</v>
      </c>
      <c r="AM36" s="11">
        <f>AK36+AL36</f>
        <v>650</v>
      </c>
      <c r="AN36" s="11">
        <f>'49'!AP36</f>
        <v>530.4</v>
      </c>
      <c r="AO36" s="609">
        <f>AO37</f>
        <v>0</v>
      </c>
      <c r="AP36" s="11">
        <f>AN36+AO36</f>
        <v>530.4</v>
      </c>
      <c r="AQ36" s="11">
        <f>'54'!AS36</f>
        <v>2335.36667</v>
      </c>
      <c r="AR36" s="609">
        <f>AR37</f>
        <v>0</v>
      </c>
      <c r="AS36" s="11">
        <f>AQ36+AR36</f>
        <v>2335.36667</v>
      </c>
      <c r="AT36" s="11">
        <f>'54'!AV36</f>
        <v>0</v>
      </c>
      <c r="AU36" s="609">
        <f>AU37</f>
        <v>0</v>
      </c>
      <c r="AV36" s="11">
        <f>AT36+AU36</f>
        <v>0</v>
      </c>
      <c r="AW36" s="11">
        <f>'54'!AY36</f>
        <v>0</v>
      </c>
      <c r="AX36" s="609">
        <f>AX37</f>
        <v>0</v>
      </c>
      <c r="AY36" s="11">
        <f>AW36+AX36</f>
        <v>0</v>
      </c>
      <c r="AZ36" s="747">
        <f>BC36+BF36+BI36+BL36+BO36+BR36</f>
        <v>0</v>
      </c>
      <c r="BA36" s="11">
        <v>0</v>
      </c>
      <c r="BB36" s="609"/>
      <c r="BC36" s="11">
        <f>BA36+BB36</f>
        <v>0</v>
      </c>
      <c r="BD36" s="11">
        <v>0</v>
      </c>
      <c r="BE36" s="609"/>
      <c r="BF36" s="11">
        <f>BD36+BE36</f>
        <v>0</v>
      </c>
      <c r="BG36" s="11">
        <v>0</v>
      </c>
      <c r="BH36" s="609">
        <f>BH37</f>
        <v>0</v>
      </c>
      <c r="BI36" s="11">
        <f>BG36+BH36</f>
        <v>0</v>
      </c>
      <c r="BJ36" s="11">
        <f>'54'!BL36</f>
        <v>0</v>
      </c>
      <c r="BK36" s="609">
        <f>BK37</f>
        <v>0</v>
      </c>
      <c r="BL36" s="11">
        <f>BJ36+BK36</f>
        <v>0</v>
      </c>
      <c r="BM36" s="11">
        <f>'54'!BO36</f>
        <v>0</v>
      </c>
      <c r="BN36" s="609">
        <f>BN37</f>
        <v>0</v>
      </c>
      <c r="BO36" s="11">
        <f>BM36+BN36</f>
        <v>0</v>
      </c>
      <c r="BP36" s="11">
        <f>'54'!BR36</f>
        <v>0</v>
      </c>
      <c r="BQ36" s="609">
        <f>BQ37</f>
        <v>0</v>
      </c>
      <c r="BR36" s="11">
        <f>BP36+BQ36</f>
        <v>0</v>
      </c>
      <c r="BS36" s="608">
        <f>BT36+BU36+BX36+CA36+CD36+CG36+CJ36+CM36+CP36</f>
        <v>181517.16697</v>
      </c>
      <c r="BT36" s="11">
        <f>E36+AC36</f>
        <v>15253.67427</v>
      </c>
      <c r="BU36" s="11">
        <f>F36+AD36</f>
        <v>15132.86728</v>
      </c>
      <c r="BV36" s="11">
        <f>G36+AE36</f>
        <v>18458.27184</v>
      </c>
      <c r="BW36" s="609">
        <f>H36+AF36</f>
        <v>0</v>
      </c>
      <c r="BX36" s="11">
        <f>BV36+BW36</f>
        <v>18458.27184</v>
      </c>
      <c r="BY36" s="11">
        <f>J36+AH36+BA36</f>
        <v>19504.48798</v>
      </c>
      <c r="BZ36" s="609">
        <f>K36+AI36+BB36</f>
        <v>0</v>
      </c>
      <c r="CA36" s="11">
        <f>BY36+BZ36</f>
        <v>19504.48798</v>
      </c>
      <c r="CB36" s="11">
        <f>M36+AK36</f>
        <v>20875.82298</v>
      </c>
      <c r="CC36" s="609">
        <f>N36+AL36</f>
        <v>0</v>
      </c>
      <c r="CD36" s="11">
        <f>CB36+CC36</f>
        <v>20875.82298</v>
      </c>
      <c r="CE36" s="11">
        <f>P36+AN36</f>
        <v>23799.90377</v>
      </c>
      <c r="CF36" s="609">
        <f>Q36+AO36</f>
        <v>0</v>
      </c>
      <c r="CG36" s="11">
        <f>CE36+CF36</f>
        <v>23799.90377</v>
      </c>
      <c r="CH36" s="11">
        <f>S36+AQ36</f>
        <v>25045.66125</v>
      </c>
      <c r="CI36" s="609">
        <f>T36+AR36</f>
        <v>680.95387</v>
      </c>
      <c r="CJ36" s="11">
        <f>CH36+CI36</f>
        <v>25726.61512</v>
      </c>
      <c r="CK36" s="11">
        <f>V36+AT36</f>
        <v>21484.56848</v>
      </c>
      <c r="CL36" s="609">
        <f>W36+AU36</f>
        <v>0</v>
      </c>
      <c r="CM36" s="11">
        <f>CK36+CL36</f>
        <v>21484.56848</v>
      </c>
      <c r="CN36" s="11">
        <f>Y36+AW36</f>
        <v>21280.95525</v>
      </c>
      <c r="CO36" s="609">
        <f>Z36+AX36</f>
        <v>0</v>
      </c>
      <c r="CP36" s="11">
        <f>CN36+CO36</f>
        <v>21280.95525</v>
      </c>
      <c r="CQ36" s="224" t="s">
        <v>566</v>
      </c>
    </row>
    <row r="37" ht="62.25" customHeight="1" spans="1:95">
      <c r="A37" s="614"/>
      <c r="B37" s="606"/>
      <c r="C37" s="607" t="s">
        <v>39</v>
      </c>
      <c r="D37" s="608"/>
      <c r="E37" s="11"/>
      <c r="F37" s="11"/>
      <c r="G37" s="11"/>
      <c r="H37" s="618"/>
      <c r="I37" s="11"/>
      <c r="J37" s="686"/>
      <c r="K37" s="687"/>
      <c r="L37" s="686"/>
      <c r="M37" s="686"/>
      <c r="N37" s="687"/>
      <c r="O37" s="686"/>
      <c r="P37" s="686"/>
      <c r="Q37" s="687"/>
      <c r="R37" s="717"/>
      <c r="S37" s="686"/>
      <c r="T37" s="687">
        <f>660+20.95387</f>
        <v>680.95387</v>
      </c>
      <c r="U37" s="717"/>
      <c r="V37" s="686"/>
      <c r="W37" s="687"/>
      <c r="X37" s="717"/>
      <c r="Y37" s="686"/>
      <c r="Z37" s="687"/>
      <c r="AA37" s="717"/>
      <c r="AB37" s="608"/>
      <c r="AC37" s="11"/>
      <c r="AD37" s="11"/>
      <c r="AE37" s="11"/>
      <c r="AF37" s="618"/>
      <c r="AG37" s="358"/>
      <c r="AH37" s="11"/>
      <c r="AI37" s="609"/>
      <c r="AJ37" s="11"/>
      <c r="AK37" s="11"/>
      <c r="AL37" s="609"/>
      <c r="AM37" s="11"/>
      <c r="AN37" s="11"/>
      <c r="AO37" s="609"/>
      <c r="AP37" s="11"/>
      <c r="AQ37" s="11"/>
      <c r="AR37" s="687"/>
      <c r="AS37" s="11"/>
      <c r="AT37" s="11"/>
      <c r="AU37" s="609"/>
      <c r="AV37" s="11"/>
      <c r="AW37" s="11"/>
      <c r="AX37" s="609"/>
      <c r="AY37" s="11"/>
      <c r="AZ37" s="747"/>
      <c r="BA37" s="11"/>
      <c r="BB37" s="609"/>
      <c r="BC37" s="11"/>
      <c r="BD37" s="11"/>
      <c r="BE37" s="609"/>
      <c r="BF37" s="11"/>
      <c r="BG37" s="11"/>
      <c r="BH37" s="609"/>
      <c r="BI37" s="11"/>
      <c r="BJ37" s="11"/>
      <c r="BK37" s="609"/>
      <c r="BL37" s="11"/>
      <c r="BM37" s="11"/>
      <c r="BN37" s="609"/>
      <c r="BO37" s="11"/>
      <c r="BP37" s="11"/>
      <c r="BQ37" s="609"/>
      <c r="BR37" s="11"/>
      <c r="BS37" s="608"/>
      <c r="BT37" s="11"/>
      <c r="BU37" s="11"/>
      <c r="BV37" s="11"/>
      <c r="BW37" s="609"/>
      <c r="BX37" s="11"/>
      <c r="BY37" s="24"/>
      <c r="BZ37" s="609"/>
      <c r="CA37" s="24"/>
      <c r="CB37" s="24"/>
      <c r="CC37" s="792"/>
      <c r="CD37" s="24"/>
      <c r="CE37" s="24"/>
      <c r="CF37" s="792"/>
      <c r="CG37" s="24"/>
      <c r="CH37" s="24"/>
      <c r="CI37" s="792"/>
      <c r="CJ37" s="24"/>
      <c r="CK37" s="24"/>
      <c r="CL37" s="792"/>
      <c r="CM37" s="24"/>
      <c r="CN37" s="24"/>
      <c r="CO37" s="792"/>
      <c r="CP37" s="24"/>
      <c r="CQ37" s="225"/>
    </row>
    <row r="38" ht="75.75" customHeight="1" spans="1:95">
      <c r="A38" s="627" t="s">
        <v>29</v>
      </c>
      <c r="B38" s="628" t="s">
        <v>462</v>
      </c>
      <c r="C38" s="607" t="s">
        <v>13</v>
      </c>
      <c r="D38" s="608">
        <f>E38+F38+I38+L38+O38+R38+U38+X38+AA38</f>
        <v>5052.48523</v>
      </c>
      <c r="E38" s="11">
        <f>E39</f>
        <v>0</v>
      </c>
      <c r="F38" s="11">
        <f>F39</f>
        <v>0</v>
      </c>
      <c r="G38" s="11">
        <f>'27'!I39</f>
        <v>1999.2087</v>
      </c>
      <c r="H38" s="609">
        <f>H39+H40+H41</f>
        <v>0</v>
      </c>
      <c r="I38" s="11">
        <f>G38+H38</f>
        <v>1999.2087</v>
      </c>
      <c r="J38" s="686">
        <f>'35'!L38</f>
        <v>0</v>
      </c>
      <c r="K38" s="687">
        <f>K39+K40+K41</f>
        <v>0</v>
      </c>
      <c r="L38" s="686">
        <f>J38+K38</f>
        <v>0</v>
      </c>
      <c r="M38" s="686">
        <f>'43'!O38</f>
        <v>0</v>
      </c>
      <c r="N38" s="687">
        <f>N39+N40+N41+N42</f>
        <v>0</v>
      </c>
      <c r="O38" s="686">
        <f>M38+N38</f>
        <v>0</v>
      </c>
      <c r="P38" s="686">
        <f>'49'!R38</f>
        <v>2453.27653</v>
      </c>
      <c r="Q38" s="687">
        <f>Q39+Q40+Q41</f>
        <v>0</v>
      </c>
      <c r="R38" s="717">
        <f>P38+Q38</f>
        <v>2453.27653</v>
      </c>
      <c r="S38" s="686">
        <f>'54'!U38</f>
        <v>600</v>
      </c>
      <c r="T38" s="687">
        <f>T39+T40+T41</f>
        <v>0</v>
      </c>
      <c r="U38" s="717">
        <f>S38+T38</f>
        <v>600</v>
      </c>
      <c r="V38" s="686">
        <f>'54'!X38</f>
        <v>0</v>
      </c>
      <c r="W38" s="687">
        <f>W39</f>
        <v>0</v>
      </c>
      <c r="X38" s="717">
        <f>V38+W38</f>
        <v>0</v>
      </c>
      <c r="Y38" s="686">
        <f>'54'!AA38</f>
        <v>0</v>
      </c>
      <c r="Z38" s="687">
        <f>Z39</f>
        <v>0</v>
      </c>
      <c r="AA38" s="717">
        <f>Y38+Z38</f>
        <v>0</v>
      </c>
      <c r="AB38" s="608">
        <f>AC38+AD38+AG38+AJ38+AM38+AP38+AS38+AV38+AY38</f>
        <v>4731.16942</v>
      </c>
      <c r="AC38" s="11">
        <f t="shared" ref="AC38:AR38" si="7">AC39</f>
        <v>0</v>
      </c>
      <c r="AD38" s="11">
        <f t="shared" si="7"/>
        <v>0</v>
      </c>
      <c r="AE38" s="11">
        <f>'25'!X36</f>
        <v>0</v>
      </c>
      <c r="AF38" s="609">
        <f t="shared" si="7"/>
        <v>0</v>
      </c>
      <c r="AG38" s="358">
        <f t="shared" si="7"/>
        <v>0</v>
      </c>
      <c r="AH38" s="11">
        <f>'35'!AA38</f>
        <v>4731.16942</v>
      </c>
      <c r="AI38" s="609">
        <f>AI39+AI40+AI41</f>
        <v>0</v>
      </c>
      <c r="AJ38" s="11">
        <f>AH38+AI38</f>
        <v>4731.16942</v>
      </c>
      <c r="AK38" s="11">
        <v>0</v>
      </c>
      <c r="AL38" s="609">
        <f t="shared" si="7"/>
        <v>0</v>
      </c>
      <c r="AM38" s="11">
        <f t="shared" si="7"/>
        <v>0</v>
      </c>
      <c r="AN38" s="11">
        <v>0</v>
      </c>
      <c r="AO38" s="609">
        <f t="shared" si="7"/>
        <v>0</v>
      </c>
      <c r="AP38" s="11">
        <f>AN38+AO38</f>
        <v>0</v>
      </c>
      <c r="AQ38" s="686">
        <f>'54'!AS38</f>
        <v>0</v>
      </c>
      <c r="AR38" s="609">
        <f t="shared" si="7"/>
        <v>0</v>
      </c>
      <c r="AS38" s="11">
        <f>AQ38+AR38</f>
        <v>0</v>
      </c>
      <c r="AT38" s="686">
        <f>'54'!AV38</f>
        <v>0</v>
      </c>
      <c r="AU38" s="609">
        <f>AU39</f>
        <v>0</v>
      </c>
      <c r="AV38" s="11">
        <f>AT38+AU38</f>
        <v>0</v>
      </c>
      <c r="AW38" s="686">
        <f>'54'!AY38</f>
        <v>0</v>
      </c>
      <c r="AX38" s="609">
        <f>AX39</f>
        <v>0</v>
      </c>
      <c r="AY38" s="11">
        <f>AW38+AX38</f>
        <v>0</v>
      </c>
      <c r="AZ38" s="747">
        <f>BC38+BF38+BI38+BL38+BO38+BR38</f>
        <v>0</v>
      </c>
      <c r="BA38" s="11">
        <v>0</v>
      </c>
      <c r="BB38" s="696"/>
      <c r="BC38" s="11">
        <f>BA38+BB38</f>
        <v>0</v>
      </c>
      <c r="BD38" s="11">
        <v>0</v>
      </c>
      <c r="BE38" s="609"/>
      <c r="BF38" s="11">
        <f>BD38+BE38</f>
        <v>0</v>
      </c>
      <c r="BG38" s="11">
        <v>0</v>
      </c>
      <c r="BH38" s="609"/>
      <c r="BI38" s="686">
        <f>BG38+BH38</f>
        <v>0</v>
      </c>
      <c r="BJ38" s="686">
        <f>'54'!BL38</f>
        <v>0</v>
      </c>
      <c r="BK38" s="609"/>
      <c r="BL38" s="686">
        <f>BJ38+BK38</f>
        <v>0</v>
      </c>
      <c r="BM38" s="686">
        <f>'54'!BO38</f>
        <v>0</v>
      </c>
      <c r="BN38" s="609"/>
      <c r="BO38" s="686">
        <f>BM38+BN38</f>
        <v>0</v>
      </c>
      <c r="BP38" s="686">
        <f>'54'!BR38</f>
        <v>0</v>
      </c>
      <c r="BQ38" s="609"/>
      <c r="BR38" s="686">
        <f>BP38+BQ38</f>
        <v>0</v>
      </c>
      <c r="BS38" s="608">
        <f>BT38+BU38+BX38+CA38+CD38+CG38+CJ38+CM38+CP38</f>
        <v>9783.65465</v>
      </c>
      <c r="BT38" s="11">
        <f>E38+AC38</f>
        <v>0</v>
      </c>
      <c r="BU38" s="11">
        <f>F38+AD38</f>
        <v>0</v>
      </c>
      <c r="BV38" s="11">
        <f>G38+AE38</f>
        <v>1999.2087</v>
      </c>
      <c r="BW38" s="609">
        <f>H38+AF38</f>
        <v>0</v>
      </c>
      <c r="BX38" s="11">
        <f>BV38+BW38</f>
        <v>1999.2087</v>
      </c>
      <c r="BY38" s="11">
        <f>J38+AH38+BA38</f>
        <v>4731.16942</v>
      </c>
      <c r="BZ38" s="609">
        <f>K38+AI38+BB38</f>
        <v>0</v>
      </c>
      <c r="CA38" s="11">
        <f>BY38+BZ38</f>
        <v>4731.16942</v>
      </c>
      <c r="CB38" s="11">
        <f>M38+AK38</f>
        <v>0</v>
      </c>
      <c r="CC38" s="609">
        <f>N38+AL38</f>
        <v>0</v>
      </c>
      <c r="CD38" s="11">
        <f>CB38+CC38</f>
        <v>0</v>
      </c>
      <c r="CE38" s="11">
        <f>P38+AN38</f>
        <v>2453.27653</v>
      </c>
      <c r="CF38" s="609">
        <f>Q38+AO38</f>
        <v>0</v>
      </c>
      <c r="CG38" s="11">
        <f>CE38+CF38</f>
        <v>2453.27653</v>
      </c>
      <c r="CH38" s="11">
        <f>S38+AQ38</f>
        <v>600</v>
      </c>
      <c r="CI38" s="609">
        <f>T38+AR38</f>
        <v>0</v>
      </c>
      <c r="CJ38" s="11">
        <f>CH38+CI38</f>
        <v>600</v>
      </c>
      <c r="CK38" s="11">
        <f>V38+AT38</f>
        <v>0</v>
      </c>
      <c r="CL38" s="609">
        <f>W38+AU38</f>
        <v>0</v>
      </c>
      <c r="CM38" s="11">
        <f>CK38+CL38</f>
        <v>0</v>
      </c>
      <c r="CN38" s="11">
        <f>Y38+AW38</f>
        <v>0</v>
      </c>
      <c r="CO38" s="609">
        <f>Z38+AX38</f>
        <v>0</v>
      </c>
      <c r="CP38" s="11">
        <f>CN38+CO38</f>
        <v>0</v>
      </c>
      <c r="CQ38" s="812"/>
    </row>
    <row r="39" ht="23.25" customHeight="1" spans="1:95">
      <c r="A39" s="629"/>
      <c r="B39" s="630" t="s">
        <v>255</v>
      </c>
      <c r="C39" s="607" t="s">
        <v>91</v>
      </c>
      <c r="D39" s="631"/>
      <c r="E39" s="632"/>
      <c r="F39" s="632"/>
      <c r="G39" s="11"/>
      <c r="H39" s="633"/>
      <c r="I39" s="632"/>
      <c r="J39" s="686"/>
      <c r="K39" s="696"/>
      <c r="L39" s="697"/>
      <c r="M39" s="686"/>
      <c r="N39" s="698"/>
      <c r="O39" s="697"/>
      <c r="P39" s="686"/>
      <c r="Q39" s="698"/>
      <c r="R39" s="721"/>
      <c r="S39" s="686"/>
      <c r="T39" s="698"/>
      <c r="U39" s="721"/>
      <c r="V39" s="686"/>
      <c r="W39" s="698"/>
      <c r="X39" s="721"/>
      <c r="Y39" s="686"/>
      <c r="Z39" s="698"/>
      <c r="AA39" s="721"/>
      <c r="AB39" s="608"/>
      <c r="AC39" s="11"/>
      <c r="AD39" s="11"/>
      <c r="AE39" s="11"/>
      <c r="AF39" s="609"/>
      <c r="AG39" s="358"/>
      <c r="AH39" s="11"/>
      <c r="AI39" s="696"/>
      <c r="AJ39" s="11"/>
      <c r="AK39" s="11"/>
      <c r="AL39" s="609"/>
      <c r="AM39" s="11"/>
      <c r="AN39" s="11"/>
      <c r="AO39" s="609"/>
      <c r="AP39" s="11"/>
      <c r="AQ39" s="11"/>
      <c r="AR39" s="609"/>
      <c r="AS39" s="11"/>
      <c r="AT39" s="11"/>
      <c r="AU39" s="609"/>
      <c r="AV39" s="11"/>
      <c r="AW39" s="11"/>
      <c r="AX39" s="609"/>
      <c r="AY39" s="11"/>
      <c r="AZ39" s="747"/>
      <c r="BA39" s="11"/>
      <c r="BB39" s="696"/>
      <c r="BC39" s="11"/>
      <c r="BD39" s="11"/>
      <c r="BE39" s="609"/>
      <c r="BF39" s="11"/>
      <c r="BG39" s="11"/>
      <c r="BH39" s="609"/>
      <c r="BI39" s="771"/>
      <c r="BJ39" s="11"/>
      <c r="BK39" s="609"/>
      <c r="BL39" s="771"/>
      <c r="BM39" s="11"/>
      <c r="BN39" s="609"/>
      <c r="BO39" s="771"/>
      <c r="BP39" s="11"/>
      <c r="BQ39" s="609"/>
      <c r="BR39" s="771"/>
      <c r="BS39" s="608"/>
      <c r="BT39" s="11"/>
      <c r="BU39" s="11"/>
      <c r="BV39" s="11"/>
      <c r="BW39" s="609"/>
      <c r="BX39" s="11"/>
      <c r="BY39" s="11"/>
      <c r="BZ39" s="609"/>
      <c r="CA39" s="11"/>
      <c r="CB39" s="11"/>
      <c r="CC39" s="609"/>
      <c r="CD39" s="11"/>
      <c r="CE39" s="11"/>
      <c r="CF39" s="609"/>
      <c r="CG39" s="11"/>
      <c r="CH39" s="11"/>
      <c r="CI39" s="609"/>
      <c r="CJ39" s="11"/>
      <c r="CK39" s="11"/>
      <c r="CL39" s="609"/>
      <c r="CM39" s="11"/>
      <c r="CN39" s="11"/>
      <c r="CO39" s="609"/>
      <c r="CP39" s="11"/>
      <c r="CQ39" s="812"/>
    </row>
    <row r="40" ht="75.75" customHeight="1" spans="1:95">
      <c r="A40" s="629"/>
      <c r="B40" s="634"/>
      <c r="C40" s="607" t="s">
        <v>404</v>
      </c>
      <c r="D40" s="631"/>
      <c r="E40" s="632"/>
      <c r="F40" s="632"/>
      <c r="G40" s="11"/>
      <c r="H40" s="633"/>
      <c r="I40" s="632"/>
      <c r="J40" s="686"/>
      <c r="K40" s="696"/>
      <c r="L40" s="697"/>
      <c r="M40" s="686"/>
      <c r="N40" s="698"/>
      <c r="O40" s="697"/>
      <c r="P40" s="686"/>
      <c r="Q40" s="698"/>
      <c r="R40" s="721"/>
      <c r="S40" s="686"/>
      <c r="T40" s="698"/>
      <c r="U40" s="721"/>
      <c r="V40" s="686"/>
      <c r="W40" s="698"/>
      <c r="X40" s="721"/>
      <c r="Y40" s="686"/>
      <c r="Z40" s="698"/>
      <c r="AA40" s="721"/>
      <c r="AB40" s="608"/>
      <c r="AC40" s="11"/>
      <c r="AD40" s="11"/>
      <c r="AE40" s="11"/>
      <c r="AF40" s="609"/>
      <c r="AG40" s="358"/>
      <c r="AH40" s="11"/>
      <c r="AI40" s="696"/>
      <c r="AJ40" s="11"/>
      <c r="AK40" s="11"/>
      <c r="AL40" s="609"/>
      <c r="AM40" s="11"/>
      <c r="AN40" s="11"/>
      <c r="AO40" s="609"/>
      <c r="AP40" s="11"/>
      <c r="AQ40" s="11"/>
      <c r="AR40" s="609"/>
      <c r="AS40" s="11"/>
      <c r="AT40" s="11"/>
      <c r="AU40" s="609"/>
      <c r="AV40" s="11"/>
      <c r="AW40" s="11"/>
      <c r="AX40" s="609"/>
      <c r="AY40" s="11"/>
      <c r="AZ40" s="747"/>
      <c r="BA40" s="11"/>
      <c r="BB40" s="696"/>
      <c r="BC40" s="11"/>
      <c r="BD40" s="11"/>
      <c r="BE40" s="609"/>
      <c r="BF40" s="11"/>
      <c r="BG40" s="11"/>
      <c r="BH40" s="609"/>
      <c r="BI40" s="771"/>
      <c r="BJ40" s="11"/>
      <c r="BK40" s="609"/>
      <c r="BL40" s="771"/>
      <c r="BM40" s="11"/>
      <c r="BN40" s="609"/>
      <c r="BO40" s="771"/>
      <c r="BP40" s="11"/>
      <c r="BQ40" s="609"/>
      <c r="BR40" s="771"/>
      <c r="BS40" s="608"/>
      <c r="BT40" s="11"/>
      <c r="BU40" s="11"/>
      <c r="BV40" s="11"/>
      <c r="BW40" s="609"/>
      <c r="BX40" s="11"/>
      <c r="BY40" s="11"/>
      <c r="BZ40" s="609"/>
      <c r="CA40" s="11"/>
      <c r="CB40" s="11"/>
      <c r="CC40" s="609"/>
      <c r="CD40" s="11"/>
      <c r="CE40" s="11"/>
      <c r="CF40" s="609"/>
      <c r="CG40" s="11"/>
      <c r="CH40" s="11"/>
      <c r="CI40" s="609"/>
      <c r="CJ40" s="11"/>
      <c r="CK40" s="11"/>
      <c r="CL40" s="609"/>
      <c r="CM40" s="11"/>
      <c r="CN40" s="11"/>
      <c r="CO40" s="609"/>
      <c r="CP40" s="11"/>
      <c r="CQ40" s="812"/>
    </row>
    <row r="41" ht="30.75" customHeight="1" spans="1:95">
      <c r="A41" s="629"/>
      <c r="B41" s="635"/>
      <c r="C41" s="607" t="s">
        <v>39</v>
      </c>
      <c r="D41" s="631"/>
      <c r="E41" s="632"/>
      <c r="F41" s="632"/>
      <c r="G41" s="11"/>
      <c r="H41" s="633"/>
      <c r="I41" s="632"/>
      <c r="J41" s="686"/>
      <c r="K41" s="696"/>
      <c r="L41" s="697"/>
      <c r="M41" s="686"/>
      <c r="N41" s="698"/>
      <c r="O41" s="697"/>
      <c r="P41" s="686"/>
      <c r="Q41" s="698"/>
      <c r="R41" s="721"/>
      <c r="S41" s="686"/>
      <c r="T41" s="698"/>
      <c r="U41" s="721"/>
      <c r="V41" s="686"/>
      <c r="W41" s="698"/>
      <c r="X41" s="721"/>
      <c r="Y41" s="686"/>
      <c r="Z41" s="698"/>
      <c r="AA41" s="721"/>
      <c r="AB41" s="608"/>
      <c r="AC41" s="11"/>
      <c r="AD41" s="11"/>
      <c r="AE41" s="11"/>
      <c r="AF41" s="609"/>
      <c r="AG41" s="358"/>
      <c r="AH41" s="11"/>
      <c r="AI41" s="696"/>
      <c r="AJ41" s="11"/>
      <c r="AK41" s="11"/>
      <c r="AL41" s="609"/>
      <c r="AM41" s="11"/>
      <c r="AN41" s="11"/>
      <c r="AO41" s="609"/>
      <c r="AP41" s="11"/>
      <c r="AQ41" s="11"/>
      <c r="AR41" s="609"/>
      <c r="AS41" s="11"/>
      <c r="AT41" s="11"/>
      <c r="AU41" s="609"/>
      <c r="AV41" s="11"/>
      <c r="AW41" s="11"/>
      <c r="AX41" s="609"/>
      <c r="AY41" s="11"/>
      <c r="AZ41" s="747"/>
      <c r="BA41" s="11"/>
      <c r="BB41" s="609"/>
      <c r="BC41" s="11"/>
      <c r="BD41" s="11"/>
      <c r="BE41" s="609"/>
      <c r="BF41" s="11"/>
      <c r="BG41" s="11"/>
      <c r="BH41" s="609"/>
      <c r="BI41" s="11"/>
      <c r="BJ41" s="11"/>
      <c r="BK41" s="609"/>
      <c r="BL41" s="11"/>
      <c r="BM41" s="11"/>
      <c r="BN41" s="609"/>
      <c r="BO41" s="11"/>
      <c r="BP41" s="11"/>
      <c r="BQ41" s="609"/>
      <c r="BR41" s="11"/>
      <c r="BS41" s="608"/>
      <c r="BT41" s="11"/>
      <c r="BU41" s="11"/>
      <c r="BV41" s="11"/>
      <c r="BW41" s="609"/>
      <c r="BX41" s="11"/>
      <c r="BY41" s="11"/>
      <c r="BZ41" s="609"/>
      <c r="CA41" s="11"/>
      <c r="CB41" s="11"/>
      <c r="CC41" s="609"/>
      <c r="CD41" s="11"/>
      <c r="CE41" s="11"/>
      <c r="CF41" s="609"/>
      <c r="CG41" s="11"/>
      <c r="CH41" s="11"/>
      <c r="CI41" s="609"/>
      <c r="CJ41" s="11"/>
      <c r="CK41" s="11"/>
      <c r="CL41" s="609"/>
      <c r="CM41" s="11"/>
      <c r="CN41" s="11"/>
      <c r="CO41" s="609"/>
      <c r="CP41" s="11"/>
      <c r="CQ41" s="813"/>
    </row>
    <row r="42" ht="96.75" hidden="1" customHeight="1" spans="1:95">
      <c r="A42" s="629"/>
      <c r="B42" s="636" t="s">
        <v>364</v>
      </c>
      <c r="C42" s="607" t="s">
        <v>137</v>
      </c>
      <c r="D42" s="608">
        <f>E42+F42+I42+L42+O42+R42+U42+X42+AA42</f>
        <v>0</v>
      </c>
      <c r="E42" s="632">
        <v>0</v>
      </c>
      <c r="F42" s="632">
        <v>0</v>
      </c>
      <c r="G42" s="11"/>
      <c r="H42" s="633"/>
      <c r="I42" s="632">
        <v>0</v>
      </c>
      <c r="J42" s="686"/>
      <c r="K42" s="696"/>
      <c r="L42" s="697">
        <v>0</v>
      </c>
      <c r="M42" s="686">
        <f>'43'!O42</f>
        <v>0</v>
      </c>
      <c r="N42" s="698">
        <v>0</v>
      </c>
      <c r="O42" s="697">
        <f>M42+N42</f>
        <v>0</v>
      </c>
      <c r="P42" s="686">
        <f>'44'!R42</f>
        <v>0</v>
      </c>
      <c r="Q42" s="698">
        <v>0</v>
      </c>
      <c r="R42" s="721">
        <f>P42+Q42</f>
        <v>0</v>
      </c>
      <c r="S42" s="686">
        <v>0</v>
      </c>
      <c r="T42" s="698">
        <v>0</v>
      </c>
      <c r="U42" s="721">
        <f>S42+T42</f>
        <v>0</v>
      </c>
      <c r="V42" s="686">
        <v>0</v>
      </c>
      <c r="W42" s="698">
        <v>0</v>
      </c>
      <c r="X42" s="721">
        <f>V42+W42</f>
        <v>0</v>
      </c>
      <c r="Y42" s="686">
        <v>0</v>
      </c>
      <c r="Z42" s="698">
        <v>0</v>
      </c>
      <c r="AA42" s="721">
        <f>Y42+Z42</f>
        <v>0</v>
      </c>
      <c r="AB42" s="608">
        <f>AC42+AD42+AG42+AJ42+AM42+AP42+AS42+AV42+AY42</f>
        <v>0</v>
      </c>
      <c r="AC42" s="11">
        <v>0</v>
      </c>
      <c r="AD42" s="11">
        <v>0</v>
      </c>
      <c r="AE42" s="11"/>
      <c r="AF42" s="609"/>
      <c r="AG42" s="358">
        <v>0</v>
      </c>
      <c r="AH42" s="11"/>
      <c r="AI42" s="696"/>
      <c r="AJ42" s="11">
        <v>0</v>
      </c>
      <c r="AK42" s="11">
        <v>0</v>
      </c>
      <c r="AL42" s="609">
        <v>0</v>
      </c>
      <c r="AM42" s="11">
        <f>AK42+AL42</f>
        <v>0</v>
      </c>
      <c r="AN42" s="11">
        <v>0</v>
      </c>
      <c r="AO42" s="609">
        <v>0</v>
      </c>
      <c r="AP42" s="11">
        <f>AN42+AO42</f>
        <v>0</v>
      </c>
      <c r="AQ42" s="11">
        <v>0</v>
      </c>
      <c r="AR42" s="609">
        <v>0</v>
      </c>
      <c r="AS42" s="11">
        <f>AQ42+AR42</f>
        <v>0</v>
      </c>
      <c r="AT42" s="11">
        <v>0</v>
      </c>
      <c r="AU42" s="609">
        <v>0</v>
      </c>
      <c r="AV42" s="11">
        <f>AT42+AU42</f>
        <v>0</v>
      </c>
      <c r="AW42" s="11">
        <v>0</v>
      </c>
      <c r="AX42" s="609">
        <v>0</v>
      </c>
      <c r="AY42" s="11">
        <f>AW42+AX42</f>
        <v>0</v>
      </c>
      <c r="AZ42" s="747">
        <f>BC42+BF42+BI42+BL42+BO42+BR42</f>
        <v>0</v>
      </c>
      <c r="BA42" s="11"/>
      <c r="BB42" s="609"/>
      <c r="BC42" s="11">
        <v>0</v>
      </c>
      <c r="BD42" s="11">
        <v>0</v>
      </c>
      <c r="BE42" s="609">
        <v>0</v>
      </c>
      <c r="BF42" s="11">
        <f>BD42+BE42</f>
        <v>0</v>
      </c>
      <c r="BG42" s="11">
        <v>0</v>
      </c>
      <c r="BH42" s="609">
        <v>0</v>
      </c>
      <c r="BI42" s="11">
        <f>BG42+BH42</f>
        <v>0</v>
      </c>
      <c r="BJ42" s="11">
        <v>0</v>
      </c>
      <c r="BK42" s="609">
        <v>0</v>
      </c>
      <c r="BL42" s="11">
        <f>BJ42+BK42</f>
        <v>0</v>
      </c>
      <c r="BM42" s="11">
        <v>0</v>
      </c>
      <c r="BN42" s="609">
        <v>0</v>
      </c>
      <c r="BO42" s="11">
        <f>BM42+BN42</f>
        <v>0</v>
      </c>
      <c r="BP42" s="11">
        <v>0</v>
      </c>
      <c r="BQ42" s="609">
        <v>0</v>
      </c>
      <c r="BR42" s="11">
        <f>BP42+BQ42</f>
        <v>0</v>
      </c>
      <c r="BS42" s="608">
        <f>BT42+BU42+BX42+CA42+CD42+CG42+CJ42+CM42+CP42</f>
        <v>0</v>
      </c>
      <c r="BT42" s="11">
        <f t="shared" ref="BT42:BW43" si="8">E42+AC42</f>
        <v>0</v>
      </c>
      <c r="BU42" s="11">
        <f t="shared" si="8"/>
        <v>0</v>
      </c>
      <c r="BV42" s="11">
        <f t="shared" si="8"/>
        <v>0</v>
      </c>
      <c r="BW42" s="609">
        <f t="shared" si="8"/>
        <v>0</v>
      </c>
      <c r="BX42" s="11">
        <f>BV42+BW42</f>
        <v>0</v>
      </c>
      <c r="BY42" s="11">
        <f>J42+AH42+BA42</f>
        <v>0</v>
      </c>
      <c r="BZ42" s="609">
        <f>K42+AI42+BB42</f>
        <v>0</v>
      </c>
      <c r="CA42" s="11">
        <f>BY42+BZ42</f>
        <v>0</v>
      </c>
      <c r="CB42" s="11">
        <f>M42+AK42</f>
        <v>0</v>
      </c>
      <c r="CC42" s="609">
        <f>N42+AL42</f>
        <v>0</v>
      </c>
      <c r="CD42" s="11">
        <f>CB42+CC42</f>
        <v>0</v>
      </c>
      <c r="CE42" s="11">
        <f>P42+AN42</f>
        <v>0</v>
      </c>
      <c r="CF42" s="609">
        <f>Q42+AO42</f>
        <v>0</v>
      </c>
      <c r="CG42" s="11">
        <f>CE42+CF42</f>
        <v>0</v>
      </c>
      <c r="CH42" s="11">
        <f>S42+AQ42</f>
        <v>0</v>
      </c>
      <c r="CI42" s="609">
        <f>T42+AR42</f>
        <v>0</v>
      </c>
      <c r="CJ42" s="11">
        <f>CH42+CI42</f>
        <v>0</v>
      </c>
      <c r="CK42" s="11">
        <f>V42+AT42</f>
        <v>0</v>
      </c>
      <c r="CL42" s="609">
        <f>W42+AU42</f>
        <v>0</v>
      </c>
      <c r="CM42" s="11">
        <f>CK42+CL42</f>
        <v>0</v>
      </c>
      <c r="CN42" s="11">
        <f>Y42+AW42</f>
        <v>0</v>
      </c>
      <c r="CO42" s="609">
        <f>Z42+AX42</f>
        <v>0</v>
      </c>
      <c r="CP42" s="11">
        <f>CN42+CO42</f>
        <v>0</v>
      </c>
      <c r="CQ42" s="814"/>
    </row>
    <row r="43" ht="85.5" customHeight="1" spans="1:95">
      <c r="A43" s="16" t="s">
        <v>154</v>
      </c>
      <c r="B43" s="606" t="s">
        <v>188</v>
      </c>
      <c r="C43" s="607" t="s">
        <v>13</v>
      </c>
      <c r="D43" s="608">
        <f>E43+F43+I43+L43+O43+R43+U43+X43+AA43</f>
        <v>75160.81749</v>
      </c>
      <c r="E43" s="11">
        <v>0</v>
      </c>
      <c r="F43" s="11">
        <v>0</v>
      </c>
      <c r="G43" s="11">
        <f>'27'!I43</f>
        <v>6912.74881</v>
      </c>
      <c r="H43" s="609">
        <f>H44</f>
        <v>0</v>
      </c>
      <c r="I43" s="11">
        <f>G43+H43</f>
        <v>6912.74881</v>
      </c>
      <c r="J43" s="686">
        <f>'35'!L42</f>
        <v>10374.41733</v>
      </c>
      <c r="K43" s="687">
        <f>K44</f>
        <v>0</v>
      </c>
      <c r="L43" s="686">
        <f>J43+K43</f>
        <v>10374.41733</v>
      </c>
      <c r="M43" s="686">
        <f>'43'!O43</f>
        <v>9952.83704</v>
      </c>
      <c r="N43" s="687">
        <f>N44</f>
        <v>0</v>
      </c>
      <c r="O43" s="686">
        <f>M43+N43</f>
        <v>9952.83704</v>
      </c>
      <c r="P43" s="686">
        <f>'49'!R43</f>
        <v>16540.70411</v>
      </c>
      <c r="Q43" s="687">
        <f>Q44</f>
        <v>0</v>
      </c>
      <c r="R43" s="717">
        <f>P43+Q43</f>
        <v>16540.70411</v>
      </c>
      <c r="S43" s="686">
        <f>'54'!U43</f>
        <v>10046.5103</v>
      </c>
      <c r="T43" s="687">
        <f>T44</f>
        <v>0</v>
      </c>
      <c r="U43" s="717">
        <f>S43+T43</f>
        <v>10046.5103</v>
      </c>
      <c r="V43" s="686">
        <f>'54'!X43</f>
        <v>10732.12144</v>
      </c>
      <c r="W43" s="687">
        <v>0</v>
      </c>
      <c r="X43" s="717">
        <f>V43+W43</f>
        <v>10732.12144</v>
      </c>
      <c r="Y43" s="686">
        <f>'54'!AA43</f>
        <v>10601.47846</v>
      </c>
      <c r="Z43" s="687">
        <v>0</v>
      </c>
      <c r="AA43" s="717">
        <f>Y43+Z43</f>
        <v>10601.47846</v>
      </c>
      <c r="AB43" s="608">
        <f>AC43+AD43+AG43+AJ43+AM43+AP43+AS43+AV43+AY43</f>
        <v>5985.46214</v>
      </c>
      <c r="AC43" s="11">
        <v>0</v>
      </c>
      <c r="AD43" s="11">
        <v>0</v>
      </c>
      <c r="AE43" s="11">
        <f>'25'!X39</f>
        <v>819.76205</v>
      </c>
      <c r="AF43" s="609">
        <f>AF44</f>
        <v>0</v>
      </c>
      <c r="AG43" s="358">
        <f>AE43+AF43</f>
        <v>819.76205</v>
      </c>
      <c r="AH43" s="11">
        <f>'35'!AA42</f>
        <v>1965.70009</v>
      </c>
      <c r="AI43" s="609">
        <f>AI44</f>
        <v>0</v>
      </c>
      <c r="AJ43" s="11">
        <f>AH43+AI43</f>
        <v>1965.70009</v>
      </c>
      <c r="AK43" s="11">
        <f>'43'!AD43</f>
        <v>650</v>
      </c>
      <c r="AL43" s="609">
        <f>AL44</f>
        <v>0</v>
      </c>
      <c r="AM43" s="11">
        <f>AK43+AL43</f>
        <v>650</v>
      </c>
      <c r="AN43" s="11">
        <f>'48'!AP43</f>
        <v>1050</v>
      </c>
      <c r="AO43" s="609">
        <f>AO44</f>
        <v>0</v>
      </c>
      <c r="AP43" s="11">
        <f>AN43+AO43</f>
        <v>1050</v>
      </c>
      <c r="AQ43" s="11">
        <f>'54'!AS43</f>
        <v>1500</v>
      </c>
      <c r="AR43" s="609">
        <f>AR44</f>
        <v>0</v>
      </c>
      <c r="AS43" s="11">
        <f>AQ43+AR43</f>
        <v>1500</v>
      </c>
      <c r="AT43" s="11">
        <f>'54'!AV43</f>
        <v>0</v>
      </c>
      <c r="AU43" s="609">
        <f>AU44</f>
        <v>0</v>
      </c>
      <c r="AV43" s="11">
        <f>AT43+AU43</f>
        <v>0</v>
      </c>
      <c r="AW43" s="11">
        <f>'54'!AY43</f>
        <v>0</v>
      </c>
      <c r="AX43" s="609">
        <f>AX44</f>
        <v>0</v>
      </c>
      <c r="AY43" s="11">
        <f>AW43+AX43</f>
        <v>0</v>
      </c>
      <c r="AZ43" s="747">
        <f>BC43+BF43+BI43+BL43+BO43+BR43</f>
        <v>0</v>
      </c>
      <c r="BA43" s="11">
        <v>0</v>
      </c>
      <c r="BB43" s="687">
        <f>BB44</f>
        <v>0</v>
      </c>
      <c r="BC43" s="11">
        <f>BA43+BB43</f>
        <v>0</v>
      </c>
      <c r="BD43" s="11">
        <v>0</v>
      </c>
      <c r="BE43" s="609">
        <f>BE44</f>
        <v>0</v>
      </c>
      <c r="BF43" s="11">
        <f>BD43+BE43</f>
        <v>0</v>
      </c>
      <c r="BG43" s="11">
        <v>0</v>
      </c>
      <c r="BH43" s="609">
        <f>BH44</f>
        <v>0</v>
      </c>
      <c r="BI43" s="686">
        <f>BG43+BH43</f>
        <v>0</v>
      </c>
      <c r="BJ43" s="11">
        <f>'54'!BL43</f>
        <v>0</v>
      </c>
      <c r="BK43" s="609">
        <f>BK44</f>
        <v>0</v>
      </c>
      <c r="BL43" s="686">
        <f>BJ43+BK43</f>
        <v>0</v>
      </c>
      <c r="BM43" s="11">
        <f>'54'!BO43</f>
        <v>0</v>
      </c>
      <c r="BN43" s="609">
        <f>BN44</f>
        <v>0</v>
      </c>
      <c r="BO43" s="686">
        <f>BM43+BN43</f>
        <v>0</v>
      </c>
      <c r="BP43" s="11">
        <f>'54'!BR43</f>
        <v>0</v>
      </c>
      <c r="BQ43" s="609">
        <f>BQ44</f>
        <v>0</v>
      </c>
      <c r="BR43" s="686">
        <f>BP43+BQ43</f>
        <v>0</v>
      </c>
      <c r="BS43" s="608">
        <f>BT43+BU43+BX43+CA43+CD43+CG43+CJ43+CM43+CP43</f>
        <v>81146.27963</v>
      </c>
      <c r="BT43" s="11">
        <f t="shared" si="8"/>
        <v>0</v>
      </c>
      <c r="BU43" s="11">
        <f t="shared" si="8"/>
        <v>0</v>
      </c>
      <c r="BV43" s="11">
        <f t="shared" si="8"/>
        <v>7732.51086</v>
      </c>
      <c r="BW43" s="609">
        <f t="shared" si="8"/>
        <v>0</v>
      </c>
      <c r="BX43" s="11">
        <f>BV43+BW43</f>
        <v>7732.51086</v>
      </c>
      <c r="BY43" s="11">
        <f>J43+AH43+BA43</f>
        <v>12340.11742</v>
      </c>
      <c r="BZ43" s="609">
        <f>K43+AI43+BB43</f>
        <v>0</v>
      </c>
      <c r="CA43" s="11">
        <f>BY43+BZ43</f>
        <v>12340.11742</v>
      </c>
      <c r="CB43" s="11">
        <f>M43+AK43</f>
        <v>10602.83704</v>
      </c>
      <c r="CC43" s="609">
        <f>N43+AL43</f>
        <v>0</v>
      </c>
      <c r="CD43" s="11">
        <f>CB43+CC43</f>
        <v>10602.83704</v>
      </c>
      <c r="CE43" s="11">
        <f>P43+AN43</f>
        <v>17590.70411</v>
      </c>
      <c r="CF43" s="609">
        <f>Q43+AO43</f>
        <v>0</v>
      </c>
      <c r="CG43" s="11">
        <f>CE43+CF43</f>
        <v>17590.70411</v>
      </c>
      <c r="CH43" s="11">
        <f>S43+AQ43+BJ43</f>
        <v>11546.5103</v>
      </c>
      <c r="CI43" s="609">
        <f>T43+AR43+BK43</f>
        <v>0</v>
      </c>
      <c r="CJ43" s="11">
        <f>CH43+CI43</f>
        <v>11546.5103</v>
      </c>
      <c r="CK43" s="11">
        <f>V43+AT43+BM43</f>
        <v>10732.12144</v>
      </c>
      <c r="CL43" s="609">
        <f>W43+AU43+BN43</f>
        <v>0</v>
      </c>
      <c r="CM43" s="11">
        <f>CK43+CL43</f>
        <v>10732.12144</v>
      </c>
      <c r="CN43" s="11">
        <f>Y43+AW43+BP43</f>
        <v>10601.47846</v>
      </c>
      <c r="CO43" s="609">
        <f>Z43+AX43+BQ43</f>
        <v>0</v>
      </c>
      <c r="CP43" s="11">
        <f>CN43+CO43</f>
        <v>10601.47846</v>
      </c>
      <c r="CQ43" s="224"/>
    </row>
    <row r="44" ht="60.75" customHeight="1" spans="1:95">
      <c r="A44" s="637"/>
      <c r="B44" s="638"/>
      <c r="C44" s="639" t="s">
        <v>157</v>
      </c>
      <c r="D44" s="640"/>
      <c r="E44" s="641"/>
      <c r="F44" s="641"/>
      <c r="G44" s="641"/>
      <c r="H44" s="642"/>
      <c r="I44" s="641"/>
      <c r="J44" s="699"/>
      <c r="K44" s="700"/>
      <c r="L44" s="699"/>
      <c r="M44" s="699"/>
      <c r="N44" s="700"/>
      <c r="O44" s="699"/>
      <c r="P44" s="699"/>
      <c r="Q44" s="700"/>
      <c r="R44" s="722"/>
      <c r="S44" s="699"/>
      <c r="T44" s="687"/>
      <c r="U44" s="722"/>
      <c r="V44" s="699"/>
      <c r="W44" s="700"/>
      <c r="X44" s="722"/>
      <c r="Y44" s="699"/>
      <c r="Z44" s="700"/>
      <c r="AA44" s="722"/>
      <c r="AB44" s="640"/>
      <c r="AC44" s="641"/>
      <c r="AD44" s="641"/>
      <c r="AE44" s="641"/>
      <c r="AF44" s="642"/>
      <c r="AG44" s="392"/>
      <c r="AH44" s="641"/>
      <c r="AI44" s="736"/>
      <c r="AJ44" s="641"/>
      <c r="AK44" s="641"/>
      <c r="AL44" s="642"/>
      <c r="AM44" s="641"/>
      <c r="AN44" s="641"/>
      <c r="AO44" s="642"/>
      <c r="AP44" s="641"/>
      <c r="AQ44" s="641"/>
      <c r="AR44" s="642"/>
      <c r="AS44" s="641"/>
      <c r="AT44" s="641"/>
      <c r="AU44" s="642"/>
      <c r="AV44" s="641"/>
      <c r="AW44" s="641"/>
      <c r="AX44" s="642"/>
      <c r="AY44" s="758"/>
      <c r="AZ44" s="759"/>
      <c r="BA44" s="760"/>
      <c r="BB44" s="642"/>
      <c r="BC44" s="760"/>
      <c r="BD44" s="760"/>
      <c r="BE44" s="642"/>
      <c r="BF44" s="760"/>
      <c r="BG44" s="760"/>
      <c r="BH44" s="642"/>
      <c r="BI44" s="760"/>
      <c r="BJ44" s="760"/>
      <c r="BK44" s="642"/>
      <c r="BL44" s="760"/>
      <c r="BM44" s="760"/>
      <c r="BN44" s="642"/>
      <c r="BO44" s="760"/>
      <c r="BP44" s="760"/>
      <c r="BQ44" s="642"/>
      <c r="BR44" s="783"/>
      <c r="BS44" s="784"/>
      <c r="BT44" s="785"/>
      <c r="BU44" s="785"/>
      <c r="BV44" s="785"/>
      <c r="BW44" s="790"/>
      <c r="BX44" s="785"/>
      <c r="BY44" s="785"/>
      <c r="BZ44" s="790"/>
      <c r="CA44" s="785"/>
      <c r="CB44" s="785"/>
      <c r="CC44" s="790"/>
      <c r="CD44" s="785"/>
      <c r="CE44" s="785"/>
      <c r="CF44" s="790"/>
      <c r="CG44" s="785"/>
      <c r="CH44" s="785"/>
      <c r="CI44" s="790"/>
      <c r="CJ44" s="785"/>
      <c r="CK44" s="785"/>
      <c r="CL44" s="790"/>
      <c r="CM44" s="785"/>
      <c r="CN44" s="785"/>
      <c r="CO44" s="790"/>
      <c r="CP44" s="815"/>
      <c r="CQ44" s="225"/>
    </row>
    <row r="45" s="27" customFormat="1" ht="76.9" customHeight="1" spans="1:95">
      <c r="A45" s="643"/>
      <c r="B45" s="644" t="s">
        <v>189</v>
      </c>
      <c r="C45" s="645"/>
      <c r="D45" s="608">
        <f>E45+F45+I45+L45+O45+R45+U45+X45+AA45</f>
        <v>655469.23367</v>
      </c>
      <c r="E45" s="646">
        <f>E43+E38+E30+E26+E25+E22+E19+E13</f>
        <v>68854.353</v>
      </c>
      <c r="F45" s="646">
        <f t="shared" ref="F45:AY45" si="9">F43+F38+F30+F26+F25+F22+F19+F13</f>
        <v>62669.96004</v>
      </c>
      <c r="G45" s="646">
        <f t="shared" si="9"/>
        <v>73521.61235</v>
      </c>
      <c r="H45" s="646">
        <f t="shared" si="9"/>
        <v>0</v>
      </c>
      <c r="I45" s="646">
        <f t="shared" si="9"/>
        <v>71522.40365</v>
      </c>
      <c r="J45" s="646">
        <f t="shared" si="9"/>
        <v>68942.51381</v>
      </c>
      <c r="K45" s="646">
        <f t="shared" si="9"/>
        <v>0</v>
      </c>
      <c r="L45" s="646">
        <f t="shared" si="9"/>
        <v>68942.51381</v>
      </c>
      <c r="M45" s="646">
        <f t="shared" si="9"/>
        <v>67687.88324</v>
      </c>
      <c r="N45" s="646">
        <f t="shared" si="9"/>
        <v>0</v>
      </c>
      <c r="O45" s="646">
        <f t="shared" si="9"/>
        <v>67687.88324</v>
      </c>
      <c r="P45" s="646">
        <f t="shared" si="9"/>
        <v>100143.35922</v>
      </c>
      <c r="Q45" s="646">
        <f t="shared" si="9"/>
        <v>0</v>
      </c>
      <c r="R45" s="646">
        <f t="shared" si="9"/>
        <v>97690.08269</v>
      </c>
      <c r="S45" s="646">
        <f t="shared" si="9"/>
        <v>74464.15037</v>
      </c>
      <c r="T45" s="646">
        <f t="shared" si="9"/>
        <v>20.7463200000001</v>
      </c>
      <c r="U45" s="646">
        <f t="shared" si="9"/>
        <v>74484.89669</v>
      </c>
      <c r="V45" s="646">
        <f t="shared" si="9"/>
        <v>72208.25436</v>
      </c>
      <c r="W45" s="646">
        <f t="shared" si="9"/>
        <v>0</v>
      </c>
      <c r="X45" s="646">
        <f t="shared" si="9"/>
        <v>72208.25436</v>
      </c>
      <c r="Y45" s="646">
        <f t="shared" si="9"/>
        <v>71408.88619</v>
      </c>
      <c r="Z45" s="646">
        <f t="shared" si="9"/>
        <v>0</v>
      </c>
      <c r="AA45" s="646">
        <f t="shared" si="9"/>
        <v>71408.88619</v>
      </c>
      <c r="AB45" s="608">
        <f>AC45+AD45+AG45+AJ45+AM45+AP45+AS45+AV45+AY45</f>
        <v>34391.86534</v>
      </c>
      <c r="AC45" s="646">
        <f t="shared" si="9"/>
        <v>4170.09794</v>
      </c>
      <c r="AD45" s="646">
        <f t="shared" si="9"/>
        <v>0</v>
      </c>
      <c r="AE45" s="646">
        <f t="shared" si="9"/>
        <v>3698.01164</v>
      </c>
      <c r="AF45" s="646">
        <f t="shared" si="9"/>
        <v>0</v>
      </c>
      <c r="AG45" s="646">
        <f t="shared" si="9"/>
        <v>3698.01164</v>
      </c>
      <c r="AH45" s="646">
        <f t="shared" si="9"/>
        <v>13189.43893</v>
      </c>
      <c r="AI45" s="646">
        <f t="shared" si="9"/>
        <v>0</v>
      </c>
      <c r="AJ45" s="646">
        <f t="shared" si="9"/>
        <v>8458.26951</v>
      </c>
      <c r="AK45" s="646">
        <f t="shared" si="9"/>
        <v>3600</v>
      </c>
      <c r="AL45" s="646">
        <f t="shared" si="9"/>
        <v>0</v>
      </c>
      <c r="AM45" s="646">
        <f t="shared" si="9"/>
        <v>3600</v>
      </c>
      <c r="AN45" s="646">
        <f t="shared" si="9"/>
        <v>5100.4</v>
      </c>
      <c r="AO45" s="646">
        <f t="shared" si="9"/>
        <v>0</v>
      </c>
      <c r="AP45" s="646">
        <f t="shared" si="9"/>
        <v>5100.4</v>
      </c>
      <c r="AQ45" s="646">
        <f t="shared" si="9"/>
        <v>9365.08625</v>
      </c>
      <c r="AR45" s="646">
        <f t="shared" si="9"/>
        <v>0</v>
      </c>
      <c r="AS45" s="646">
        <f t="shared" si="9"/>
        <v>9365.08625</v>
      </c>
      <c r="AT45" s="646">
        <f t="shared" si="9"/>
        <v>0</v>
      </c>
      <c r="AU45" s="646">
        <f t="shared" si="9"/>
        <v>0</v>
      </c>
      <c r="AV45" s="646">
        <f t="shared" si="9"/>
        <v>0</v>
      </c>
      <c r="AW45" s="646">
        <f t="shared" si="9"/>
        <v>0</v>
      </c>
      <c r="AX45" s="646">
        <f t="shared" si="9"/>
        <v>0</v>
      </c>
      <c r="AY45" s="646">
        <f t="shared" si="9"/>
        <v>0</v>
      </c>
      <c r="AZ45" s="747">
        <f>BC45+BF45+BI45+BL45+BO45+BR45</f>
        <v>0</v>
      </c>
      <c r="BA45" s="761">
        <f>BA43+BA30+BA26+BA25+BA22+BA19+BA13</f>
        <v>0</v>
      </c>
      <c r="BB45" s="761">
        <f>BB43+BB30+BB26+BB25+BB22+BB19+BB13</f>
        <v>0</v>
      </c>
      <c r="BC45" s="646">
        <f t="shared" ref="BC45:CP45" si="10">BC43+BC38+BC30+BC26+BC25+BC22+BC19+BC13</f>
        <v>0</v>
      </c>
      <c r="BD45" s="646">
        <f t="shared" si="10"/>
        <v>0</v>
      </c>
      <c r="BE45" s="646">
        <f t="shared" si="10"/>
        <v>0</v>
      </c>
      <c r="BF45" s="646">
        <f t="shared" si="10"/>
        <v>0</v>
      </c>
      <c r="BG45" s="646">
        <f t="shared" si="10"/>
        <v>0</v>
      </c>
      <c r="BH45" s="646">
        <f t="shared" si="10"/>
        <v>0</v>
      </c>
      <c r="BI45" s="646">
        <f t="shared" si="10"/>
        <v>0</v>
      </c>
      <c r="BJ45" s="646">
        <f t="shared" si="10"/>
        <v>0</v>
      </c>
      <c r="BK45" s="646">
        <f t="shared" si="10"/>
        <v>0</v>
      </c>
      <c r="BL45" s="646">
        <f t="shared" si="10"/>
        <v>0</v>
      </c>
      <c r="BM45" s="646">
        <f t="shared" si="10"/>
        <v>0</v>
      </c>
      <c r="BN45" s="646">
        <f t="shared" si="10"/>
        <v>0</v>
      </c>
      <c r="BO45" s="646">
        <f t="shared" si="10"/>
        <v>0</v>
      </c>
      <c r="BP45" s="646">
        <f t="shared" si="10"/>
        <v>0</v>
      </c>
      <c r="BQ45" s="646">
        <f t="shared" si="10"/>
        <v>0</v>
      </c>
      <c r="BR45" s="646">
        <f t="shared" si="10"/>
        <v>0</v>
      </c>
      <c r="BS45" s="608">
        <f>BT45+BU45+BX45+CA45+CD45+CG45+CJ45+CM45+CP45</f>
        <v>689861.09901</v>
      </c>
      <c r="BT45" s="646">
        <f t="shared" si="10"/>
        <v>73024.45094</v>
      </c>
      <c r="BU45" s="646">
        <f t="shared" si="10"/>
        <v>62669.96004</v>
      </c>
      <c r="BV45" s="646">
        <f t="shared" si="10"/>
        <v>77219.62399</v>
      </c>
      <c r="BW45" s="646">
        <f t="shared" si="10"/>
        <v>0</v>
      </c>
      <c r="BX45" s="646">
        <f t="shared" si="10"/>
        <v>75220.41529</v>
      </c>
      <c r="BY45" s="646">
        <f t="shared" si="10"/>
        <v>82131.95274</v>
      </c>
      <c r="BZ45" s="646">
        <f t="shared" si="10"/>
        <v>0</v>
      </c>
      <c r="CA45" s="646">
        <f t="shared" si="10"/>
        <v>77400.78332</v>
      </c>
      <c r="CB45" s="646">
        <f t="shared" si="10"/>
        <v>71287.88324</v>
      </c>
      <c r="CC45" s="646">
        <f t="shared" si="10"/>
        <v>0</v>
      </c>
      <c r="CD45" s="646">
        <f t="shared" si="10"/>
        <v>71287.88324</v>
      </c>
      <c r="CE45" s="646">
        <f t="shared" si="10"/>
        <v>102790.48269</v>
      </c>
      <c r="CF45" s="646">
        <f t="shared" si="10"/>
        <v>0</v>
      </c>
      <c r="CG45" s="646">
        <f t="shared" si="10"/>
        <v>102790.48269</v>
      </c>
      <c r="CH45" s="646">
        <f t="shared" si="10"/>
        <v>83829.23662</v>
      </c>
      <c r="CI45" s="646">
        <f t="shared" si="10"/>
        <v>20.7463200000001</v>
      </c>
      <c r="CJ45" s="646">
        <f t="shared" si="10"/>
        <v>83849.98294</v>
      </c>
      <c r="CK45" s="646">
        <f t="shared" si="10"/>
        <v>72208.25436</v>
      </c>
      <c r="CL45" s="646">
        <f t="shared" si="10"/>
        <v>0</v>
      </c>
      <c r="CM45" s="646">
        <f t="shared" si="10"/>
        <v>72208.25436</v>
      </c>
      <c r="CN45" s="646">
        <f t="shared" si="10"/>
        <v>71408.88619</v>
      </c>
      <c r="CO45" s="646">
        <f t="shared" si="10"/>
        <v>0</v>
      </c>
      <c r="CP45" s="646">
        <f t="shared" si="10"/>
        <v>71408.88619</v>
      </c>
      <c r="CQ45" s="816"/>
    </row>
    <row r="46" s="27" customFormat="1" ht="27" customHeight="1" spans="1:95">
      <c r="A46" s="647" t="s">
        <v>286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  <c r="O46" s="648"/>
      <c r="P46" s="648"/>
      <c r="Q46" s="648"/>
      <c r="R46" s="648"/>
      <c r="S46" s="648"/>
      <c r="T46" s="648"/>
      <c r="U46" s="648"/>
      <c r="V46" s="648"/>
      <c r="W46" s="648"/>
      <c r="X46" s="648"/>
      <c r="Y46" s="648"/>
      <c r="Z46" s="648"/>
      <c r="AA46" s="648"/>
      <c r="AB46" s="648"/>
      <c r="AC46" s="648"/>
      <c r="AD46" s="648"/>
      <c r="AE46" s="648"/>
      <c r="AF46" s="648"/>
      <c r="AG46" s="648"/>
      <c r="AH46" s="648"/>
      <c r="AI46" s="648"/>
      <c r="AJ46" s="648"/>
      <c r="AK46" s="648"/>
      <c r="AL46" s="648"/>
      <c r="AM46" s="648"/>
      <c r="AN46" s="648"/>
      <c r="AO46" s="648"/>
      <c r="AP46" s="648"/>
      <c r="AQ46" s="648"/>
      <c r="AR46" s="648"/>
      <c r="AS46" s="648"/>
      <c r="AT46" s="648"/>
      <c r="AU46" s="648"/>
      <c r="AV46" s="648"/>
      <c r="AW46" s="648"/>
      <c r="AX46" s="648"/>
      <c r="AY46" s="648"/>
      <c r="AZ46" s="648"/>
      <c r="BA46" s="648"/>
      <c r="BB46" s="648"/>
      <c r="BC46" s="648"/>
      <c r="BD46" s="648"/>
      <c r="BE46" s="648"/>
      <c r="BF46" s="648"/>
      <c r="BG46" s="648"/>
      <c r="BH46" s="648"/>
      <c r="BI46" s="648"/>
      <c r="BJ46" s="648"/>
      <c r="BK46" s="648"/>
      <c r="BL46" s="648"/>
      <c r="BM46" s="648"/>
      <c r="BN46" s="648"/>
      <c r="BO46" s="648"/>
      <c r="BP46" s="648"/>
      <c r="BQ46" s="648"/>
      <c r="BR46" s="648"/>
      <c r="BS46" s="648"/>
      <c r="BT46" s="648"/>
      <c r="BU46" s="648"/>
      <c r="BV46" s="648"/>
      <c r="BW46" s="648"/>
      <c r="BX46" s="648"/>
      <c r="BY46" s="648"/>
      <c r="BZ46" s="648"/>
      <c r="CA46" s="648"/>
      <c r="CB46" s="648"/>
      <c r="CC46" s="648"/>
      <c r="CD46" s="648"/>
      <c r="CE46" s="648"/>
      <c r="CF46" s="648"/>
      <c r="CG46" s="648"/>
      <c r="CH46" s="648"/>
      <c r="CI46" s="648"/>
      <c r="CJ46" s="648"/>
      <c r="CK46" s="648"/>
      <c r="CL46" s="648"/>
      <c r="CM46" s="648"/>
      <c r="CN46" s="648"/>
      <c r="CO46" s="648"/>
      <c r="CP46" s="817"/>
      <c r="CQ46" s="818"/>
    </row>
    <row r="47" s="27" customFormat="1" ht="93.75" customHeight="1" spans="1:95">
      <c r="A47" s="649" t="s">
        <v>44</v>
      </c>
      <c r="B47" s="650" t="s">
        <v>287</v>
      </c>
      <c r="C47" s="651" t="s">
        <v>13</v>
      </c>
      <c r="D47" s="652">
        <f>E47+F47+I47+L47+O47+R47+U47+X47+AA47</f>
        <v>210.52674</v>
      </c>
      <c r="E47" s="653">
        <v>0</v>
      </c>
      <c r="F47" s="653">
        <v>0</v>
      </c>
      <c r="G47" s="653">
        <v>0</v>
      </c>
      <c r="H47" s="654"/>
      <c r="I47" s="653">
        <f>G47+H47</f>
        <v>0</v>
      </c>
      <c r="J47" s="701">
        <f>'35'!L46</f>
        <v>52.632</v>
      </c>
      <c r="K47" s="654">
        <f>K48+K49+K50</f>
        <v>0</v>
      </c>
      <c r="L47" s="701">
        <f>J47+K47</f>
        <v>52.632</v>
      </c>
      <c r="M47" s="701">
        <f>'43'!O47</f>
        <v>26.31579</v>
      </c>
      <c r="N47" s="654">
        <f>N48+N49+N50</f>
        <v>0</v>
      </c>
      <c r="O47" s="701">
        <f>M47+N47</f>
        <v>26.31579</v>
      </c>
      <c r="P47" s="701">
        <f>'49'!R47</f>
        <v>26.31579</v>
      </c>
      <c r="Q47" s="654">
        <f>Q48+Q49+Q50</f>
        <v>0</v>
      </c>
      <c r="R47" s="723">
        <f>P47+Q47</f>
        <v>26.31579</v>
      </c>
      <c r="S47" s="701">
        <f>'54'!U47</f>
        <v>52.63158</v>
      </c>
      <c r="T47" s="654">
        <f>T48+T49+T50</f>
        <v>0</v>
      </c>
      <c r="U47" s="723">
        <f>S47+T47</f>
        <v>52.63158</v>
      </c>
      <c r="V47" s="701">
        <f>'54'!X47</f>
        <v>52.63158</v>
      </c>
      <c r="W47" s="654">
        <f>W48</f>
        <v>0</v>
      </c>
      <c r="X47" s="723">
        <f>V47+W47</f>
        <v>52.63158</v>
      </c>
      <c r="Y47" s="701">
        <f>'54'!AA47</f>
        <v>0</v>
      </c>
      <c r="Z47" s="654">
        <f>Z48</f>
        <v>0</v>
      </c>
      <c r="AA47" s="723">
        <f>Y47+Z47</f>
        <v>0</v>
      </c>
      <c r="AB47" s="674">
        <f>AC47+AD47+AG47+AJ47+AM47+AP47+AS47+AV47+AY47</f>
        <v>920</v>
      </c>
      <c r="AC47" s="653">
        <v>0</v>
      </c>
      <c r="AD47" s="653">
        <v>0</v>
      </c>
      <c r="AE47" s="653">
        <v>0</v>
      </c>
      <c r="AF47" s="654"/>
      <c r="AG47" s="404">
        <f>AE47+AF47</f>
        <v>0</v>
      </c>
      <c r="AH47" s="653">
        <f>'35'!AA46</f>
        <v>180</v>
      </c>
      <c r="AI47" s="654">
        <f>AI48+AI49+AI50</f>
        <v>0</v>
      </c>
      <c r="AJ47" s="653">
        <f>AH47+AI47</f>
        <v>180</v>
      </c>
      <c r="AK47" s="653">
        <f>'43'!AD47</f>
        <v>90</v>
      </c>
      <c r="AL47" s="654">
        <f>AL48+AL49+AL50</f>
        <v>0</v>
      </c>
      <c r="AM47" s="653">
        <f>AK47+AL47</f>
        <v>90</v>
      </c>
      <c r="AN47" s="653">
        <f>'49'!AP47</f>
        <v>90</v>
      </c>
      <c r="AO47" s="654">
        <f>AO48+AO49+AO50</f>
        <v>0</v>
      </c>
      <c r="AP47" s="653">
        <f>AN47+AO47</f>
        <v>90</v>
      </c>
      <c r="AQ47" s="653">
        <f>'54'!AS47</f>
        <v>200</v>
      </c>
      <c r="AR47" s="654">
        <f>AR48+AR49+AR50</f>
        <v>0</v>
      </c>
      <c r="AS47" s="653">
        <f>AQ47+AR47</f>
        <v>200</v>
      </c>
      <c r="AT47" s="653">
        <f>'54'!AV47</f>
        <v>180</v>
      </c>
      <c r="AU47" s="654">
        <f>AU48</f>
        <v>0</v>
      </c>
      <c r="AV47" s="653">
        <f>AT47+AU47</f>
        <v>180</v>
      </c>
      <c r="AW47" s="653">
        <f>'54'!AY47</f>
        <v>180</v>
      </c>
      <c r="AX47" s="654">
        <f>AX48</f>
        <v>0</v>
      </c>
      <c r="AY47" s="653">
        <f>AW47+AX47</f>
        <v>180</v>
      </c>
      <c r="AZ47" s="747">
        <f>BC47+BF47+BI47+BL47+BO47+BR47</f>
        <v>4080</v>
      </c>
      <c r="BA47" s="762">
        <f>'34'!AK46</f>
        <v>820</v>
      </c>
      <c r="BB47" s="654">
        <f>BB48+BB49+BB50</f>
        <v>0</v>
      </c>
      <c r="BC47" s="653">
        <f>BA47+BB47</f>
        <v>820</v>
      </c>
      <c r="BD47" s="653">
        <f>'43'!AN47</f>
        <v>410</v>
      </c>
      <c r="BE47" s="654">
        <f>BE48+BE49+BE50</f>
        <v>0</v>
      </c>
      <c r="BF47" s="653">
        <f>BD47+BE47</f>
        <v>410</v>
      </c>
      <c r="BG47" s="653">
        <f>'49'!BI47</f>
        <v>410</v>
      </c>
      <c r="BH47" s="654">
        <f>BH48+BH49+BH50</f>
        <v>0</v>
      </c>
      <c r="BI47" s="653">
        <f>BG47+BH47</f>
        <v>410</v>
      </c>
      <c r="BJ47" s="653">
        <f>'54'!BL47</f>
        <v>800</v>
      </c>
      <c r="BK47" s="654">
        <f>BK48+BK49+BK50</f>
        <v>0</v>
      </c>
      <c r="BL47" s="653">
        <f>BJ47+BK47</f>
        <v>800</v>
      </c>
      <c r="BM47" s="653">
        <f>'54'!BO47</f>
        <v>820</v>
      </c>
      <c r="BN47" s="654">
        <f>BN48</f>
        <v>0</v>
      </c>
      <c r="BO47" s="653">
        <f>BM47+BN47</f>
        <v>820</v>
      </c>
      <c r="BP47" s="653">
        <f>'54'!BR47</f>
        <v>820</v>
      </c>
      <c r="BQ47" s="654">
        <f>BQ48</f>
        <v>0</v>
      </c>
      <c r="BR47" s="786">
        <f>BP47+BQ47</f>
        <v>820</v>
      </c>
      <c r="BS47" s="608">
        <f>BT47+BU47+BX47+CA47+CD47+CG47+CJ47+CM47+CP47</f>
        <v>5210.52674</v>
      </c>
      <c r="BT47" s="653">
        <f>E47+AC47</f>
        <v>0</v>
      </c>
      <c r="BU47" s="653">
        <f>F47+AD47</f>
        <v>0</v>
      </c>
      <c r="BV47" s="653">
        <f>G47+AE47</f>
        <v>0</v>
      </c>
      <c r="BW47" s="654">
        <f>H47+AF47</f>
        <v>0</v>
      </c>
      <c r="BX47" s="653">
        <f>BV47+BW47</f>
        <v>0</v>
      </c>
      <c r="BY47" s="653">
        <f>J47+AH47+BA47</f>
        <v>1052.632</v>
      </c>
      <c r="BZ47" s="654">
        <f>K47+AI47+BB47</f>
        <v>0</v>
      </c>
      <c r="CA47" s="653">
        <f>BY47+BZ47</f>
        <v>1052.632</v>
      </c>
      <c r="CB47" s="653">
        <f>M47+AK47+BD47</f>
        <v>526.31579</v>
      </c>
      <c r="CC47" s="793">
        <f>N47+AL47+BE47</f>
        <v>0</v>
      </c>
      <c r="CD47" s="653">
        <f>CB47+CC47</f>
        <v>526.31579</v>
      </c>
      <c r="CE47" s="653">
        <f>P47+AN47+BG47</f>
        <v>526.31579</v>
      </c>
      <c r="CF47" s="654">
        <f>Q47+AO47+BH47</f>
        <v>0</v>
      </c>
      <c r="CG47" s="653">
        <f>CE47+CF47</f>
        <v>526.31579</v>
      </c>
      <c r="CH47" s="653">
        <f>S47+AQ47+BJ47</f>
        <v>1052.63158</v>
      </c>
      <c r="CI47" s="654">
        <f>T47+AR47+BK47</f>
        <v>0</v>
      </c>
      <c r="CJ47" s="653">
        <f>CH47+CI47</f>
        <v>1052.63158</v>
      </c>
      <c r="CK47" s="653">
        <f>V47+AT47+BM47</f>
        <v>1052.63158</v>
      </c>
      <c r="CL47" s="654">
        <f>W47+AU47+BN47</f>
        <v>0</v>
      </c>
      <c r="CM47" s="653">
        <f>CK47+CL47</f>
        <v>1052.63158</v>
      </c>
      <c r="CN47" s="653">
        <f>Y47+AW47+BP47</f>
        <v>1000</v>
      </c>
      <c r="CO47" s="654">
        <f>Z47+AX47+BQ47</f>
        <v>0</v>
      </c>
      <c r="CP47" s="653">
        <f>CN47+CO47</f>
        <v>1000</v>
      </c>
      <c r="CQ47" s="819"/>
    </row>
    <row r="48" s="27" customFormat="1" ht="25.5" customHeight="1" spans="1:95">
      <c r="A48" s="655"/>
      <c r="B48" s="606"/>
      <c r="C48" s="656" t="s">
        <v>330</v>
      </c>
      <c r="D48" s="657"/>
      <c r="E48" s="11"/>
      <c r="F48" s="11"/>
      <c r="G48" s="11"/>
      <c r="H48" s="609"/>
      <c r="I48" s="11"/>
      <c r="J48" s="686"/>
      <c r="K48" s="609"/>
      <c r="L48" s="686"/>
      <c r="M48" s="686"/>
      <c r="N48" s="609"/>
      <c r="O48" s="686"/>
      <c r="P48" s="686"/>
      <c r="Q48" s="609"/>
      <c r="R48" s="717"/>
      <c r="S48" s="686"/>
      <c r="T48" s="609"/>
      <c r="U48" s="717"/>
      <c r="V48" s="686"/>
      <c r="W48" s="609"/>
      <c r="X48" s="717"/>
      <c r="Y48" s="686"/>
      <c r="Z48" s="609"/>
      <c r="AA48" s="717"/>
      <c r="AB48" s="608"/>
      <c r="AC48" s="11"/>
      <c r="AD48" s="11"/>
      <c r="AE48" s="11"/>
      <c r="AF48" s="609"/>
      <c r="AG48" s="358"/>
      <c r="AH48" s="11"/>
      <c r="AI48" s="609"/>
      <c r="AJ48" s="11"/>
      <c r="AK48" s="11"/>
      <c r="AL48" s="609"/>
      <c r="AM48" s="11"/>
      <c r="AN48" s="11"/>
      <c r="AO48" s="609"/>
      <c r="AP48" s="11"/>
      <c r="AQ48" s="11"/>
      <c r="AR48" s="609"/>
      <c r="AS48" s="11"/>
      <c r="AT48" s="11"/>
      <c r="AU48" s="609"/>
      <c r="AV48" s="11"/>
      <c r="AW48" s="11"/>
      <c r="AX48" s="609"/>
      <c r="AY48" s="11"/>
      <c r="AZ48" s="608"/>
      <c r="BA48" s="763"/>
      <c r="BB48" s="609"/>
      <c r="BC48" s="11"/>
      <c r="BD48" s="11"/>
      <c r="BE48" s="609"/>
      <c r="BF48" s="11"/>
      <c r="BG48" s="11"/>
      <c r="BH48" s="609"/>
      <c r="BI48" s="11"/>
      <c r="BJ48" s="11"/>
      <c r="BK48" s="609"/>
      <c r="BL48" s="11"/>
      <c r="BM48" s="11"/>
      <c r="BN48" s="609"/>
      <c r="BO48" s="11"/>
      <c r="BP48" s="11"/>
      <c r="BQ48" s="609"/>
      <c r="BR48" s="787"/>
      <c r="BS48" s="608"/>
      <c r="BT48" s="11"/>
      <c r="BU48" s="11"/>
      <c r="BV48" s="11"/>
      <c r="BW48" s="609"/>
      <c r="BX48" s="11"/>
      <c r="BY48" s="11"/>
      <c r="BZ48" s="676"/>
      <c r="CA48" s="11"/>
      <c r="CB48" s="11"/>
      <c r="CC48" s="676"/>
      <c r="CD48" s="11"/>
      <c r="CE48" s="11"/>
      <c r="CF48" s="609"/>
      <c r="CG48" s="11"/>
      <c r="CH48" s="11"/>
      <c r="CI48" s="676"/>
      <c r="CJ48" s="11"/>
      <c r="CK48" s="11"/>
      <c r="CL48" s="676"/>
      <c r="CM48" s="11"/>
      <c r="CN48" s="11"/>
      <c r="CO48" s="676"/>
      <c r="CP48" s="745"/>
      <c r="CQ48" s="820"/>
    </row>
    <row r="49" s="27" customFormat="1" ht="20.25" customHeight="1" spans="1:95">
      <c r="A49" s="655"/>
      <c r="B49" s="606"/>
      <c r="C49" s="656" t="s">
        <v>91</v>
      </c>
      <c r="D49" s="657"/>
      <c r="E49" s="11"/>
      <c r="F49" s="11"/>
      <c r="G49" s="11"/>
      <c r="H49" s="609"/>
      <c r="I49" s="11"/>
      <c r="J49" s="686"/>
      <c r="K49" s="609"/>
      <c r="L49" s="686"/>
      <c r="M49" s="686"/>
      <c r="N49" s="609"/>
      <c r="O49" s="686"/>
      <c r="P49" s="686"/>
      <c r="Q49" s="609"/>
      <c r="R49" s="717"/>
      <c r="S49" s="686"/>
      <c r="T49" s="609"/>
      <c r="U49" s="717"/>
      <c r="V49" s="686"/>
      <c r="W49" s="609"/>
      <c r="X49" s="717"/>
      <c r="Y49" s="686"/>
      <c r="Z49" s="609"/>
      <c r="AA49" s="717"/>
      <c r="AB49" s="608"/>
      <c r="AC49" s="11"/>
      <c r="AD49" s="11"/>
      <c r="AE49" s="11"/>
      <c r="AF49" s="609"/>
      <c r="AG49" s="358"/>
      <c r="AH49" s="11"/>
      <c r="AI49" s="609"/>
      <c r="AJ49" s="11"/>
      <c r="AK49" s="11"/>
      <c r="AL49" s="609"/>
      <c r="AM49" s="11"/>
      <c r="AN49" s="11"/>
      <c r="AO49" s="609"/>
      <c r="AP49" s="11"/>
      <c r="AQ49" s="11"/>
      <c r="AR49" s="609"/>
      <c r="AS49" s="11"/>
      <c r="AT49" s="11"/>
      <c r="AU49" s="609"/>
      <c r="AV49" s="11"/>
      <c r="AW49" s="11"/>
      <c r="AX49" s="609"/>
      <c r="AY49" s="11"/>
      <c r="AZ49" s="608"/>
      <c r="BA49" s="763"/>
      <c r="BB49" s="609"/>
      <c r="BC49" s="11"/>
      <c r="BD49" s="11"/>
      <c r="BE49" s="609"/>
      <c r="BF49" s="11"/>
      <c r="BG49" s="11"/>
      <c r="BH49" s="609"/>
      <c r="BI49" s="11"/>
      <c r="BJ49" s="11"/>
      <c r="BK49" s="609"/>
      <c r="BL49" s="11"/>
      <c r="BM49" s="11"/>
      <c r="BN49" s="609"/>
      <c r="BO49" s="11"/>
      <c r="BP49" s="11"/>
      <c r="BQ49" s="609"/>
      <c r="BR49" s="787"/>
      <c r="BS49" s="608"/>
      <c r="BT49" s="11"/>
      <c r="BU49" s="11"/>
      <c r="BV49" s="11"/>
      <c r="BW49" s="609"/>
      <c r="BX49" s="11"/>
      <c r="BY49" s="11"/>
      <c r="BZ49" s="609"/>
      <c r="CA49" s="11"/>
      <c r="CB49" s="11"/>
      <c r="CC49" s="676"/>
      <c r="CD49" s="11"/>
      <c r="CE49" s="11"/>
      <c r="CF49" s="609"/>
      <c r="CG49" s="11"/>
      <c r="CH49" s="11"/>
      <c r="CI49" s="676"/>
      <c r="CJ49" s="11"/>
      <c r="CK49" s="11"/>
      <c r="CL49" s="676"/>
      <c r="CM49" s="11"/>
      <c r="CN49" s="11"/>
      <c r="CO49" s="676"/>
      <c r="CP49" s="745"/>
      <c r="CQ49" s="820"/>
    </row>
    <row r="50" s="27" customFormat="1" ht="23.25" customHeight="1" spans="1:95">
      <c r="A50" s="655"/>
      <c r="B50" s="606"/>
      <c r="C50" s="656" t="s">
        <v>161</v>
      </c>
      <c r="D50" s="657"/>
      <c r="E50" s="11"/>
      <c r="F50" s="11"/>
      <c r="G50" s="11"/>
      <c r="H50" s="609"/>
      <c r="I50" s="11"/>
      <c r="J50" s="686"/>
      <c r="K50" s="609"/>
      <c r="L50" s="686"/>
      <c r="M50" s="686"/>
      <c r="N50" s="609"/>
      <c r="O50" s="686"/>
      <c r="P50" s="686"/>
      <c r="Q50" s="609"/>
      <c r="R50" s="717"/>
      <c r="S50" s="686"/>
      <c r="T50" s="609"/>
      <c r="U50" s="717"/>
      <c r="V50" s="686"/>
      <c r="W50" s="609"/>
      <c r="X50" s="717"/>
      <c r="Y50" s="686"/>
      <c r="Z50" s="609"/>
      <c r="AA50" s="717"/>
      <c r="AB50" s="608"/>
      <c r="AC50" s="11"/>
      <c r="AD50" s="11"/>
      <c r="AE50" s="11"/>
      <c r="AF50" s="609"/>
      <c r="AG50" s="358"/>
      <c r="AH50" s="11"/>
      <c r="AI50" s="609"/>
      <c r="AJ50" s="11"/>
      <c r="AK50" s="11"/>
      <c r="AL50" s="609"/>
      <c r="AM50" s="11"/>
      <c r="AN50" s="11"/>
      <c r="AO50" s="609"/>
      <c r="AP50" s="11"/>
      <c r="AQ50" s="11"/>
      <c r="AR50" s="609"/>
      <c r="AS50" s="11"/>
      <c r="AT50" s="11"/>
      <c r="AU50" s="609"/>
      <c r="AV50" s="11"/>
      <c r="AW50" s="11"/>
      <c r="AX50" s="609"/>
      <c r="AY50" s="11"/>
      <c r="AZ50" s="608"/>
      <c r="BA50" s="763"/>
      <c r="BB50" s="609"/>
      <c r="BC50" s="11"/>
      <c r="BD50" s="11"/>
      <c r="BE50" s="609"/>
      <c r="BF50" s="11"/>
      <c r="BG50" s="11"/>
      <c r="BH50" s="609"/>
      <c r="BI50" s="11"/>
      <c r="BJ50" s="11"/>
      <c r="BK50" s="609"/>
      <c r="BL50" s="11"/>
      <c r="BM50" s="11"/>
      <c r="BN50" s="609"/>
      <c r="BO50" s="11"/>
      <c r="BP50" s="11"/>
      <c r="BQ50" s="609"/>
      <c r="BR50" s="787"/>
      <c r="BS50" s="608"/>
      <c r="BT50" s="11"/>
      <c r="BU50" s="11"/>
      <c r="BV50" s="11"/>
      <c r="BW50" s="609"/>
      <c r="BX50" s="11"/>
      <c r="BY50" s="11"/>
      <c r="BZ50" s="609"/>
      <c r="CA50" s="11"/>
      <c r="CB50" s="11"/>
      <c r="CC50" s="676"/>
      <c r="CD50" s="11"/>
      <c r="CE50" s="11"/>
      <c r="CF50" s="609"/>
      <c r="CG50" s="11"/>
      <c r="CH50" s="11"/>
      <c r="CI50" s="676"/>
      <c r="CJ50" s="11"/>
      <c r="CK50" s="11"/>
      <c r="CL50" s="676"/>
      <c r="CM50" s="11"/>
      <c r="CN50" s="11"/>
      <c r="CO50" s="676"/>
      <c r="CP50" s="745"/>
      <c r="CQ50" s="821"/>
    </row>
    <row r="51" s="27" customFormat="1" ht="83.25" customHeight="1" spans="1:95">
      <c r="A51" s="658" t="s">
        <v>289</v>
      </c>
      <c r="B51" s="638" t="s">
        <v>290</v>
      </c>
      <c r="C51" s="659" t="s">
        <v>13</v>
      </c>
      <c r="D51" s="660">
        <f>E51+F51+I51+L51+O51+R51+U51+X51+AA51</f>
        <v>12.83158</v>
      </c>
      <c r="E51" s="641">
        <v>0</v>
      </c>
      <c r="F51" s="641">
        <v>0</v>
      </c>
      <c r="G51" s="641">
        <f>'27'!I71</f>
        <v>0</v>
      </c>
      <c r="H51" s="642"/>
      <c r="I51" s="641">
        <f>G51+H51</f>
        <v>0</v>
      </c>
      <c r="J51" s="699">
        <f>'35'!L50</f>
        <v>0</v>
      </c>
      <c r="K51" s="642">
        <v>0</v>
      </c>
      <c r="L51" s="699">
        <f>J51+K51</f>
        <v>0</v>
      </c>
      <c r="M51" s="699">
        <f>'43'!O51</f>
        <v>0</v>
      </c>
      <c r="N51" s="642">
        <v>0</v>
      </c>
      <c r="O51" s="699">
        <f>M51+N51</f>
        <v>0</v>
      </c>
      <c r="P51" s="699">
        <f>'49'!R51</f>
        <v>0</v>
      </c>
      <c r="Q51" s="642">
        <v>0</v>
      </c>
      <c r="R51" s="722">
        <f>P51+Q51</f>
        <v>0</v>
      </c>
      <c r="S51" s="699">
        <f>'54'!U51</f>
        <v>135.27526</v>
      </c>
      <c r="T51" s="642">
        <f>T52+T53</f>
        <v>-135.27526</v>
      </c>
      <c r="U51" s="722">
        <f>S51+T51</f>
        <v>0</v>
      </c>
      <c r="V51" s="699">
        <f>'54'!X51</f>
        <v>0</v>
      </c>
      <c r="W51" s="642">
        <f>W52+W53</f>
        <v>0</v>
      </c>
      <c r="X51" s="722">
        <f>V51+W51</f>
        <v>0</v>
      </c>
      <c r="Y51" s="699">
        <f>'54'!AA51</f>
        <v>12.83158</v>
      </c>
      <c r="Z51" s="642">
        <f>Z52+Z53</f>
        <v>0</v>
      </c>
      <c r="AA51" s="722">
        <f>Y51+Z51</f>
        <v>12.83158</v>
      </c>
      <c r="AB51" s="640">
        <f>AC51+AD51+AG51+AJ51+AM51+AP51+AS51+AV51+AY51</f>
        <v>0</v>
      </c>
      <c r="AC51" s="641">
        <v>0</v>
      </c>
      <c r="AD51" s="641">
        <v>0</v>
      </c>
      <c r="AE51" s="641">
        <v>0</v>
      </c>
      <c r="AF51" s="642"/>
      <c r="AG51" s="392">
        <f>AE51+AF51</f>
        <v>0</v>
      </c>
      <c r="AH51" s="641">
        <f>'35'!AA50</f>
        <v>0</v>
      </c>
      <c r="AI51" s="642">
        <v>0</v>
      </c>
      <c r="AJ51" s="641">
        <v>0</v>
      </c>
      <c r="AK51" s="641">
        <f>'43'!AD51</f>
        <v>0</v>
      </c>
      <c r="AL51" s="642">
        <v>0</v>
      </c>
      <c r="AM51" s="641">
        <f>AK51+AL51</f>
        <v>0</v>
      </c>
      <c r="AN51" s="641">
        <f>'49'!AP51</f>
        <v>0</v>
      </c>
      <c r="AO51" s="642">
        <v>0</v>
      </c>
      <c r="AP51" s="641">
        <f>AN51+AO51</f>
        <v>0</v>
      </c>
      <c r="AQ51" s="699">
        <f>'54'!AS51</f>
        <v>77.13</v>
      </c>
      <c r="AR51" s="642">
        <f>AR52+AR53</f>
        <v>-77.13</v>
      </c>
      <c r="AS51" s="641">
        <f>AQ51+AR51</f>
        <v>0</v>
      </c>
      <c r="AT51" s="699">
        <f>'54'!AV51</f>
        <v>0</v>
      </c>
      <c r="AU51" s="642">
        <v>0</v>
      </c>
      <c r="AV51" s="641">
        <f>AT51+AU51</f>
        <v>0</v>
      </c>
      <c r="AW51" s="699">
        <f>'54'!AY51</f>
        <v>0</v>
      </c>
      <c r="AX51" s="642">
        <f>AX52+AX53</f>
        <v>0</v>
      </c>
      <c r="AY51" s="641">
        <f>AW51+AX51</f>
        <v>0</v>
      </c>
      <c r="AZ51" s="759">
        <f>BC51+BF51+BI51+BL51+BO51+BR51</f>
        <v>0</v>
      </c>
      <c r="BA51" s="764">
        <f>'33'!AK50</f>
        <v>0</v>
      </c>
      <c r="BB51" s="642">
        <v>0</v>
      </c>
      <c r="BC51" s="641">
        <f>BA51+BB51</f>
        <v>0</v>
      </c>
      <c r="BD51" s="641">
        <f>'43'!AN51</f>
        <v>0</v>
      </c>
      <c r="BE51" s="642">
        <v>0</v>
      </c>
      <c r="BF51" s="641">
        <f>BD51+BE51</f>
        <v>0</v>
      </c>
      <c r="BG51" s="772">
        <f>'49'!BI51</f>
        <v>0</v>
      </c>
      <c r="BH51" s="642">
        <v>0</v>
      </c>
      <c r="BI51" s="641">
        <f>BG51+BH51</f>
        <v>0</v>
      </c>
      <c r="BJ51" s="699">
        <f>'54'!BL51</f>
        <v>2493.1</v>
      </c>
      <c r="BK51" s="642">
        <f>BK52+BK53</f>
        <v>-2493.1</v>
      </c>
      <c r="BL51" s="641">
        <f>BJ51+BK51</f>
        <v>0</v>
      </c>
      <c r="BM51" s="699">
        <f>'54'!BO51</f>
        <v>0</v>
      </c>
      <c r="BN51" s="642">
        <f>BN52+BN53</f>
        <v>0</v>
      </c>
      <c r="BO51" s="641">
        <f>BM51+BN51</f>
        <v>0</v>
      </c>
      <c r="BP51" s="699">
        <f>'54'!BR51</f>
        <v>0</v>
      </c>
      <c r="BQ51" s="642">
        <f>BQ52+BQ53</f>
        <v>0</v>
      </c>
      <c r="BR51" s="788">
        <f>BP51+BQ51</f>
        <v>0</v>
      </c>
      <c r="BS51" s="640">
        <f>BT51+BU51+BX51+CA51+CD51+CG51+CJ51+CM51+CP51</f>
        <v>12.83158</v>
      </c>
      <c r="BT51" s="641">
        <f>E51+AC51</f>
        <v>0</v>
      </c>
      <c r="BU51" s="641">
        <f>F51+AD51</f>
        <v>0</v>
      </c>
      <c r="BV51" s="641">
        <f>G51+AE51</f>
        <v>0</v>
      </c>
      <c r="BW51" s="642">
        <f>H51+AF51</f>
        <v>0</v>
      </c>
      <c r="BX51" s="641">
        <f>BV51+BW51</f>
        <v>0</v>
      </c>
      <c r="BY51" s="641">
        <f>J51+AH51+BA51</f>
        <v>0</v>
      </c>
      <c r="BZ51" s="642">
        <f>K51+AI51+BB51</f>
        <v>0</v>
      </c>
      <c r="CA51" s="641">
        <f>BY51+BZ51</f>
        <v>0</v>
      </c>
      <c r="CB51" s="641">
        <f>M51+AK51+BD51</f>
        <v>0</v>
      </c>
      <c r="CC51" s="739">
        <f>N51+AL51+BE51</f>
        <v>0</v>
      </c>
      <c r="CD51" s="641">
        <f>CB51+CC51</f>
        <v>0</v>
      </c>
      <c r="CE51" s="641">
        <f>P51+AN51+BG51</f>
        <v>0</v>
      </c>
      <c r="CF51" s="642">
        <f>Q51+AO51+BH51</f>
        <v>0</v>
      </c>
      <c r="CG51" s="641">
        <f>CE51+CF51</f>
        <v>0</v>
      </c>
      <c r="CH51" s="641">
        <f>S51+AQ51+BJ51</f>
        <v>2705.50526</v>
      </c>
      <c r="CI51" s="642">
        <f>T51+AR51+BK51</f>
        <v>-2705.50526</v>
      </c>
      <c r="CJ51" s="641">
        <f>CH51+CI51</f>
        <v>0</v>
      </c>
      <c r="CK51" s="641">
        <f>V51+AT51+BM51</f>
        <v>0</v>
      </c>
      <c r="CL51" s="642">
        <f>W51+AU51+BN51</f>
        <v>0</v>
      </c>
      <c r="CM51" s="641">
        <f>CK51+CL51</f>
        <v>0</v>
      </c>
      <c r="CN51" s="641">
        <f>Y51+AW51+BP51</f>
        <v>12.83158</v>
      </c>
      <c r="CO51" s="642">
        <f>Z51+AX51+BQ51</f>
        <v>0</v>
      </c>
      <c r="CP51" s="641">
        <f>CN51+CO51</f>
        <v>12.83158</v>
      </c>
      <c r="CQ51" s="236" t="s">
        <v>567</v>
      </c>
    </row>
    <row r="52" s="27" customFormat="1" ht="28.5" customHeight="1" spans="1:95">
      <c r="A52" s="655"/>
      <c r="B52" s="606"/>
      <c r="C52" s="656" t="s">
        <v>330</v>
      </c>
      <c r="D52" s="657"/>
      <c r="E52" s="11"/>
      <c r="F52" s="11"/>
      <c r="G52" s="11"/>
      <c r="H52" s="609"/>
      <c r="I52" s="11"/>
      <c r="J52" s="686"/>
      <c r="K52" s="609"/>
      <c r="L52" s="686"/>
      <c r="M52" s="686"/>
      <c r="N52" s="609"/>
      <c r="O52" s="686"/>
      <c r="P52" s="686"/>
      <c r="Q52" s="609"/>
      <c r="R52" s="686"/>
      <c r="S52" s="686"/>
      <c r="T52" s="609"/>
      <c r="U52" s="686"/>
      <c r="V52" s="686"/>
      <c r="W52" s="609"/>
      <c r="X52" s="686"/>
      <c r="Y52" s="686"/>
      <c r="Z52" s="609"/>
      <c r="AA52" s="686"/>
      <c r="AB52" s="10"/>
      <c r="AC52" s="11"/>
      <c r="AD52" s="11"/>
      <c r="AE52" s="11"/>
      <c r="AF52" s="609"/>
      <c r="AG52" s="358"/>
      <c r="AH52" s="11"/>
      <c r="AI52" s="609"/>
      <c r="AJ52" s="11"/>
      <c r="AK52" s="11"/>
      <c r="AL52" s="609"/>
      <c r="AM52" s="11"/>
      <c r="AN52" s="11"/>
      <c r="AO52" s="609"/>
      <c r="AP52" s="11"/>
      <c r="AQ52" s="11"/>
      <c r="AR52" s="609"/>
      <c r="AS52" s="11"/>
      <c r="AT52" s="11"/>
      <c r="AU52" s="609"/>
      <c r="AV52" s="11"/>
      <c r="AW52" s="11"/>
      <c r="AX52" s="609"/>
      <c r="AY52" s="11"/>
      <c r="AZ52" s="10"/>
      <c r="BA52" s="11"/>
      <c r="BB52" s="609"/>
      <c r="BC52" s="11"/>
      <c r="BD52" s="11"/>
      <c r="BE52" s="609"/>
      <c r="BF52" s="11"/>
      <c r="BG52" s="11"/>
      <c r="BH52" s="609"/>
      <c r="BI52" s="11"/>
      <c r="BJ52" s="11"/>
      <c r="BK52" s="609"/>
      <c r="BL52" s="11"/>
      <c r="BM52" s="11"/>
      <c r="BN52" s="609"/>
      <c r="BO52" s="11"/>
      <c r="BP52" s="11"/>
      <c r="BQ52" s="609"/>
      <c r="BR52" s="11"/>
      <c r="BS52" s="10"/>
      <c r="BT52" s="11"/>
      <c r="BU52" s="11"/>
      <c r="BV52" s="11"/>
      <c r="BW52" s="609"/>
      <c r="BX52" s="11"/>
      <c r="BY52" s="11"/>
      <c r="BZ52" s="609"/>
      <c r="CA52" s="11"/>
      <c r="CB52" s="11"/>
      <c r="CC52" s="676"/>
      <c r="CD52" s="11"/>
      <c r="CE52" s="11"/>
      <c r="CF52" s="609"/>
      <c r="CG52" s="11"/>
      <c r="CH52" s="11"/>
      <c r="CI52" s="609"/>
      <c r="CJ52" s="11"/>
      <c r="CK52" s="11"/>
      <c r="CL52" s="609"/>
      <c r="CM52" s="11"/>
      <c r="CN52" s="11"/>
      <c r="CO52" s="609"/>
      <c r="CP52" s="11"/>
      <c r="CQ52" s="236"/>
    </row>
    <row r="53" s="27" customFormat="1" ht="64.5" customHeight="1" spans="1:95">
      <c r="A53" s="655"/>
      <c r="B53" s="606"/>
      <c r="C53" s="656" t="s">
        <v>39</v>
      </c>
      <c r="D53" s="657"/>
      <c r="E53" s="11"/>
      <c r="F53" s="11"/>
      <c r="G53" s="11"/>
      <c r="H53" s="609"/>
      <c r="I53" s="11"/>
      <c r="J53" s="686"/>
      <c r="K53" s="609"/>
      <c r="L53" s="686"/>
      <c r="M53" s="686"/>
      <c r="N53" s="609"/>
      <c r="O53" s="686"/>
      <c r="P53" s="686"/>
      <c r="Q53" s="609"/>
      <c r="R53" s="686"/>
      <c r="S53" s="686"/>
      <c r="T53" s="609">
        <v>-135.27526</v>
      </c>
      <c r="U53" s="686"/>
      <c r="V53" s="686"/>
      <c r="W53" s="609"/>
      <c r="X53" s="686"/>
      <c r="Y53" s="686"/>
      <c r="Z53" s="609"/>
      <c r="AA53" s="686"/>
      <c r="AB53" s="10"/>
      <c r="AC53" s="11"/>
      <c r="AD53" s="11"/>
      <c r="AE53" s="11"/>
      <c r="AF53" s="609"/>
      <c r="AG53" s="358"/>
      <c r="AH53" s="11"/>
      <c r="AI53" s="609"/>
      <c r="AJ53" s="11"/>
      <c r="AK53" s="11"/>
      <c r="AL53" s="609"/>
      <c r="AM53" s="11"/>
      <c r="AN53" s="11"/>
      <c r="AO53" s="609"/>
      <c r="AP53" s="11"/>
      <c r="AQ53" s="11"/>
      <c r="AR53" s="609">
        <v>-77.13</v>
      </c>
      <c r="AS53" s="11"/>
      <c r="AT53" s="11"/>
      <c r="AU53" s="609"/>
      <c r="AV53" s="11"/>
      <c r="AW53" s="11"/>
      <c r="AX53" s="609"/>
      <c r="AY53" s="11"/>
      <c r="AZ53" s="10"/>
      <c r="BA53" s="11"/>
      <c r="BB53" s="609"/>
      <c r="BC53" s="11"/>
      <c r="BD53" s="11"/>
      <c r="BE53" s="609"/>
      <c r="BF53" s="11"/>
      <c r="BG53" s="11"/>
      <c r="BH53" s="609"/>
      <c r="BI53" s="11"/>
      <c r="BJ53" s="11"/>
      <c r="BK53" s="609">
        <v>-2493.1</v>
      </c>
      <c r="BL53" s="11"/>
      <c r="BM53" s="11"/>
      <c r="BN53" s="609"/>
      <c r="BO53" s="11"/>
      <c r="BP53" s="11"/>
      <c r="BQ53" s="609"/>
      <c r="BR53" s="11"/>
      <c r="BS53" s="10"/>
      <c r="BT53" s="11"/>
      <c r="BU53" s="11"/>
      <c r="BV53" s="11"/>
      <c r="BW53" s="609"/>
      <c r="BX53" s="11"/>
      <c r="BY53" s="11"/>
      <c r="BZ53" s="609"/>
      <c r="CA53" s="11"/>
      <c r="CB53" s="11"/>
      <c r="CC53" s="676"/>
      <c r="CD53" s="11"/>
      <c r="CE53" s="11"/>
      <c r="CF53" s="609"/>
      <c r="CG53" s="11"/>
      <c r="CH53" s="11"/>
      <c r="CI53" s="609"/>
      <c r="CJ53" s="11"/>
      <c r="CK53" s="11"/>
      <c r="CL53" s="609"/>
      <c r="CM53" s="11"/>
      <c r="CN53" s="11"/>
      <c r="CO53" s="609"/>
      <c r="CP53" s="11"/>
      <c r="CQ53" s="236"/>
    </row>
    <row r="54" s="27" customFormat="1" ht="70.5" customHeight="1" spans="1:95">
      <c r="A54" s="661"/>
      <c r="B54" s="662" t="s">
        <v>189</v>
      </c>
      <c r="C54" s="663"/>
      <c r="D54" s="664">
        <f>E54+F54+I54+L54+O54+R54+U54+X54+AA54</f>
        <v>223.35832</v>
      </c>
      <c r="E54" s="665">
        <f t="shared" ref="E54:AA54" si="11">E51+E47</f>
        <v>0</v>
      </c>
      <c r="F54" s="665">
        <f t="shared" si="11"/>
        <v>0</v>
      </c>
      <c r="G54" s="665">
        <f t="shared" si="11"/>
        <v>0</v>
      </c>
      <c r="H54" s="666">
        <f t="shared" si="11"/>
        <v>0</v>
      </c>
      <c r="I54" s="665">
        <f t="shared" si="11"/>
        <v>0</v>
      </c>
      <c r="J54" s="702">
        <f t="shared" si="11"/>
        <v>52.632</v>
      </c>
      <c r="K54" s="703">
        <f t="shared" si="11"/>
        <v>0</v>
      </c>
      <c r="L54" s="702">
        <f t="shared" si="11"/>
        <v>52.632</v>
      </c>
      <c r="M54" s="702">
        <f t="shared" si="11"/>
        <v>26.31579</v>
      </c>
      <c r="N54" s="703">
        <f t="shared" si="11"/>
        <v>0</v>
      </c>
      <c r="O54" s="702">
        <f t="shared" si="11"/>
        <v>26.31579</v>
      </c>
      <c r="P54" s="702">
        <f t="shared" si="11"/>
        <v>26.31579</v>
      </c>
      <c r="Q54" s="703">
        <f t="shared" si="11"/>
        <v>0</v>
      </c>
      <c r="R54" s="724">
        <f t="shared" si="11"/>
        <v>26.31579</v>
      </c>
      <c r="S54" s="702">
        <f t="shared" si="11"/>
        <v>187.90684</v>
      </c>
      <c r="T54" s="703">
        <f t="shared" si="11"/>
        <v>-135.27526</v>
      </c>
      <c r="U54" s="724">
        <f t="shared" si="11"/>
        <v>52.63158</v>
      </c>
      <c r="V54" s="702">
        <f t="shared" si="11"/>
        <v>52.63158</v>
      </c>
      <c r="W54" s="703">
        <f t="shared" si="11"/>
        <v>0</v>
      </c>
      <c r="X54" s="724">
        <f t="shared" si="11"/>
        <v>52.63158</v>
      </c>
      <c r="Y54" s="702">
        <f t="shared" si="11"/>
        <v>12.83158</v>
      </c>
      <c r="Z54" s="703">
        <f t="shared" si="11"/>
        <v>0</v>
      </c>
      <c r="AA54" s="724">
        <f t="shared" si="11"/>
        <v>12.83158</v>
      </c>
      <c r="AB54" s="734">
        <f>AC54+AD54+AG54+AJ54+AM54+AP54+AS54+AV54+AY54</f>
        <v>920</v>
      </c>
      <c r="AC54" s="665">
        <f t="shared" ref="AC54:BH54" si="12">AC51+AC47</f>
        <v>0</v>
      </c>
      <c r="AD54" s="665">
        <f t="shared" si="12"/>
        <v>0</v>
      </c>
      <c r="AE54" s="665">
        <f t="shared" si="12"/>
        <v>0</v>
      </c>
      <c r="AF54" s="666">
        <f t="shared" si="12"/>
        <v>0</v>
      </c>
      <c r="AG54" s="416">
        <f t="shared" si="12"/>
        <v>0</v>
      </c>
      <c r="AH54" s="665">
        <f t="shared" si="12"/>
        <v>180</v>
      </c>
      <c r="AI54" s="703">
        <f t="shared" si="12"/>
        <v>0</v>
      </c>
      <c r="AJ54" s="665">
        <f t="shared" si="12"/>
        <v>180</v>
      </c>
      <c r="AK54" s="665">
        <f t="shared" si="12"/>
        <v>90</v>
      </c>
      <c r="AL54" s="703">
        <f t="shared" si="12"/>
        <v>0</v>
      </c>
      <c r="AM54" s="665">
        <f t="shared" si="12"/>
        <v>90</v>
      </c>
      <c r="AN54" s="665">
        <f t="shared" si="12"/>
        <v>90</v>
      </c>
      <c r="AO54" s="703">
        <f t="shared" si="12"/>
        <v>0</v>
      </c>
      <c r="AP54" s="665">
        <f t="shared" si="12"/>
        <v>90</v>
      </c>
      <c r="AQ54" s="702">
        <f t="shared" si="12"/>
        <v>277.13</v>
      </c>
      <c r="AR54" s="703">
        <f t="shared" si="12"/>
        <v>-77.13</v>
      </c>
      <c r="AS54" s="724">
        <f t="shared" si="12"/>
        <v>200</v>
      </c>
      <c r="AT54" s="702">
        <f t="shared" si="12"/>
        <v>180</v>
      </c>
      <c r="AU54" s="703">
        <f t="shared" si="12"/>
        <v>0</v>
      </c>
      <c r="AV54" s="724">
        <f t="shared" si="12"/>
        <v>180</v>
      </c>
      <c r="AW54" s="702">
        <f t="shared" si="12"/>
        <v>180</v>
      </c>
      <c r="AX54" s="703">
        <f t="shared" si="12"/>
        <v>0</v>
      </c>
      <c r="AY54" s="724">
        <f t="shared" si="12"/>
        <v>180</v>
      </c>
      <c r="AZ54" s="757">
        <f>BC54+BF54+BI54+BL54+BO54+BR54</f>
        <v>4080</v>
      </c>
      <c r="BA54" s="734">
        <f t="shared" si="12"/>
        <v>820</v>
      </c>
      <c r="BB54" s="703">
        <f t="shared" si="12"/>
        <v>0</v>
      </c>
      <c r="BC54" s="665">
        <f t="shared" si="12"/>
        <v>820</v>
      </c>
      <c r="BD54" s="665">
        <f t="shared" si="12"/>
        <v>410</v>
      </c>
      <c r="BE54" s="703">
        <f t="shared" si="12"/>
        <v>0</v>
      </c>
      <c r="BF54" s="773">
        <f>BD54+BE54</f>
        <v>410</v>
      </c>
      <c r="BG54" s="665">
        <f t="shared" si="12"/>
        <v>410</v>
      </c>
      <c r="BH54" s="703">
        <f t="shared" si="12"/>
        <v>0</v>
      </c>
      <c r="BI54" s="773">
        <f>BG54+BH54</f>
        <v>410</v>
      </c>
      <c r="BJ54" s="702">
        <f t="shared" ref="BJ54:BR54" si="13">BJ51+BJ47</f>
        <v>3293.1</v>
      </c>
      <c r="BK54" s="703">
        <f t="shared" si="13"/>
        <v>-2493.1</v>
      </c>
      <c r="BL54" s="724">
        <f t="shared" si="13"/>
        <v>800</v>
      </c>
      <c r="BM54" s="702">
        <f t="shared" si="13"/>
        <v>820</v>
      </c>
      <c r="BN54" s="703">
        <f t="shared" si="13"/>
        <v>0</v>
      </c>
      <c r="BO54" s="724">
        <f t="shared" si="13"/>
        <v>820</v>
      </c>
      <c r="BP54" s="702">
        <f t="shared" si="13"/>
        <v>820</v>
      </c>
      <c r="BQ54" s="703">
        <f t="shared" si="13"/>
        <v>0</v>
      </c>
      <c r="BR54" s="724">
        <f t="shared" si="13"/>
        <v>820</v>
      </c>
      <c r="BS54" s="675">
        <f>BT54+BU54+BX54+CA54+CD54+CG54+CJ54+CM54+CP54</f>
        <v>5223.35832</v>
      </c>
      <c r="BT54" s="773">
        <f>BT51+BT47</f>
        <v>0</v>
      </c>
      <c r="BU54" s="773">
        <f>BU51+BU47</f>
        <v>0</v>
      </c>
      <c r="BV54" s="773">
        <f>BV51+BV47</f>
        <v>0</v>
      </c>
      <c r="BW54" s="703">
        <f>BW51+BW47</f>
        <v>0</v>
      </c>
      <c r="BX54" s="773">
        <f>BX51+BX47</f>
        <v>0</v>
      </c>
      <c r="BY54" s="773">
        <f>J54+AH54+BA54</f>
        <v>1052.632</v>
      </c>
      <c r="BZ54" s="703">
        <f>K54+AI54+BB54</f>
        <v>0</v>
      </c>
      <c r="CA54" s="773">
        <f t="shared" ref="CA54:CP54" si="14">CA51+CA47</f>
        <v>1052.632</v>
      </c>
      <c r="CB54" s="773">
        <f t="shared" si="14"/>
        <v>526.31579</v>
      </c>
      <c r="CC54" s="666">
        <f t="shared" si="14"/>
        <v>0</v>
      </c>
      <c r="CD54" s="773">
        <f t="shared" si="14"/>
        <v>526.31579</v>
      </c>
      <c r="CE54" s="773">
        <f t="shared" si="14"/>
        <v>526.31579</v>
      </c>
      <c r="CF54" s="703">
        <f t="shared" si="14"/>
        <v>0</v>
      </c>
      <c r="CG54" s="794">
        <f t="shared" si="14"/>
        <v>526.31579</v>
      </c>
      <c r="CH54" s="773">
        <f t="shared" si="14"/>
        <v>3758.13684</v>
      </c>
      <c r="CI54" s="703">
        <f t="shared" si="14"/>
        <v>-2705.50526</v>
      </c>
      <c r="CJ54" s="794">
        <f t="shared" si="14"/>
        <v>1052.63158</v>
      </c>
      <c r="CK54" s="773">
        <f t="shared" si="14"/>
        <v>1052.63158</v>
      </c>
      <c r="CL54" s="703">
        <f t="shared" si="14"/>
        <v>0</v>
      </c>
      <c r="CM54" s="794">
        <f t="shared" si="14"/>
        <v>1052.63158</v>
      </c>
      <c r="CN54" s="773">
        <f t="shared" si="14"/>
        <v>1012.83158</v>
      </c>
      <c r="CO54" s="703">
        <f t="shared" si="14"/>
        <v>0</v>
      </c>
      <c r="CP54" s="794">
        <f t="shared" si="14"/>
        <v>1012.83158</v>
      </c>
      <c r="CQ54" s="237"/>
    </row>
    <row r="55" s="27" customFormat="1" customHeight="1" spans="1:95">
      <c r="A55" s="667" t="s">
        <v>302</v>
      </c>
      <c r="B55" s="668"/>
      <c r="C55" s="668"/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  <c r="O55" s="668"/>
      <c r="P55" s="668"/>
      <c r="Q55" s="668"/>
      <c r="R55" s="668"/>
      <c r="S55" s="668"/>
      <c r="T55" s="668"/>
      <c r="U55" s="668"/>
      <c r="V55" s="668"/>
      <c r="W55" s="668"/>
      <c r="X55" s="668"/>
      <c r="Y55" s="668"/>
      <c r="Z55" s="668"/>
      <c r="AA55" s="668"/>
      <c r="AB55" s="668"/>
      <c r="AC55" s="668"/>
      <c r="AD55" s="668"/>
      <c r="AE55" s="668"/>
      <c r="AF55" s="668"/>
      <c r="AG55" s="668"/>
      <c r="AH55" s="668"/>
      <c r="AI55" s="668"/>
      <c r="AJ55" s="668"/>
      <c r="AK55" s="668"/>
      <c r="AL55" s="668"/>
      <c r="AM55" s="668"/>
      <c r="AN55" s="668"/>
      <c r="AO55" s="668"/>
      <c r="AP55" s="668"/>
      <c r="AQ55" s="668"/>
      <c r="AR55" s="668"/>
      <c r="AS55" s="668"/>
      <c r="AT55" s="668"/>
      <c r="AU55" s="668"/>
      <c r="AV55" s="668"/>
      <c r="AW55" s="668"/>
      <c r="AX55" s="668"/>
      <c r="AY55" s="668"/>
      <c r="AZ55" s="668"/>
      <c r="BA55" s="668"/>
      <c r="BB55" s="668"/>
      <c r="BC55" s="668"/>
      <c r="BD55" s="668"/>
      <c r="BE55" s="668"/>
      <c r="BF55" s="668"/>
      <c r="BG55" s="668"/>
      <c r="BH55" s="668"/>
      <c r="BI55" s="668"/>
      <c r="BJ55" s="668"/>
      <c r="BK55" s="668"/>
      <c r="BL55" s="668"/>
      <c r="BM55" s="668"/>
      <c r="BN55" s="668"/>
      <c r="BO55" s="668"/>
      <c r="BP55" s="668"/>
      <c r="BQ55" s="668"/>
      <c r="BR55" s="668"/>
      <c r="BS55" s="668"/>
      <c r="BT55" s="668"/>
      <c r="BU55" s="668"/>
      <c r="BV55" s="668"/>
      <c r="BW55" s="668"/>
      <c r="BX55" s="668"/>
      <c r="BY55" s="668"/>
      <c r="BZ55" s="668"/>
      <c r="CA55" s="668"/>
      <c r="CB55" s="668"/>
      <c r="CC55" s="668"/>
      <c r="CD55" s="668"/>
      <c r="CE55" s="668"/>
      <c r="CF55" s="668"/>
      <c r="CG55" s="668"/>
      <c r="CH55" s="668"/>
      <c r="CI55" s="668"/>
      <c r="CJ55" s="668"/>
      <c r="CK55" s="668"/>
      <c r="CL55" s="668"/>
      <c r="CM55" s="668"/>
      <c r="CN55" s="668"/>
      <c r="CO55" s="668"/>
      <c r="CP55" s="822"/>
      <c r="CQ55" s="814"/>
    </row>
    <row r="56" s="27" customFormat="1" ht="15.75" customHeight="1" spans="1:95">
      <c r="A56" s="604" t="s">
        <v>303</v>
      </c>
      <c r="B56" s="605"/>
      <c r="C56" s="605"/>
      <c r="D56" s="605"/>
      <c r="E56" s="605"/>
      <c r="F56" s="605"/>
      <c r="G56" s="605"/>
      <c r="H56" s="605"/>
      <c r="I56" s="605"/>
      <c r="J56" s="605"/>
      <c r="K56" s="605"/>
      <c r="L56" s="605"/>
      <c r="M56" s="605"/>
      <c r="N56" s="605"/>
      <c r="O56" s="605"/>
      <c r="P56" s="605"/>
      <c r="Q56" s="605"/>
      <c r="R56" s="605"/>
      <c r="S56" s="605"/>
      <c r="T56" s="605"/>
      <c r="U56" s="605"/>
      <c r="V56" s="605"/>
      <c r="W56" s="605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605"/>
      <c r="AJ56" s="605"/>
      <c r="AK56" s="605"/>
      <c r="AL56" s="605"/>
      <c r="AM56" s="605"/>
      <c r="AN56" s="605"/>
      <c r="AO56" s="605"/>
      <c r="AP56" s="605"/>
      <c r="AQ56" s="605"/>
      <c r="AR56" s="605"/>
      <c r="AS56" s="605"/>
      <c r="AT56" s="605"/>
      <c r="AU56" s="605"/>
      <c r="AV56" s="605"/>
      <c r="AW56" s="605"/>
      <c r="AX56" s="605"/>
      <c r="AY56" s="605"/>
      <c r="AZ56" s="605"/>
      <c r="BA56" s="605"/>
      <c r="BB56" s="605"/>
      <c r="BC56" s="605"/>
      <c r="BD56" s="605"/>
      <c r="BE56" s="605"/>
      <c r="BF56" s="605"/>
      <c r="BG56" s="605"/>
      <c r="BH56" s="605"/>
      <c r="BI56" s="605"/>
      <c r="BJ56" s="605"/>
      <c r="BK56" s="605"/>
      <c r="BL56" s="605"/>
      <c r="BM56" s="605"/>
      <c r="BN56" s="605"/>
      <c r="BO56" s="605"/>
      <c r="BP56" s="605"/>
      <c r="BQ56" s="605"/>
      <c r="BR56" s="605"/>
      <c r="BS56" s="605"/>
      <c r="BT56" s="605"/>
      <c r="BU56" s="605"/>
      <c r="BV56" s="605"/>
      <c r="BW56" s="605"/>
      <c r="BX56" s="605"/>
      <c r="BY56" s="605"/>
      <c r="BZ56" s="605"/>
      <c r="CA56" s="605"/>
      <c r="CB56" s="605"/>
      <c r="CC56" s="605"/>
      <c r="CD56" s="605"/>
      <c r="CE56" s="605"/>
      <c r="CF56" s="605"/>
      <c r="CG56" s="605"/>
      <c r="CH56" s="605"/>
      <c r="CI56" s="605"/>
      <c r="CJ56" s="605"/>
      <c r="CK56" s="605"/>
      <c r="CL56" s="605"/>
      <c r="CM56" s="605"/>
      <c r="CN56" s="605"/>
      <c r="CO56" s="605"/>
      <c r="CP56" s="801"/>
      <c r="CQ56" s="814"/>
    </row>
    <row r="57" s="27" customFormat="1" ht="77.25" customHeight="1" spans="1:95">
      <c r="A57" s="649" t="s">
        <v>118</v>
      </c>
      <c r="B57" s="650" t="s">
        <v>354</v>
      </c>
      <c r="C57" s="651" t="s">
        <v>13</v>
      </c>
      <c r="D57" s="657">
        <f>E57+F57+I57+L57+O57+R57+U57+X57+AA57</f>
        <v>61147.50571</v>
      </c>
      <c r="E57" s="11">
        <v>4728.52027</v>
      </c>
      <c r="F57" s="11">
        <v>5368.03887</v>
      </c>
      <c r="G57" s="11">
        <f>'27'!I48</f>
        <v>6595.98174</v>
      </c>
      <c r="H57" s="609"/>
      <c r="I57" s="11">
        <f>G57+H57</f>
        <v>6595.98174</v>
      </c>
      <c r="J57" s="686">
        <f>'35'!L54</f>
        <v>6398.76753</v>
      </c>
      <c r="K57" s="609">
        <v>0</v>
      </c>
      <c r="L57" s="686">
        <f>J57+K57</f>
        <v>6398.76753</v>
      </c>
      <c r="M57" s="686">
        <f>'43'!O55</f>
        <v>6123.96909</v>
      </c>
      <c r="N57" s="609">
        <v>0</v>
      </c>
      <c r="O57" s="686">
        <f>M57+N57</f>
        <v>6123.96909</v>
      </c>
      <c r="P57" s="686">
        <f>'49'!R57</f>
        <v>9080.61139</v>
      </c>
      <c r="Q57" s="609">
        <v>0</v>
      </c>
      <c r="R57" s="717">
        <f>P57+Q57</f>
        <v>9080.61139</v>
      </c>
      <c r="S57" s="686">
        <f>'54'!U57</f>
        <v>7926.86685</v>
      </c>
      <c r="T57" s="609">
        <v>-20.74632</v>
      </c>
      <c r="U57" s="717">
        <f>S57+T57</f>
        <v>7906.12053</v>
      </c>
      <c r="V57" s="686">
        <f>'54'!X57</f>
        <v>7520.41406</v>
      </c>
      <c r="W57" s="609">
        <v>0</v>
      </c>
      <c r="X57" s="717">
        <f>V57+W57</f>
        <v>7520.41406</v>
      </c>
      <c r="Y57" s="686">
        <f>'54'!AA57</f>
        <v>7425.08223</v>
      </c>
      <c r="Z57" s="609">
        <v>0</v>
      </c>
      <c r="AA57" s="717">
        <f>Y57+Z57</f>
        <v>7425.08223</v>
      </c>
      <c r="AB57" s="608">
        <f>AC57+AD57+AG57+AJ57+AM57+AP57+AS57+AV57+AY57</f>
        <v>1525.34194</v>
      </c>
      <c r="AC57" s="11">
        <v>0</v>
      </c>
      <c r="AD57" s="11">
        <v>0</v>
      </c>
      <c r="AE57" s="11">
        <f>'27'!X48</f>
        <v>95.44194</v>
      </c>
      <c r="AF57" s="609"/>
      <c r="AG57" s="358">
        <f>AE57+AF57</f>
        <v>95.44194</v>
      </c>
      <c r="AH57" s="11">
        <v>0</v>
      </c>
      <c r="AI57" s="609">
        <v>0</v>
      </c>
      <c r="AJ57" s="11">
        <v>0</v>
      </c>
      <c r="AK57" s="11">
        <f t="shared" ref="AK57:AY57" si="15">AK58</f>
        <v>97.5</v>
      </c>
      <c r="AL57" s="609">
        <f t="shared" si="15"/>
        <v>0</v>
      </c>
      <c r="AM57" s="11">
        <f t="shared" si="15"/>
        <v>97.5</v>
      </c>
      <c r="AN57" s="641">
        <f>'49'!AP57</f>
        <v>90.4</v>
      </c>
      <c r="AO57" s="609">
        <f t="shared" si="15"/>
        <v>0</v>
      </c>
      <c r="AP57" s="11">
        <f t="shared" si="15"/>
        <v>90.4</v>
      </c>
      <c r="AQ57" s="641">
        <f>'54'!AS57</f>
        <v>1096</v>
      </c>
      <c r="AR57" s="609">
        <f>AR58</f>
        <v>-46</v>
      </c>
      <c r="AS57" s="11">
        <f>AQ57+AR57</f>
        <v>1050</v>
      </c>
      <c r="AT57" s="641">
        <f>'54'!AV57</f>
        <v>96</v>
      </c>
      <c r="AU57" s="609">
        <f t="shared" si="15"/>
        <v>0</v>
      </c>
      <c r="AV57" s="11">
        <f t="shared" si="15"/>
        <v>96</v>
      </c>
      <c r="AW57" s="641">
        <f>'54'!AY57</f>
        <v>96</v>
      </c>
      <c r="AX57" s="609">
        <f t="shared" si="15"/>
        <v>0</v>
      </c>
      <c r="AY57" s="11">
        <f t="shared" si="15"/>
        <v>96</v>
      </c>
      <c r="AZ57" s="747">
        <f>BC57+BF57+BI57+BL57+BO57+BR57</f>
        <v>0</v>
      </c>
      <c r="BA57" s="653">
        <v>0</v>
      </c>
      <c r="BB57" s="654">
        <v>0</v>
      </c>
      <c r="BC57" s="653">
        <f>BA57+BB57</f>
        <v>0</v>
      </c>
      <c r="BD57" s="653">
        <v>0</v>
      </c>
      <c r="BE57" s="654">
        <v>0</v>
      </c>
      <c r="BF57" s="653">
        <f>BD57+BE57</f>
        <v>0</v>
      </c>
      <c r="BG57" s="653">
        <v>0</v>
      </c>
      <c r="BH57" s="654">
        <v>0</v>
      </c>
      <c r="BI57" s="653">
        <f>BG57+BH57</f>
        <v>0</v>
      </c>
      <c r="BJ57" s="641">
        <f>'54'!BL57</f>
        <v>0</v>
      </c>
      <c r="BK57" s="654">
        <v>0</v>
      </c>
      <c r="BL57" s="653">
        <f>BJ57+BK57</f>
        <v>0</v>
      </c>
      <c r="BM57" s="641">
        <f>'54'!BO57</f>
        <v>0</v>
      </c>
      <c r="BN57" s="654">
        <v>0</v>
      </c>
      <c r="BO57" s="653">
        <f>BM57+BN57</f>
        <v>0</v>
      </c>
      <c r="BP57" s="641">
        <f>'54'!BR57</f>
        <v>0</v>
      </c>
      <c r="BQ57" s="654">
        <v>0</v>
      </c>
      <c r="BR57" s="653">
        <f>BP57+BQ57</f>
        <v>0</v>
      </c>
      <c r="BS57" s="608">
        <f>BT57+BU57+BX57+CA57+CD57+CG57+CJ57+CM57+CP57</f>
        <v>62672.84765</v>
      </c>
      <c r="BT57" s="11">
        <f t="shared" ref="BT57:BW58" si="16">E57+AC57</f>
        <v>4728.52027</v>
      </c>
      <c r="BU57" s="11">
        <f t="shared" si="16"/>
        <v>5368.03887</v>
      </c>
      <c r="BV57" s="11">
        <f t="shared" si="16"/>
        <v>6691.42368</v>
      </c>
      <c r="BW57" s="609">
        <f t="shared" si="16"/>
        <v>0</v>
      </c>
      <c r="BX57" s="11">
        <f>BV57+BW57</f>
        <v>6691.42368</v>
      </c>
      <c r="BY57" s="11">
        <f>J57+AH57+BA57</f>
        <v>6398.76753</v>
      </c>
      <c r="BZ57" s="609">
        <f>K57+AI57+BB57</f>
        <v>0</v>
      </c>
      <c r="CA57" s="11">
        <f>BY57+BZ57</f>
        <v>6398.76753</v>
      </c>
      <c r="CB57" s="11">
        <f>M57+AK57</f>
        <v>6221.46909</v>
      </c>
      <c r="CC57" s="642">
        <f>N57+AL57</f>
        <v>0</v>
      </c>
      <c r="CD57" s="11">
        <f>CB57+CC57</f>
        <v>6221.46909</v>
      </c>
      <c r="CE57" s="11">
        <f>P57+AN57+BG57</f>
        <v>9171.01139</v>
      </c>
      <c r="CF57" s="642">
        <f>Q57+AO57+BH57</f>
        <v>0</v>
      </c>
      <c r="CG57" s="641">
        <f>CE57+CF57</f>
        <v>9171.01139</v>
      </c>
      <c r="CH57" s="11">
        <f>S57+AQ57+BJ57</f>
        <v>9022.86685</v>
      </c>
      <c r="CI57" s="642">
        <f>T57+AR57+BK57</f>
        <v>-66.74632</v>
      </c>
      <c r="CJ57" s="641">
        <f>CH57+CI57</f>
        <v>8956.12053</v>
      </c>
      <c r="CK57" s="11">
        <f>V57+AT57+BM57</f>
        <v>7616.41406</v>
      </c>
      <c r="CL57" s="642">
        <f>W57+AU57+BN57</f>
        <v>0</v>
      </c>
      <c r="CM57" s="641">
        <f>CK57+CL57</f>
        <v>7616.41406</v>
      </c>
      <c r="CN57" s="11">
        <f>Y57+AW57+BP57</f>
        <v>7521.08223</v>
      </c>
      <c r="CO57" s="642">
        <f>Z57+AX57+BQ57</f>
        <v>0</v>
      </c>
      <c r="CP57" s="787">
        <f>CN57+CO57</f>
        <v>7521.08223</v>
      </c>
      <c r="CQ57" s="326" t="s">
        <v>568</v>
      </c>
    </row>
    <row r="58" s="27" customFormat="1" ht="105.75" customHeight="1" spans="1:95">
      <c r="A58" s="669" t="s">
        <v>356</v>
      </c>
      <c r="B58" s="670" t="s">
        <v>329</v>
      </c>
      <c r="C58" s="671" t="s">
        <v>46</v>
      </c>
      <c r="D58" s="664">
        <f>E58+F58+I58+L58+O58+R58+U58+X58+AA58</f>
        <v>0</v>
      </c>
      <c r="E58" s="641">
        <v>0</v>
      </c>
      <c r="F58" s="641">
        <v>0</v>
      </c>
      <c r="G58" s="641"/>
      <c r="H58" s="642"/>
      <c r="I58" s="641">
        <v>0</v>
      </c>
      <c r="J58" s="699">
        <v>0</v>
      </c>
      <c r="K58" s="642">
        <v>0</v>
      </c>
      <c r="L58" s="699">
        <v>0</v>
      </c>
      <c r="M58" s="699">
        <v>0</v>
      </c>
      <c r="N58" s="642">
        <v>0</v>
      </c>
      <c r="O58" s="699">
        <v>0</v>
      </c>
      <c r="P58" s="699">
        <v>0</v>
      </c>
      <c r="Q58" s="642">
        <v>0</v>
      </c>
      <c r="R58" s="722">
        <f>P58+Q58</f>
        <v>0</v>
      </c>
      <c r="S58" s="699">
        <v>0</v>
      </c>
      <c r="T58" s="642">
        <v>0</v>
      </c>
      <c r="U58" s="722">
        <f>S58+T58</f>
        <v>0</v>
      </c>
      <c r="V58" s="699">
        <v>0</v>
      </c>
      <c r="W58" s="642">
        <v>0</v>
      </c>
      <c r="X58" s="722">
        <f>V58+W58</f>
        <v>0</v>
      </c>
      <c r="Y58" s="699">
        <v>0</v>
      </c>
      <c r="Z58" s="642">
        <v>0</v>
      </c>
      <c r="AA58" s="722">
        <f>Y58+Z58</f>
        <v>0</v>
      </c>
      <c r="AB58" s="734">
        <f>AC58+AD58+AG58+AJ58+AM58+AP58+AS58+AV58+AY58</f>
        <v>429.9</v>
      </c>
      <c r="AC58" s="641">
        <v>0</v>
      </c>
      <c r="AD58" s="641">
        <v>0</v>
      </c>
      <c r="AE58" s="641"/>
      <c r="AF58" s="642"/>
      <c r="AG58" s="392">
        <v>0</v>
      </c>
      <c r="AH58" s="641">
        <v>0</v>
      </c>
      <c r="AI58" s="642">
        <v>0</v>
      </c>
      <c r="AJ58" s="641">
        <v>0</v>
      </c>
      <c r="AK58" s="641">
        <f>'43'!AD56</f>
        <v>97.5</v>
      </c>
      <c r="AL58" s="642">
        <v>0</v>
      </c>
      <c r="AM58" s="641">
        <f>AK58+AL58</f>
        <v>97.5</v>
      </c>
      <c r="AN58" s="641">
        <f>'48'!AP56</f>
        <v>90.4</v>
      </c>
      <c r="AO58" s="642">
        <v>0</v>
      </c>
      <c r="AP58" s="641">
        <f>AN58+AO58</f>
        <v>90.4</v>
      </c>
      <c r="AQ58" s="641">
        <f>'54'!AS58</f>
        <v>96</v>
      </c>
      <c r="AR58" s="642">
        <v>-46</v>
      </c>
      <c r="AS58" s="641">
        <f>AQ58+AR58</f>
        <v>50</v>
      </c>
      <c r="AT58" s="641">
        <f>'54'!AV58</f>
        <v>96</v>
      </c>
      <c r="AU58" s="642">
        <v>0</v>
      </c>
      <c r="AV58" s="641">
        <f>AT58+AU58</f>
        <v>96</v>
      </c>
      <c r="AW58" s="641">
        <f>'54'!AY58</f>
        <v>96</v>
      </c>
      <c r="AX58" s="642">
        <v>0</v>
      </c>
      <c r="AY58" s="641">
        <f>AW58+AX58</f>
        <v>96</v>
      </c>
      <c r="AZ58" s="747">
        <f>BC58+BF58+BI58+BL58+BO58+BR58</f>
        <v>0</v>
      </c>
      <c r="BA58" s="641">
        <v>0</v>
      </c>
      <c r="BB58" s="642">
        <v>0</v>
      </c>
      <c r="BC58" s="641">
        <v>0</v>
      </c>
      <c r="BD58" s="641">
        <v>0</v>
      </c>
      <c r="BE58" s="642">
        <v>0</v>
      </c>
      <c r="BF58" s="641">
        <v>0</v>
      </c>
      <c r="BG58" s="641">
        <v>0</v>
      </c>
      <c r="BH58" s="642">
        <v>0</v>
      </c>
      <c r="BI58" s="641">
        <v>0</v>
      </c>
      <c r="BJ58" s="641">
        <v>0</v>
      </c>
      <c r="BK58" s="642">
        <v>0</v>
      </c>
      <c r="BL58" s="641">
        <v>0</v>
      </c>
      <c r="BM58" s="641">
        <v>0</v>
      </c>
      <c r="BN58" s="642">
        <v>0</v>
      </c>
      <c r="BO58" s="641">
        <v>0</v>
      </c>
      <c r="BP58" s="641">
        <v>0</v>
      </c>
      <c r="BQ58" s="642">
        <v>0</v>
      </c>
      <c r="BR58" s="641">
        <v>0</v>
      </c>
      <c r="BS58" s="608">
        <f>BT58+BU58+BX58+CA58+CD58+CG58+CJ58+CM58+CP58</f>
        <v>429.9</v>
      </c>
      <c r="BT58" s="641">
        <f t="shared" si="16"/>
        <v>0</v>
      </c>
      <c r="BU58" s="641">
        <f t="shared" si="16"/>
        <v>0</v>
      </c>
      <c r="BV58" s="641">
        <f t="shared" si="16"/>
        <v>0</v>
      </c>
      <c r="BW58" s="642">
        <f t="shared" si="16"/>
        <v>0</v>
      </c>
      <c r="BX58" s="641">
        <f>BV58+BW58</f>
        <v>0</v>
      </c>
      <c r="BY58" s="641">
        <f>J58+AH58+BA58</f>
        <v>0</v>
      </c>
      <c r="BZ58" s="642">
        <f>K58+AI58+BB58</f>
        <v>0</v>
      </c>
      <c r="CA58" s="641">
        <f>BY58+BZ58</f>
        <v>0</v>
      </c>
      <c r="CB58" s="641">
        <f>M58+AK58</f>
        <v>97.5</v>
      </c>
      <c r="CC58" s="642">
        <f>N58+AL58</f>
        <v>0</v>
      </c>
      <c r="CD58" s="641">
        <f>CB58+CC58</f>
        <v>97.5</v>
      </c>
      <c r="CE58" s="11">
        <f>P58+AN58+BG58</f>
        <v>90.4</v>
      </c>
      <c r="CF58" s="642">
        <f>Q58+AO58+BH58</f>
        <v>0</v>
      </c>
      <c r="CG58" s="641">
        <f>CE58+CF58</f>
        <v>90.4</v>
      </c>
      <c r="CH58" s="11">
        <f>S58+AQ58+BJ58</f>
        <v>96</v>
      </c>
      <c r="CI58" s="642">
        <f>T58+AR58+BK58</f>
        <v>-46</v>
      </c>
      <c r="CJ58" s="641">
        <f>CH58+CI58</f>
        <v>50</v>
      </c>
      <c r="CK58" s="11">
        <f>V58+AT58+BM58</f>
        <v>96</v>
      </c>
      <c r="CL58" s="642">
        <f>W58+AU58+BN58</f>
        <v>0</v>
      </c>
      <c r="CM58" s="641">
        <f>CK58+CL58</f>
        <v>96</v>
      </c>
      <c r="CN58" s="11">
        <f>Y58+AW58+BP58</f>
        <v>96</v>
      </c>
      <c r="CO58" s="642">
        <f>Z58+AX58+BQ58</f>
        <v>0</v>
      </c>
      <c r="CP58" s="787">
        <f>CN58+CO58</f>
        <v>96</v>
      </c>
      <c r="CQ58" s="326"/>
    </row>
    <row r="59" s="27" customFormat="1" ht="81.75" customHeight="1" spans="1:95">
      <c r="A59" s="643"/>
      <c r="B59" s="644" t="s">
        <v>159</v>
      </c>
      <c r="C59" s="672"/>
      <c r="D59" s="673">
        <f>E59+F59+I59+L59+O59+R59+U59+X59+AA59</f>
        <v>61147.50571</v>
      </c>
      <c r="E59" s="646">
        <f>E57+E58</f>
        <v>4728.52027</v>
      </c>
      <c r="F59" s="646">
        <f t="shared" ref="F59:AA59" si="17">F57+F58</f>
        <v>5368.03887</v>
      </c>
      <c r="G59" s="646">
        <f t="shared" si="17"/>
        <v>6595.98174</v>
      </c>
      <c r="H59" s="646">
        <f t="shared" si="17"/>
        <v>0</v>
      </c>
      <c r="I59" s="646">
        <f t="shared" si="17"/>
        <v>6595.98174</v>
      </c>
      <c r="J59" s="646">
        <f t="shared" si="17"/>
        <v>6398.76753</v>
      </c>
      <c r="K59" s="646">
        <f t="shared" si="17"/>
        <v>0</v>
      </c>
      <c r="L59" s="646">
        <f t="shared" si="17"/>
        <v>6398.76753</v>
      </c>
      <c r="M59" s="646">
        <f t="shared" si="17"/>
        <v>6123.96909</v>
      </c>
      <c r="N59" s="646">
        <f t="shared" si="17"/>
        <v>0</v>
      </c>
      <c r="O59" s="646">
        <f t="shared" si="17"/>
        <v>6123.96909</v>
      </c>
      <c r="P59" s="646">
        <f t="shared" si="17"/>
        <v>9080.61139</v>
      </c>
      <c r="Q59" s="646">
        <f t="shared" si="17"/>
        <v>0</v>
      </c>
      <c r="R59" s="646">
        <f t="shared" si="17"/>
        <v>9080.61139</v>
      </c>
      <c r="S59" s="646">
        <f t="shared" si="17"/>
        <v>7926.86685</v>
      </c>
      <c r="T59" s="646">
        <f t="shared" si="17"/>
        <v>-20.74632</v>
      </c>
      <c r="U59" s="646">
        <f t="shared" si="17"/>
        <v>7906.12053</v>
      </c>
      <c r="V59" s="646">
        <f t="shared" si="17"/>
        <v>7520.41406</v>
      </c>
      <c r="W59" s="646">
        <f t="shared" si="17"/>
        <v>0</v>
      </c>
      <c r="X59" s="646">
        <f t="shared" si="17"/>
        <v>7520.41406</v>
      </c>
      <c r="Y59" s="646">
        <f t="shared" si="17"/>
        <v>7425.08223</v>
      </c>
      <c r="Z59" s="646">
        <f t="shared" si="17"/>
        <v>0</v>
      </c>
      <c r="AA59" s="646">
        <f t="shared" si="17"/>
        <v>7425.08223</v>
      </c>
      <c r="AB59" s="673">
        <f>AC59+AD59+AG59+AJ59+AM59+AP59+AS59+AV59+AY59</f>
        <v>1525.34194</v>
      </c>
      <c r="AC59" s="646">
        <f t="shared" ref="AC59:BR59" si="18">AC57</f>
        <v>0</v>
      </c>
      <c r="AD59" s="646">
        <f t="shared" si="18"/>
        <v>0</v>
      </c>
      <c r="AE59" s="646">
        <f t="shared" si="18"/>
        <v>95.44194</v>
      </c>
      <c r="AF59" s="646">
        <f t="shared" si="18"/>
        <v>0</v>
      </c>
      <c r="AG59" s="646">
        <f t="shared" si="18"/>
        <v>95.44194</v>
      </c>
      <c r="AH59" s="646">
        <f t="shared" si="18"/>
        <v>0</v>
      </c>
      <c r="AI59" s="646">
        <f t="shared" si="18"/>
        <v>0</v>
      </c>
      <c r="AJ59" s="646">
        <f t="shared" si="18"/>
        <v>0</v>
      </c>
      <c r="AK59" s="646">
        <f t="shared" si="18"/>
        <v>97.5</v>
      </c>
      <c r="AL59" s="646">
        <f t="shared" si="18"/>
        <v>0</v>
      </c>
      <c r="AM59" s="646">
        <f t="shared" si="18"/>
        <v>97.5</v>
      </c>
      <c r="AN59" s="646">
        <f t="shared" si="18"/>
        <v>90.4</v>
      </c>
      <c r="AO59" s="646">
        <f t="shared" si="18"/>
        <v>0</v>
      </c>
      <c r="AP59" s="646">
        <f t="shared" si="18"/>
        <v>90.4</v>
      </c>
      <c r="AQ59" s="646">
        <f t="shared" si="18"/>
        <v>1096</v>
      </c>
      <c r="AR59" s="646">
        <f t="shared" si="18"/>
        <v>-46</v>
      </c>
      <c r="AS59" s="646">
        <f t="shared" si="18"/>
        <v>1050</v>
      </c>
      <c r="AT59" s="646">
        <f t="shared" si="18"/>
        <v>96</v>
      </c>
      <c r="AU59" s="646">
        <f t="shared" si="18"/>
        <v>0</v>
      </c>
      <c r="AV59" s="646">
        <f t="shared" si="18"/>
        <v>96</v>
      </c>
      <c r="AW59" s="646">
        <f t="shared" si="18"/>
        <v>96</v>
      </c>
      <c r="AX59" s="646">
        <f t="shared" si="18"/>
        <v>0</v>
      </c>
      <c r="AY59" s="646">
        <f t="shared" si="18"/>
        <v>96</v>
      </c>
      <c r="AZ59" s="747">
        <f>BC59+BF59+BI59+BL59+BO59+BR59</f>
        <v>0</v>
      </c>
      <c r="BA59" s="646">
        <f t="shared" si="18"/>
        <v>0</v>
      </c>
      <c r="BB59" s="646">
        <f t="shared" si="18"/>
        <v>0</v>
      </c>
      <c r="BC59" s="646">
        <f t="shared" si="18"/>
        <v>0</v>
      </c>
      <c r="BD59" s="646">
        <f t="shared" si="18"/>
        <v>0</v>
      </c>
      <c r="BE59" s="646">
        <f t="shared" si="18"/>
        <v>0</v>
      </c>
      <c r="BF59" s="646">
        <f t="shared" si="18"/>
        <v>0</v>
      </c>
      <c r="BG59" s="646">
        <f t="shared" si="18"/>
        <v>0</v>
      </c>
      <c r="BH59" s="646">
        <f t="shared" si="18"/>
        <v>0</v>
      </c>
      <c r="BI59" s="646">
        <f t="shared" si="18"/>
        <v>0</v>
      </c>
      <c r="BJ59" s="646">
        <f t="shared" si="18"/>
        <v>0</v>
      </c>
      <c r="BK59" s="646">
        <f t="shared" si="18"/>
        <v>0</v>
      </c>
      <c r="BL59" s="646">
        <f t="shared" si="18"/>
        <v>0</v>
      </c>
      <c r="BM59" s="646">
        <f t="shared" si="18"/>
        <v>0</v>
      </c>
      <c r="BN59" s="646">
        <f t="shared" si="18"/>
        <v>0</v>
      </c>
      <c r="BO59" s="646">
        <f t="shared" si="18"/>
        <v>0</v>
      </c>
      <c r="BP59" s="646">
        <f t="shared" si="18"/>
        <v>0</v>
      </c>
      <c r="BQ59" s="646">
        <f t="shared" si="18"/>
        <v>0</v>
      </c>
      <c r="BR59" s="646">
        <f t="shared" si="18"/>
        <v>0</v>
      </c>
      <c r="BS59" s="608">
        <f>BT59+BU59+BX59+CA59+CD59+CG59+CJ59+CM59+CP59</f>
        <v>62672.84765</v>
      </c>
      <c r="BT59" s="646">
        <f t="shared" ref="BT59:CP59" si="19">BT57</f>
        <v>4728.52027</v>
      </c>
      <c r="BU59" s="646">
        <f t="shared" si="19"/>
        <v>5368.03887</v>
      </c>
      <c r="BV59" s="646">
        <f t="shared" si="19"/>
        <v>6691.42368</v>
      </c>
      <c r="BW59" s="646">
        <f t="shared" si="19"/>
        <v>0</v>
      </c>
      <c r="BX59" s="646">
        <f t="shared" si="19"/>
        <v>6691.42368</v>
      </c>
      <c r="BY59" s="646">
        <f t="shared" si="19"/>
        <v>6398.76753</v>
      </c>
      <c r="BZ59" s="646">
        <f t="shared" si="19"/>
        <v>0</v>
      </c>
      <c r="CA59" s="646">
        <f t="shared" si="19"/>
        <v>6398.76753</v>
      </c>
      <c r="CB59" s="646">
        <f t="shared" si="19"/>
        <v>6221.46909</v>
      </c>
      <c r="CC59" s="646">
        <f t="shared" si="19"/>
        <v>0</v>
      </c>
      <c r="CD59" s="646">
        <f t="shared" si="19"/>
        <v>6221.46909</v>
      </c>
      <c r="CE59" s="646">
        <f t="shared" si="19"/>
        <v>9171.01139</v>
      </c>
      <c r="CF59" s="646">
        <f t="shared" si="19"/>
        <v>0</v>
      </c>
      <c r="CG59" s="795">
        <f t="shared" si="19"/>
        <v>9171.01139</v>
      </c>
      <c r="CH59" s="795">
        <f t="shared" si="19"/>
        <v>9022.86685</v>
      </c>
      <c r="CI59" s="795">
        <f t="shared" si="19"/>
        <v>-66.74632</v>
      </c>
      <c r="CJ59" s="795">
        <f t="shared" si="19"/>
        <v>8956.12053</v>
      </c>
      <c r="CK59" s="795">
        <f t="shared" si="19"/>
        <v>7616.41406</v>
      </c>
      <c r="CL59" s="795">
        <f t="shared" si="19"/>
        <v>0</v>
      </c>
      <c r="CM59" s="795">
        <f t="shared" si="19"/>
        <v>7616.41406</v>
      </c>
      <c r="CN59" s="795">
        <f t="shared" si="19"/>
        <v>7521.08223</v>
      </c>
      <c r="CO59" s="795">
        <f t="shared" si="19"/>
        <v>0</v>
      </c>
      <c r="CP59" s="823">
        <f t="shared" si="19"/>
        <v>7521.08223</v>
      </c>
      <c r="CQ59" s="824"/>
    </row>
    <row r="60" s="27" customFormat="1" ht="21" customHeight="1" spans="1:95">
      <c r="A60" s="667" t="s">
        <v>304</v>
      </c>
      <c r="B60" s="668"/>
      <c r="C60" s="668"/>
      <c r="D60" s="668"/>
      <c r="E60" s="668"/>
      <c r="F60" s="668"/>
      <c r="G60" s="668"/>
      <c r="H60" s="668"/>
      <c r="I60" s="668"/>
      <c r="J60" s="668"/>
      <c r="K60" s="668"/>
      <c r="L60" s="668"/>
      <c r="M60" s="668"/>
      <c r="N60" s="668"/>
      <c r="O60" s="668"/>
      <c r="P60" s="668"/>
      <c r="Q60" s="668"/>
      <c r="R60" s="668"/>
      <c r="S60" s="668"/>
      <c r="T60" s="668"/>
      <c r="U60" s="668"/>
      <c r="V60" s="668"/>
      <c r="W60" s="668"/>
      <c r="X60" s="668"/>
      <c r="Y60" s="668"/>
      <c r="Z60" s="668"/>
      <c r="AA60" s="668"/>
      <c r="AB60" s="668"/>
      <c r="AC60" s="668"/>
      <c r="AD60" s="668"/>
      <c r="AE60" s="668"/>
      <c r="AF60" s="668"/>
      <c r="AG60" s="668"/>
      <c r="AH60" s="668"/>
      <c r="AI60" s="668"/>
      <c r="AJ60" s="668"/>
      <c r="AK60" s="668"/>
      <c r="AL60" s="668"/>
      <c r="AM60" s="668"/>
      <c r="AN60" s="668"/>
      <c r="AO60" s="668"/>
      <c r="AP60" s="668"/>
      <c r="AQ60" s="668"/>
      <c r="AR60" s="668"/>
      <c r="AS60" s="668"/>
      <c r="AT60" s="668"/>
      <c r="AU60" s="668"/>
      <c r="AV60" s="668"/>
      <c r="AW60" s="668"/>
      <c r="AX60" s="668"/>
      <c r="AY60" s="668"/>
      <c r="AZ60" s="668"/>
      <c r="BA60" s="668"/>
      <c r="BB60" s="668"/>
      <c r="BC60" s="668"/>
      <c r="BD60" s="668"/>
      <c r="BE60" s="668"/>
      <c r="BF60" s="668"/>
      <c r="BG60" s="668"/>
      <c r="BH60" s="668"/>
      <c r="BI60" s="668"/>
      <c r="BJ60" s="668"/>
      <c r="BK60" s="668"/>
      <c r="BL60" s="668"/>
      <c r="BM60" s="668"/>
      <c r="BN60" s="668"/>
      <c r="BO60" s="668"/>
      <c r="BP60" s="668"/>
      <c r="BQ60" s="668"/>
      <c r="BR60" s="668"/>
      <c r="BS60" s="668"/>
      <c r="BT60" s="668"/>
      <c r="BU60" s="668"/>
      <c r="BV60" s="668"/>
      <c r="BW60" s="668"/>
      <c r="BX60" s="668"/>
      <c r="BY60" s="668"/>
      <c r="BZ60" s="668"/>
      <c r="CA60" s="668"/>
      <c r="CB60" s="668"/>
      <c r="CC60" s="668"/>
      <c r="CD60" s="668"/>
      <c r="CE60" s="668"/>
      <c r="CF60" s="668"/>
      <c r="CG60" s="668"/>
      <c r="CH60" s="668"/>
      <c r="CI60" s="668"/>
      <c r="CJ60" s="668"/>
      <c r="CK60" s="668"/>
      <c r="CL60" s="668"/>
      <c r="CM60" s="668"/>
      <c r="CN60" s="668"/>
      <c r="CO60" s="668"/>
      <c r="CP60" s="822"/>
      <c r="CQ60" s="814"/>
    </row>
    <row r="61" s="27" customFormat="1" ht="22.5" customHeight="1" spans="1:95">
      <c r="A61" s="604" t="s">
        <v>305</v>
      </c>
      <c r="B61" s="605"/>
      <c r="C61" s="605"/>
      <c r="D61" s="605"/>
      <c r="E61" s="605"/>
      <c r="F61" s="605"/>
      <c r="G61" s="605"/>
      <c r="H61" s="605"/>
      <c r="I61" s="605"/>
      <c r="J61" s="605"/>
      <c r="K61" s="605"/>
      <c r="L61" s="605"/>
      <c r="M61" s="605"/>
      <c r="N61" s="605"/>
      <c r="O61" s="605"/>
      <c r="P61" s="605"/>
      <c r="Q61" s="605"/>
      <c r="R61" s="605"/>
      <c r="S61" s="605"/>
      <c r="T61" s="605"/>
      <c r="U61" s="605"/>
      <c r="V61" s="605"/>
      <c r="W61" s="605"/>
      <c r="X61" s="605"/>
      <c r="Y61" s="605"/>
      <c r="Z61" s="605"/>
      <c r="AA61" s="605"/>
      <c r="AB61" s="605"/>
      <c r="AC61" s="605"/>
      <c r="AD61" s="605"/>
      <c r="AE61" s="605"/>
      <c r="AF61" s="605"/>
      <c r="AG61" s="605"/>
      <c r="AH61" s="605"/>
      <c r="AI61" s="605"/>
      <c r="AJ61" s="605"/>
      <c r="AK61" s="605"/>
      <c r="AL61" s="605"/>
      <c r="AM61" s="605"/>
      <c r="AN61" s="605"/>
      <c r="AO61" s="605"/>
      <c r="AP61" s="605"/>
      <c r="AQ61" s="605"/>
      <c r="AR61" s="605"/>
      <c r="AS61" s="605"/>
      <c r="AT61" s="605"/>
      <c r="AU61" s="605"/>
      <c r="AV61" s="605"/>
      <c r="AW61" s="605"/>
      <c r="AX61" s="605"/>
      <c r="AY61" s="605"/>
      <c r="AZ61" s="605"/>
      <c r="BA61" s="605"/>
      <c r="BB61" s="605"/>
      <c r="BC61" s="605"/>
      <c r="BD61" s="605"/>
      <c r="BE61" s="605"/>
      <c r="BF61" s="605"/>
      <c r="BG61" s="605"/>
      <c r="BH61" s="605"/>
      <c r="BI61" s="605"/>
      <c r="BJ61" s="605"/>
      <c r="BK61" s="605"/>
      <c r="BL61" s="605"/>
      <c r="BM61" s="605"/>
      <c r="BN61" s="605"/>
      <c r="BO61" s="605"/>
      <c r="BP61" s="605"/>
      <c r="BQ61" s="605"/>
      <c r="BR61" s="605"/>
      <c r="BS61" s="605"/>
      <c r="BT61" s="605"/>
      <c r="BU61" s="605"/>
      <c r="BV61" s="605"/>
      <c r="BW61" s="605"/>
      <c r="BX61" s="605"/>
      <c r="BY61" s="605"/>
      <c r="BZ61" s="605"/>
      <c r="CA61" s="605"/>
      <c r="CB61" s="605"/>
      <c r="CC61" s="605"/>
      <c r="CD61" s="605"/>
      <c r="CE61" s="605"/>
      <c r="CF61" s="605"/>
      <c r="CG61" s="605"/>
      <c r="CH61" s="605"/>
      <c r="CI61" s="605"/>
      <c r="CJ61" s="605"/>
      <c r="CK61" s="605"/>
      <c r="CL61" s="605"/>
      <c r="CM61" s="605"/>
      <c r="CN61" s="605"/>
      <c r="CO61" s="605"/>
      <c r="CP61" s="801"/>
      <c r="CQ61" s="814"/>
    </row>
    <row r="62" ht="68.25" customHeight="1" spans="1:95">
      <c r="A62" s="15" t="s">
        <v>122</v>
      </c>
      <c r="B62" s="606" t="s">
        <v>160</v>
      </c>
      <c r="C62" s="607" t="s">
        <v>13</v>
      </c>
      <c r="D62" s="674">
        <f>E62+F62+I62+L62+O62+R62+U62+X62+AA62</f>
        <v>1488.35017</v>
      </c>
      <c r="E62" s="11">
        <v>0</v>
      </c>
      <c r="F62" s="11">
        <v>0</v>
      </c>
      <c r="G62" s="11">
        <f>'26'!I50</f>
        <v>1488.35017</v>
      </c>
      <c r="H62" s="609">
        <f>H63+H64+H65</f>
        <v>0</v>
      </c>
      <c r="I62" s="11">
        <f>G62+H62</f>
        <v>1488.35017</v>
      </c>
      <c r="J62" s="686">
        <f>'34'!L58</f>
        <v>0</v>
      </c>
      <c r="K62" s="700"/>
      <c r="L62" s="686">
        <v>0</v>
      </c>
      <c r="M62" s="686">
        <v>0</v>
      </c>
      <c r="N62" s="700">
        <v>0</v>
      </c>
      <c r="O62" s="686">
        <v>0</v>
      </c>
      <c r="P62" s="699">
        <f>'49'!R62</f>
        <v>0</v>
      </c>
      <c r="Q62" s="687">
        <f>Q63+Q64+Q65</f>
        <v>0</v>
      </c>
      <c r="R62" s="717">
        <f>P62+Q62</f>
        <v>0</v>
      </c>
      <c r="S62" s="699">
        <f>'50'!U62</f>
        <v>0</v>
      </c>
      <c r="T62" s="687">
        <f>T63</f>
        <v>0</v>
      </c>
      <c r="U62" s="717">
        <f>S62+T62</f>
        <v>0</v>
      </c>
      <c r="V62" s="699">
        <f>'50'!X62</f>
        <v>0</v>
      </c>
      <c r="W62" s="687">
        <f>W63</f>
        <v>0</v>
      </c>
      <c r="X62" s="717">
        <f>V62+W62</f>
        <v>0</v>
      </c>
      <c r="Y62" s="699">
        <f>'50'!AA62</f>
        <v>0</v>
      </c>
      <c r="Z62" s="687">
        <f>Z63</f>
        <v>0</v>
      </c>
      <c r="AA62" s="717">
        <f>Y62+Z62</f>
        <v>0</v>
      </c>
      <c r="AB62" s="674">
        <f>AC62+AD62+AG62+AJ62+AM62+AP62+AS62+AV62+AY62</f>
        <v>0</v>
      </c>
      <c r="AC62" s="653">
        <v>0</v>
      </c>
      <c r="AD62" s="653">
        <v>0</v>
      </c>
      <c r="AE62" s="653">
        <v>0</v>
      </c>
      <c r="AF62" s="654"/>
      <c r="AG62" s="404">
        <v>0</v>
      </c>
      <c r="AH62" s="653">
        <f>'35'!AA58</f>
        <v>0</v>
      </c>
      <c r="AI62" s="737"/>
      <c r="AJ62" s="653">
        <v>0</v>
      </c>
      <c r="AK62" s="653">
        <f>'43'!AD60</f>
        <v>0</v>
      </c>
      <c r="AL62" s="737"/>
      <c r="AM62" s="653">
        <v>0</v>
      </c>
      <c r="AN62" s="653">
        <f>'49'!AG62</f>
        <v>0</v>
      </c>
      <c r="AO62" s="737"/>
      <c r="AP62" s="653">
        <v>0</v>
      </c>
      <c r="AQ62" s="653">
        <f>'50'!AJ62</f>
        <v>0</v>
      </c>
      <c r="AR62" s="737"/>
      <c r="AS62" s="653">
        <v>0</v>
      </c>
      <c r="AT62" s="653">
        <f>'50'!AM62</f>
        <v>0</v>
      </c>
      <c r="AU62" s="737"/>
      <c r="AV62" s="653">
        <v>0</v>
      </c>
      <c r="AW62" s="653">
        <f>'50'!AP62</f>
        <v>0</v>
      </c>
      <c r="AX62" s="737"/>
      <c r="AY62" s="653">
        <v>0</v>
      </c>
      <c r="AZ62" s="747">
        <f>BC62+BF62+BI62+BL62+BO62+BR62</f>
        <v>0</v>
      </c>
      <c r="BA62" s="653">
        <v>0</v>
      </c>
      <c r="BB62" s="654"/>
      <c r="BC62" s="653">
        <f>BA62+BB62</f>
        <v>0</v>
      </c>
      <c r="BD62" s="653">
        <v>0</v>
      </c>
      <c r="BE62" s="654"/>
      <c r="BF62" s="653">
        <f>BD62+BE62</f>
        <v>0</v>
      </c>
      <c r="BG62" s="653">
        <v>0</v>
      </c>
      <c r="BH62" s="654"/>
      <c r="BI62" s="653">
        <f>BG62+BH62</f>
        <v>0</v>
      </c>
      <c r="BJ62" s="653">
        <v>0</v>
      </c>
      <c r="BK62" s="654"/>
      <c r="BL62" s="653">
        <f>BJ62+BK62</f>
        <v>0</v>
      </c>
      <c r="BM62" s="653">
        <v>0</v>
      </c>
      <c r="BN62" s="654"/>
      <c r="BO62" s="653">
        <f>BM62+BN62</f>
        <v>0</v>
      </c>
      <c r="BP62" s="653">
        <v>0</v>
      </c>
      <c r="BQ62" s="654"/>
      <c r="BR62" s="653">
        <f>BP62+BQ62</f>
        <v>0</v>
      </c>
      <c r="BS62" s="608">
        <f>BT62+BU62+BX62+CA62+CD62+CG62+CJ62+CM62+CP62</f>
        <v>1488.35017</v>
      </c>
      <c r="BT62" s="11">
        <f>E62+AC62</f>
        <v>0</v>
      </c>
      <c r="BU62" s="11">
        <f>F62+AD62</f>
        <v>0</v>
      </c>
      <c r="BV62" s="11">
        <f>G62+AE62</f>
        <v>1488.35017</v>
      </c>
      <c r="BW62" s="609">
        <f>H62+AF62</f>
        <v>0</v>
      </c>
      <c r="BX62" s="11">
        <f>BV62+BW62</f>
        <v>1488.35017</v>
      </c>
      <c r="BY62" s="11">
        <f>J62+AH62+BA62</f>
        <v>0</v>
      </c>
      <c r="BZ62" s="642">
        <f>K62+AI62+BB62</f>
        <v>0</v>
      </c>
      <c r="CA62" s="11">
        <f>BY62+BZ62</f>
        <v>0</v>
      </c>
      <c r="CB62" s="11">
        <f>M62+AK62</f>
        <v>0</v>
      </c>
      <c r="CC62" s="642">
        <f>N62+AL62</f>
        <v>0</v>
      </c>
      <c r="CD62" s="11">
        <f>CB62+CC62</f>
        <v>0</v>
      </c>
      <c r="CE62" s="11">
        <f>P62+AN62+BG62</f>
        <v>0</v>
      </c>
      <c r="CF62" s="609">
        <f>Q62+AO62+BH62</f>
        <v>0</v>
      </c>
      <c r="CG62" s="11">
        <f>CE62+CF62</f>
        <v>0</v>
      </c>
      <c r="CH62" s="11">
        <f>S62+AQ62+BJ62</f>
        <v>0</v>
      </c>
      <c r="CI62" s="609">
        <f>T62+AR62+BK62</f>
        <v>0</v>
      </c>
      <c r="CJ62" s="11">
        <f>CH62+CI62</f>
        <v>0</v>
      </c>
      <c r="CK62" s="11">
        <f>V62+AT62+BM62</f>
        <v>0</v>
      </c>
      <c r="CL62" s="609">
        <f>W62+AU62+BN62</f>
        <v>0</v>
      </c>
      <c r="CM62" s="11">
        <f>CK62+CL62</f>
        <v>0</v>
      </c>
      <c r="CN62" s="11">
        <f>Y62+AW62+BP62</f>
        <v>0</v>
      </c>
      <c r="CO62" s="609">
        <f>Z62+AX62+BQ62</f>
        <v>0</v>
      </c>
      <c r="CP62" s="787">
        <f>CN62+CO62</f>
        <v>0</v>
      </c>
      <c r="CQ62" s="824"/>
    </row>
    <row r="63" spans="1:95">
      <c r="A63" s="15"/>
      <c r="B63" s="606"/>
      <c r="C63" s="607" t="s">
        <v>91</v>
      </c>
      <c r="D63" s="675"/>
      <c r="E63" s="10"/>
      <c r="F63" s="10"/>
      <c r="G63" s="10"/>
      <c r="H63" s="676"/>
      <c r="I63" s="10"/>
      <c r="J63" s="704"/>
      <c r="K63" s="705"/>
      <c r="L63" s="706"/>
      <c r="M63" s="704"/>
      <c r="N63" s="705"/>
      <c r="O63" s="707"/>
      <c r="P63" s="708"/>
      <c r="Q63" s="725"/>
      <c r="R63" s="704"/>
      <c r="S63" s="708"/>
      <c r="T63" s="726"/>
      <c r="U63" s="704"/>
      <c r="V63" s="708"/>
      <c r="W63" s="726"/>
      <c r="X63" s="704"/>
      <c r="Y63" s="708"/>
      <c r="Z63" s="726"/>
      <c r="AA63" s="704"/>
      <c r="AB63" s="675"/>
      <c r="AC63" s="10"/>
      <c r="AD63" s="10"/>
      <c r="AE63" s="10"/>
      <c r="AF63" s="676"/>
      <c r="AG63" s="361"/>
      <c r="AH63" s="738"/>
      <c r="AI63" s="739"/>
      <c r="AJ63" s="657"/>
      <c r="AK63" s="738"/>
      <c r="AL63" s="739"/>
      <c r="AM63" s="657"/>
      <c r="AN63" s="738"/>
      <c r="AO63" s="739"/>
      <c r="AP63" s="657"/>
      <c r="AQ63" s="738"/>
      <c r="AR63" s="739"/>
      <c r="AS63" s="657"/>
      <c r="AT63" s="738"/>
      <c r="AU63" s="739"/>
      <c r="AV63" s="657"/>
      <c r="AW63" s="738"/>
      <c r="AX63" s="739"/>
      <c r="AY63" s="765"/>
      <c r="AZ63" s="640"/>
      <c r="BA63" s="760"/>
      <c r="BB63" s="642"/>
      <c r="BC63" s="765"/>
      <c r="BD63" s="760"/>
      <c r="BE63" s="642"/>
      <c r="BF63" s="760"/>
      <c r="BG63" s="760"/>
      <c r="BH63" s="642"/>
      <c r="BI63" s="760"/>
      <c r="BJ63" s="760"/>
      <c r="BK63" s="642"/>
      <c r="BL63" s="760"/>
      <c r="BM63" s="760"/>
      <c r="BN63" s="642"/>
      <c r="BO63" s="760"/>
      <c r="BP63" s="760"/>
      <c r="BQ63" s="642"/>
      <c r="BR63" s="783"/>
      <c r="BS63" s="657"/>
      <c r="BT63" s="10"/>
      <c r="BU63" s="10"/>
      <c r="BV63" s="10"/>
      <c r="BW63" s="676"/>
      <c r="BX63" s="10"/>
      <c r="BY63" s="738"/>
      <c r="BZ63" s="739"/>
      <c r="CA63" s="657"/>
      <c r="CB63" s="738"/>
      <c r="CC63" s="739"/>
      <c r="CD63" s="657"/>
      <c r="CE63" s="10"/>
      <c r="CF63" s="642"/>
      <c r="CG63" s="10"/>
      <c r="CH63" s="10"/>
      <c r="CI63" s="642"/>
      <c r="CJ63" s="10"/>
      <c r="CK63" s="10"/>
      <c r="CL63" s="642"/>
      <c r="CM63" s="10"/>
      <c r="CN63" s="10"/>
      <c r="CO63" s="642"/>
      <c r="CP63" s="765"/>
      <c r="CQ63" s="824"/>
    </row>
    <row r="64" ht="22.5" spans="1:95">
      <c r="A64" s="15"/>
      <c r="B64" s="606"/>
      <c r="C64" s="607" t="s">
        <v>404</v>
      </c>
      <c r="D64" s="608"/>
      <c r="E64" s="10"/>
      <c r="F64" s="10"/>
      <c r="G64" s="10"/>
      <c r="H64" s="676"/>
      <c r="I64" s="10"/>
      <c r="J64" s="704"/>
      <c r="K64" s="709"/>
      <c r="L64" s="706"/>
      <c r="M64" s="704"/>
      <c r="N64" s="709"/>
      <c r="O64" s="707"/>
      <c r="P64" s="710"/>
      <c r="Q64" s="725"/>
      <c r="R64" s="704"/>
      <c r="S64" s="710"/>
      <c r="T64" s="727"/>
      <c r="U64" s="704"/>
      <c r="V64" s="710"/>
      <c r="W64" s="727"/>
      <c r="X64" s="704"/>
      <c r="Y64" s="710"/>
      <c r="Z64" s="727"/>
      <c r="AA64" s="704"/>
      <c r="AB64" s="608"/>
      <c r="AC64" s="10"/>
      <c r="AD64" s="10"/>
      <c r="AE64" s="10"/>
      <c r="AF64" s="676"/>
      <c r="AG64" s="361"/>
      <c r="AH64" s="738"/>
      <c r="AI64" s="740"/>
      <c r="AJ64" s="657"/>
      <c r="AK64" s="738"/>
      <c r="AL64" s="740"/>
      <c r="AM64" s="657"/>
      <c r="AN64" s="738"/>
      <c r="AO64" s="740"/>
      <c r="AP64" s="657"/>
      <c r="AQ64" s="738"/>
      <c r="AR64" s="740"/>
      <c r="AS64" s="657"/>
      <c r="AT64" s="738"/>
      <c r="AU64" s="740"/>
      <c r="AV64" s="657"/>
      <c r="AW64" s="738"/>
      <c r="AX64" s="740"/>
      <c r="AY64" s="765"/>
      <c r="AZ64" s="766"/>
      <c r="BA64" s="767"/>
      <c r="BB64" s="768"/>
      <c r="BC64" s="765"/>
      <c r="BD64" s="767"/>
      <c r="BE64" s="768"/>
      <c r="BF64" s="767"/>
      <c r="BG64" s="767"/>
      <c r="BH64" s="768"/>
      <c r="BI64" s="767"/>
      <c r="BJ64" s="767"/>
      <c r="BK64" s="768"/>
      <c r="BL64" s="767"/>
      <c r="BM64" s="767"/>
      <c r="BN64" s="768"/>
      <c r="BO64" s="767"/>
      <c r="BP64" s="767"/>
      <c r="BQ64" s="768"/>
      <c r="BR64" s="789"/>
      <c r="BS64" s="657"/>
      <c r="BT64" s="10"/>
      <c r="BU64" s="10"/>
      <c r="BV64" s="10"/>
      <c r="BW64" s="676"/>
      <c r="BX64" s="10"/>
      <c r="BY64" s="738"/>
      <c r="BZ64" s="740"/>
      <c r="CA64" s="657"/>
      <c r="CB64" s="738"/>
      <c r="CC64" s="740"/>
      <c r="CD64" s="657"/>
      <c r="CE64" s="10"/>
      <c r="CF64" s="768"/>
      <c r="CG64" s="10"/>
      <c r="CH64" s="10"/>
      <c r="CI64" s="768"/>
      <c r="CJ64" s="10"/>
      <c r="CK64" s="10"/>
      <c r="CL64" s="768"/>
      <c r="CM64" s="10"/>
      <c r="CN64" s="10"/>
      <c r="CO64" s="768"/>
      <c r="CP64" s="765"/>
      <c r="CQ64" s="824"/>
    </row>
    <row r="65" ht="27.75" customHeight="1" spans="1:95">
      <c r="A65" s="825"/>
      <c r="B65" s="638"/>
      <c r="C65" s="639" t="s">
        <v>39</v>
      </c>
      <c r="D65" s="640"/>
      <c r="E65" s="760"/>
      <c r="F65" s="760"/>
      <c r="G65" s="760"/>
      <c r="H65" s="739"/>
      <c r="I65" s="760"/>
      <c r="J65" s="849"/>
      <c r="K65" s="709"/>
      <c r="L65" s="850"/>
      <c r="M65" s="849"/>
      <c r="N65" s="709"/>
      <c r="O65" s="851"/>
      <c r="P65" s="710"/>
      <c r="Q65" s="687"/>
      <c r="R65" s="849"/>
      <c r="S65" s="710"/>
      <c r="T65" s="727"/>
      <c r="U65" s="849"/>
      <c r="V65" s="710"/>
      <c r="W65" s="727"/>
      <c r="X65" s="849"/>
      <c r="Y65" s="710"/>
      <c r="Z65" s="727"/>
      <c r="AA65" s="849"/>
      <c r="AB65" s="640"/>
      <c r="AC65" s="760"/>
      <c r="AD65" s="760"/>
      <c r="AE65" s="760"/>
      <c r="AF65" s="739"/>
      <c r="AG65" s="435"/>
      <c r="AH65" s="866"/>
      <c r="AI65" s="740"/>
      <c r="AJ65" s="660"/>
      <c r="AK65" s="866"/>
      <c r="AL65" s="740"/>
      <c r="AM65" s="660"/>
      <c r="AN65" s="866"/>
      <c r="AO65" s="740"/>
      <c r="AP65" s="660"/>
      <c r="AQ65" s="866"/>
      <c r="AR65" s="740"/>
      <c r="AS65" s="660"/>
      <c r="AT65" s="866"/>
      <c r="AU65" s="740"/>
      <c r="AV65" s="660"/>
      <c r="AW65" s="866"/>
      <c r="AX65" s="740"/>
      <c r="AY65" s="869"/>
      <c r="AZ65" s="766"/>
      <c r="BA65" s="767"/>
      <c r="BB65" s="768"/>
      <c r="BC65" s="869"/>
      <c r="BD65" s="767"/>
      <c r="BE65" s="768"/>
      <c r="BF65" s="767"/>
      <c r="BG65" s="767"/>
      <c r="BH65" s="768"/>
      <c r="BI65" s="767"/>
      <c r="BJ65" s="767"/>
      <c r="BK65" s="768"/>
      <c r="BL65" s="767"/>
      <c r="BM65" s="767"/>
      <c r="BN65" s="768"/>
      <c r="BO65" s="767"/>
      <c r="BP65" s="767"/>
      <c r="BQ65" s="768"/>
      <c r="BR65" s="789"/>
      <c r="BS65" s="660"/>
      <c r="BT65" s="760"/>
      <c r="BU65" s="760"/>
      <c r="BV65" s="760"/>
      <c r="BW65" s="739"/>
      <c r="BX65" s="760"/>
      <c r="BY65" s="866"/>
      <c r="BZ65" s="740"/>
      <c r="CA65" s="660"/>
      <c r="CB65" s="866"/>
      <c r="CC65" s="740"/>
      <c r="CD65" s="660"/>
      <c r="CE65" s="760"/>
      <c r="CF65" s="768"/>
      <c r="CG65" s="760"/>
      <c r="CH65" s="760"/>
      <c r="CI65" s="768"/>
      <c r="CJ65" s="760"/>
      <c r="CK65" s="760"/>
      <c r="CL65" s="768"/>
      <c r="CM65" s="760"/>
      <c r="CN65" s="760"/>
      <c r="CO65" s="768"/>
      <c r="CP65" s="869"/>
      <c r="CQ65" s="824"/>
    </row>
    <row r="66" s="30" customFormat="1" ht="69.6" customHeight="1" spans="1:95">
      <c r="A66" s="643"/>
      <c r="B66" s="644" t="s">
        <v>159</v>
      </c>
      <c r="C66" s="672"/>
      <c r="D66" s="424">
        <f>E66+F66+I66+L66+O66+R66+U66+X66+AA66</f>
        <v>1488.35017</v>
      </c>
      <c r="E66" s="397">
        <f>E62</f>
        <v>0</v>
      </c>
      <c r="F66" s="397">
        <f t="shared" ref="F66:BR66" si="20">F62</f>
        <v>0</v>
      </c>
      <c r="G66" s="397">
        <f t="shared" si="20"/>
        <v>1488.35017</v>
      </c>
      <c r="H66" s="517">
        <f t="shared" si="20"/>
        <v>0</v>
      </c>
      <c r="I66" s="397">
        <f t="shared" si="20"/>
        <v>1488.35017</v>
      </c>
      <c r="J66" s="397">
        <f t="shared" si="20"/>
        <v>0</v>
      </c>
      <c r="K66" s="397">
        <f t="shared" si="20"/>
        <v>0</v>
      </c>
      <c r="L66" s="397">
        <f t="shared" si="20"/>
        <v>0</v>
      </c>
      <c r="M66" s="397">
        <f t="shared" si="20"/>
        <v>0</v>
      </c>
      <c r="N66" s="397">
        <f t="shared" si="20"/>
        <v>0</v>
      </c>
      <c r="O66" s="397">
        <f t="shared" si="20"/>
        <v>0</v>
      </c>
      <c r="P66" s="397">
        <f t="shared" si="20"/>
        <v>0</v>
      </c>
      <c r="Q66" s="416">
        <f t="shared" si="20"/>
        <v>0</v>
      </c>
      <c r="R66" s="515">
        <f t="shared" si="20"/>
        <v>0</v>
      </c>
      <c r="S66" s="515">
        <f t="shared" si="20"/>
        <v>0</v>
      </c>
      <c r="T66" s="515">
        <f t="shared" si="20"/>
        <v>0</v>
      </c>
      <c r="U66" s="515">
        <f t="shared" si="20"/>
        <v>0</v>
      </c>
      <c r="V66" s="515">
        <f t="shared" si="20"/>
        <v>0</v>
      </c>
      <c r="W66" s="515">
        <f t="shared" si="20"/>
        <v>0</v>
      </c>
      <c r="X66" s="515">
        <f t="shared" si="20"/>
        <v>0</v>
      </c>
      <c r="Y66" s="515">
        <f t="shared" si="20"/>
        <v>0</v>
      </c>
      <c r="Z66" s="515">
        <f t="shared" si="20"/>
        <v>0</v>
      </c>
      <c r="AA66" s="515">
        <f t="shared" si="20"/>
        <v>0</v>
      </c>
      <c r="AB66" s="673">
        <f>AC66+AD66+AG66+AJ66+AM66+AP66+AS66+AV66+AY66</f>
        <v>0</v>
      </c>
      <c r="AC66" s="646">
        <f t="shared" si="20"/>
        <v>0</v>
      </c>
      <c r="AD66" s="646">
        <f t="shared" si="20"/>
        <v>0</v>
      </c>
      <c r="AE66" s="646">
        <f t="shared" si="20"/>
        <v>0</v>
      </c>
      <c r="AF66" s="848">
        <f t="shared" si="20"/>
        <v>0</v>
      </c>
      <c r="AG66" s="397">
        <f t="shared" si="20"/>
        <v>0</v>
      </c>
      <c r="AH66" s="646">
        <f t="shared" si="20"/>
        <v>0</v>
      </c>
      <c r="AI66" s="646">
        <f t="shared" si="20"/>
        <v>0</v>
      </c>
      <c r="AJ66" s="646">
        <f t="shared" si="20"/>
        <v>0</v>
      </c>
      <c r="AK66" s="646">
        <f t="shared" si="20"/>
        <v>0</v>
      </c>
      <c r="AL66" s="646">
        <f t="shared" si="20"/>
        <v>0</v>
      </c>
      <c r="AM66" s="646">
        <f t="shared" si="20"/>
        <v>0</v>
      </c>
      <c r="AN66" s="646">
        <f t="shared" si="20"/>
        <v>0</v>
      </c>
      <c r="AO66" s="646">
        <f t="shared" si="20"/>
        <v>0</v>
      </c>
      <c r="AP66" s="646">
        <f t="shared" si="20"/>
        <v>0</v>
      </c>
      <c r="AQ66" s="646">
        <f t="shared" si="20"/>
        <v>0</v>
      </c>
      <c r="AR66" s="646">
        <f t="shared" si="20"/>
        <v>0</v>
      </c>
      <c r="AS66" s="646">
        <f t="shared" si="20"/>
        <v>0</v>
      </c>
      <c r="AT66" s="646">
        <f t="shared" si="20"/>
        <v>0</v>
      </c>
      <c r="AU66" s="646">
        <f t="shared" si="20"/>
        <v>0</v>
      </c>
      <c r="AV66" s="646">
        <f t="shared" si="20"/>
        <v>0</v>
      </c>
      <c r="AW66" s="646">
        <f t="shared" si="20"/>
        <v>0</v>
      </c>
      <c r="AX66" s="646">
        <f t="shared" si="20"/>
        <v>0</v>
      </c>
      <c r="AY66" s="646">
        <f t="shared" si="20"/>
        <v>0</v>
      </c>
      <c r="AZ66" s="870">
        <f>BC66+BF66+BI66+BL66+BO66+BR66</f>
        <v>0</v>
      </c>
      <c r="BA66" s="870">
        <f t="shared" si="20"/>
        <v>0</v>
      </c>
      <c r="BB66" s="823">
        <f t="shared" si="20"/>
        <v>0</v>
      </c>
      <c r="BC66" s="795">
        <f t="shared" si="20"/>
        <v>0</v>
      </c>
      <c r="BD66" s="795">
        <f t="shared" si="20"/>
        <v>0</v>
      </c>
      <c r="BE66" s="795">
        <f t="shared" si="20"/>
        <v>0</v>
      </c>
      <c r="BF66" s="795">
        <f t="shared" si="20"/>
        <v>0</v>
      </c>
      <c r="BG66" s="795">
        <f t="shared" si="20"/>
        <v>0</v>
      </c>
      <c r="BH66" s="795">
        <f t="shared" si="20"/>
        <v>0</v>
      </c>
      <c r="BI66" s="795">
        <f t="shared" si="20"/>
        <v>0</v>
      </c>
      <c r="BJ66" s="795">
        <f t="shared" si="20"/>
        <v>0</v>
      </c>
      <c r="BK66" s="795">
        <f t="shared" si="20"/>
        <v>0</v>
      </c>
      <c r="BL66" s="795">
        <f t="shared" si="20"/>
        <v>0</v>
      </c>
      <c r="BM66" s="795">
        <f t="shared" si="20"/>
        <v>0</v>
      </c>
      <c r="BN66" s="795">
        <f t="shared" si="20"/>
        <v>0</v>
      </c>
      <c r="BO66" s="795">
        <f t="shared" si="20"/>
        <v>0</v>
      </c>
      <c r="BP66" s="795">
        <f t="shared" si="20"/>
        <v>0</v>
      </c>
      <c r="BQ66" s="795">
        <f t="shared" si="20"/>
        <v>0</v>
      </c>
      <c r="BR66" s="795">
        <f t="shared" si="20"/>
        <v>0</v>
      </c>
      <c r="BS66" s="673">
        <f>BT66+BU66+BX66+CA66+CD66+CG66+CJ66+CM66+CP66</f>
        <v>1488.35017</v>
      </c>
      <c r="BT66" s="646">
        <f>BT62</f>
        <v>0</v>
      </c>
      <c r="BU66" s="646">
        <f t="shared" ref="BU66:CP66" si="21">BU62</f>
        <v>0</v>
      </c>
      <c r="BV66" s="646">
        <f t="shared" si="21"/>
        <v>1488.35017</v>
      </c>
      <c r="BW66" s="646">
        <f t="shared" si="21"/>
        <v>0</v>
      </c>
      <c r="BX66" s="646">
        <f t="shared" si="21"/>
        <v>1488.35017</v>
      </c>
      <c r="BY66" s="646">
        <f t="shared" si="21"/>
        <v>0</v>
      </c>
      <c r="BZ66" s="646">
        <f t="shared" si="21"/>
        <v>0</v>
      </c>
      <c r="CA66" s="646">
        <f t="shared" si="21"/>
        <v>0</v>
      </c>
      <c r="CB66" s="646">
        <f t="shared" si="21"/>
        <v>0</v>
      </c>
      <c r="CC66" s="646">
        <f t="shared" si="21"/>
        <v>0</v>
      </c>
      <c r="CD66" s="646">
        <f t="shared" si="21"/>
        <v>0</v>
      </c>
      <c r="CE66" s="646">
        <f t="shared" si="21"/>
        <v>0</v>
      </c>
      <c r="CF66" s="646">
        <f t="shared" si="21"/>
        <v>0</v>
      </c>
      <c r="CG66" s="646">
        <f t="shared" si="21"/>
        <v>0</v>
      </c>
      <c r="CH66" s="646">
        <f t="shared" si="21"/>
        <v>0</v>
      </c>
      <c r="CI66" s="646">
        <f t="shared" si="21"/>
        <v>0</v>
      </c>
      <c r="CJ66" s="646">
        <f t="shared" si="21"/>
        <v>0</v>
      </c>
      <c r="CK66" s="646">
        <f t="shared" si="21"/>
        <v>0</v>
      </c>
      <c r="CL66" s="646">
        <f t="shared" si="21"/>
        <v>0</v>
      </c>
      <c r="CM66" s="646">
        <f t="shared" si="21"/>
        <v>0</v>
      </c>
      <c r="CN66" s="646">
        <f t="shared" si="21"/>
        <v>0</v>
      </c>
      <c r="CO66" s="646">
        <f t="shared" si="21"/>
        <v>0</v>
      </c>
      <c r="CP66" s="823">
        <f t="shared" si="21"/>
        <v>0</v>
      </c>
      <c r="CQ66" s="824"/>
    </row>
    <row r="67" customHeight="1" spans="1:95">
      <c r="A67" s="667" t="s">
        <v>306</v>
      </c>
      <c r="B67" s="668"/>
      <c r="C67" s="668"/>
      <c r="D67" s="668"/>
      <c r="E67" s="668"/>
      <c r="F67" s="668"/>
      <c r="G67" s="668"/>
      <c r="H67" s="668"/>
      <c r="I67" s="668"/>
      <c r="J67" s="668"/>
      <c r="K67" s="668"/>
      <c r="L67" s="668"/>
      <c r="M67" s="668"/>
      <c r="N67" s="668"/>
      <c r="O67" s="668"/>
      <c r="P67" s="668"/>
      <c r="Q67" s="668"/>
      <c r="R67" s="668"/>
      <c r="S67" s="668"/>
      <c r="T67" s="668"/>
      <c r="U67" s="668"/>
      <c r="V67" s="668"/>
      <c r="W67" s="668"/>
      <c r="X67" s="668"/>
      <c r="Y67" s="668"/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8"/>
      <c r="BM67" s="668"/>
      <c r="BN67" s="668"/>
      <c r="BO67" s="668"/>
      <c r="BP67" s="668"/>
      <c r="BQ67" s="668"/>
      <c r="BR67" s="668"/>
      <c r="BS67" s="668"/>
      <c r="BT67" s="668"/>
      <c r="BU67" s="668"/>
      <c r="BV67" s="668"/>
      <c r="BW67" s="668"/>
      <c r="BX67" s="668"/>
      <c r="BY67" s="668"/>
      <c r="BZ67" s="668"/>
      <c r="CA67" s="668"/>
      <c r="CB67" s="668"/>
      <c r="CC67" s="668"/>
      <c r="CD67" s="668"/>
      <c r="CE67" s="668"/>
      <c r="CF67" s="668"/>
      <c r="CG67" s="668"/>
      <c r="CH67" s="668"/>
      <c r="CI67" s="668"/>
      <c r="CJ67" s="668"/>
      <c r="CK67" s="668"/>
      <c r="CL67" s="668"/>
      <c r="CM67" s="668"/>
      <c r="CN67" s="668"/>
      <c r="CO67" s="668"/>
      <c r="CP67" s="822"/>
      <c r="CQ67" s="803"/>
    </row>
    <row r="68" ht="19.5" customHeight="1" spans="1:95">
      <c r="A68" s="604" t="s">
        <v>307</v>
      </c>
      <c r="B68" s="605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605"/>
      <c r="AT68" s="605"/>
      <c r="AU68" s="605"/>
      <c r="AV68" s="60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605"/>
      <c r="BH68" s="605"/>
      <c r="BI68" s="605"/>
      <c r="BJ68" s="60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605"/>
      <c r="BV68" s="605"/>
      <c r="BW68" s="605"/>
      <c r="BX68" s="605"/>
      <c r="BY68" s="605"/>
      <c r="BZ68" s="605"/>
      <c r="CA68" s="605"/>
      <c r="CB68" s="605"/>
      <c r="CC68" s="605"/>
      <c r="CD68" s="605"/>
      <c r="CE68" s="605"/>
      <c r="CF68" s="605"/>
      <c r="CG68" s="605"/>
      <c r="CH68" s="605"/>
      <c r="CI68" s="605"/>
      <c r="CJ68" s="605"/>
      <c r="CK68" s="605"/>
      <c r="CL68" s="605"/>
      <c r="CM68" s="605"/>
      <c r="CN68" s="605"/>
      <c r="CO68" s="605"/>
      <c r="CP68" s="801"/>
      <c r="CQ68" s="803"/>
    </row>
    <row r="69" ht="151.5" customHeight="1" spans="1:95">
      <c r="A69" s="826" t="s">
        <v>295</v>
      </c>
      <c r="B69" s="827" t="s">
        <v>412</v>
      </c>
      <c r="C69" s="828" t="s">
        <v>13</v>
      </c>
      <c r="D69" s="521">
        <f>E69+F69+I69+L69+O69+R69+U69+X69+AA69</f>
        <v>52.63158</v>
      </c>
      <c r="E69" s="772">
        <v>0</v>
      </c>
      <c r="F69" s="772">
        <v>0</v>
      </c>
      <c r="G69" s="772">
        <v>0</v>
      </c>
      <c r="H69" s="737"/>
      <c r="I69" s="772">
        <v>0</v>
      </c>
      <c r="J69" s="852">
        <v>0</v>
      </c>
      <c r="K69" s="853"/>
      <c r="L69" s="852">
        <v>0</v>
      </c>
      <c r="M69" s="852">
        <f>'43'!O67</f>
        <v>0</v>
      </c>
      <c r="N69" s="853">
        <v>0</v>
      </c>
      <c r="O69" s="852">
        <f>M69+N69</f>
        <v>0</v>
      </c>
      <c r="P69" s="852">
        <f>'49'!R69</f>
        <v>52.63158</v>
      </c>
      <c r="Q69" s="853">
        <f>SUM(Q70:Q73)</f>
        <v>0</v>
      </c>
      <c r="R69" s="857">
        <f>P69+Q69</f>
        <v>52.63158</v>
      </c>
      <c r="S69" s="852">
        <f>'54'!U69</f>
        <v>0</v>
      </c>
      <c r="T69" s="853">
        <v>0</v>
      </c>
      <c r="U69" s="857">
        <f>S69+T69</f>
        <v>0</v>
      </c>
      <c r="V69" s="852">
        <f>'54'!X69</f>
        <v>0</v>
      </c>
      <c r="W69" s="853">
        <v>0</v>
      </c>
      <c r="X69" s="857">
        <f>V69+W69</f>
        <v>0</v>
      </c>
      <c r="Y69" s="852">
        <f>'54'!AA69</f>
        <v>0</v>
      </c>
      <c r="Z69" s="853">
        <v>0</v>
      </c>
      <c r="AA69" s="857">
        <f>Y69+Z69</f>
        <v>0</v>
      </c>
      <c r="AB69" s="863">
        <f>AC69+AD69+AG69+AJ69+AM69+AP69+AS69+AV69+AY69</f>
        <v>1000</v>
      </c>
      <c r="AC69" s="772">
        <v>0</v>
      </c>
      <c r="AD69" s="772">
        <v>0</v>
      </c>
      <c r="AE69" s="772">
        <v>0</v>
      </c>
      <c r="AF69" s="737"/>
      <c r="AG69" s="484">
        <v>0</v>
      </c>
      <c r="AH69" s="772">
        <v>0</v>
      </c>
      <c r="AI69" s="853">
        <f>AI74+AI75+AI76+AI77</f>
        <v>0</v>
      </c>
      <c r="AJ69" s="772">
        <v>0</v>
      </c>
      <c r="AK69" s="772">
        <f>'43'!AD67</f>
        <v>0</v>
      </c>
      <c r="AL69" s="737">
        <f>AL74+AL75+AL76+AL77</f>
        <v>0</v>
      </c>
      <c r="AM69" s="772">
        <f>AK69+AL69</f>
        <v>0</v>
      </c>
      <c r="AN69" s="772">
        <f>'49'!AP69</f>
        <v>1000</v>
      </c>
      <c r="AO69" s="853">
        <f>SUM(AO70:AO73)</f>
        <v>0</v>
      </c>
      <c r="AP69" s="772">
        <f>AN69+AO69</f>
        <v>1000</v>
      </c>
      <c r="AQ69" s="772">
        <f>'54'!AS69</f>
        <v>0</v>
      </c>
      <c r="AR69" s="853">
        <v>0</v>
      </c>
      <c r="AS69" s="772">
        <f>AQ69+AR69</f>
        <v>0</v>
      </c>
      <c r="AT69" s="772">
        <f>'54'!AV69</f>
        <v>0</v>
      </c>
      <c r="AU69" s="853">
        <v>0</v>
      </c>
      <c r="AV69" s="772">
        <f>AT69+AU69</f>
        <v>0</v>
      </c>
      <c r="AW69" s="772">
        <f>'54'!AY69</f>
        <v>0</v>
      </c>
      <c r="AX69" s="853">
        <v>0</v>
      </c>
      <c r="AY69" s="772">
        <f>AW69+AX69</f>
        <v>0</v>
      </c>
      <c r="AZ69" s="871">
        <f>BC69+BF69+BI69+BL69+BO69+BR69</f>
        <v>0</v>
      </c>
      <c r="BA69" s="872">
        <v>0</v>
      </c>
      <c r="BB69" s="853">
        <f>BB74+BB75+BB76+BB77</f>
        <v>0</v>
      </c>
      <c r="BC69" s="772">
        <f>BA69+BB69</f>
        <v>0</v>
      </c>
      <c r="BD69" s="772">
        <v>0</v>
      </c>
      <c r="BE69" s="853">
        <f>BE74+BE75+BE76+BE77</f>
        <v>0</v>
      </c>
      <c r="BF69" s="772">
        <f>BD69+BE69</f>
        <v>0</v>
      </c>
      <c r="BG69" s="772">
        <f>'49'!BI69</f>
        <v>0</v>
      </c>
      <c r="BH69" s="853">
        <v>0</v>
      </c>
      <c r="BI69" s="772">
        <f>BG69+BH69</f>
        <v>0</v>
      </c>
      <c r="BJ69" s="772">
        <f>'54'!BL69</f>
        <v>0</v>
      </c>
      <c r="BK69" s="853">
        <v>0</v>
      </c>
      <c r="BL69" s="772">
        <f>BJ69+BK69</f>
        <v>0</v>
      </c>
      <c r="BM69" s="772">
        <f>'54'!BO69</f>
        <v>0</v>
      </c>
      <c r="BN69" s="853">
        <v>0</v>
      </c>
      <c r="BO69" s="772">
        <f>BM69+BN69</f>
        <v>0</v>
      </c>
      <c r="BP69" s="772">
        <f>'54'!BR69</f>
        <v>0</v>
      </c>
      <c r="BQ69" s="853">
        <v>0</v>
      </c>
      <c r="BR69" s="772">
        <f>BP69+BQ69</f>
        <v>0</v>
      </c>
      <c r="BS69" s="863">
        <f>BT69+BU69+BX69+CA69+CD69+CG69+CJ69+CM69+CP69</f>
        <v>1052.63158</v>
      </c>
      <c r="BT69" s="772">
        <f>E69+AC69</f>
        <v>0</v>
      </c>
      <c r="BU69" s="772">
        <f>F69+AD69</f>
        <v>0</v>
      </c>
      <c r="BV69" s="772">
        <f>G69+AE69</f>
        <v>0</v>
      </c>
      <c r="BW69" s="737">
        <f>H69+AF69</f>
        <v>0</v>
      </c>
      <c r="BX69" s="772">
        <f>BV69+BW69</f>
        <v>0</v>
      </c>
      <c r="BY69" s="772">
        <f>J69+AH69+BA69</f>
        <v>0</v>
      </c>
      <c r="BZ69" s="737">
        <f>K69+AI69+BB69</f>
        <v>0</v>
      </c>
      <c r="CA69" s="772">
        <f>BY69+BZ69</f>
        <v>0</v>
      </c>
      <c r="CB69" s="772">
        <f>M69+AK69</f>
        <v>0</v>
      </c>
      <c r="CC69" s="737">
        <f>N69+AL69</f>
        <v>0</v>
      </c>
      <c r="CD69" s="772">
        <f>CB69+CC69</f>
        <v>0</v>
      </c>
      <c r="CE69" s="772">
        <f>P69+AN69+BG69</f>
        <v>1052.63158</v>
      </c>
      <c r="CF69" s="737">
        <f>Q69+AO69+BH69</f>
        <v>0</v>
      </c>
      <c r="CG69" s="772">
        <f>CE69+CF69</f>
        <v>1052.63158</v>
      </c>
      <c r="CH69" s="772">
        <f>S69+AQ69+BJ69</f>
        <v>0</v>
      </c>
      <c r="CI69" s="737">
        <f>T69+AR69+BK69</f>
        <v>0</v>
      </c>
      <c r="CJ69" s="772">
        <f>CH69+CI69</f>
        <v>0</v>
      </c>
      <c r="CK69" s="772">
        <f>V69+AT69+BM69</f>
        <v>0</v>
      </c>
      <c r="CL69" s="737">
        <f>W69+AU69+BN69</f>
        <v>0</v>
      </c>
      <c r="CM69" s="772">
        <f>CK69+CL69</f>
        <v>0</v>
      </c>
      <c r="CN69" s="772">
        <f>Y69+AW69+BP69</f>
        <v>0</v>
      </c>
      <c r="CO69" s="737">
        <f>Z69+AX69+BQ69</f>
        <v>0</v>
      </c>
      <c r="CP69" s="772">
        <f>CN69+CO69</f>
        <v>0</v>
      </c>
      <c r="CQ69" s="217"/>
    </row>
    <row r="70" ht="17.25" customHeight="1" spans="1:95">
      <c r="A70" s="655"/>
      <c r="B70" s="611"/>
      <c r="C70" s="656" t="s">
        <v>330</v>
      </c>
      <c r="D70" s="408"/>
      <c r="E70" s="11"/>
      <c r="F70" s="11"/>
      <c r="G70" s="11"/>
      <c r="H70" s="609"/>
      <c r="I70" s="11"/>
      <c r="J70" s="686"/>
      <c r="K70" s="687"/>
      <c r="L70" s="686"/>
      <c r="M70" s="686"/>
      <c r="N70" s="687"/>
      <c r="O70" s="686"/>
      <c r="P70" s="686"/>
      <c r="Q70" s="687"/>
      <c r="R70" s="686"/>
      <c r="S70" s="686"/>
      <c r="T70" s="687"/>
      <c r="U70" s="686"/>
      <c r="V70" s="686"/>
      <c r="W70" s="687"/>
      <c r="X70" s="686"/>
      <c r="Y70" s="686"/>
      <c r="Z70" s="687"/>
      <c r="AA70" s="686"/>
      <c r="AB70" s="10"/>
      <c r="AC70" s="11"/>
      <c r="AD70" s="11"/>
      <c r="AE70" s="11"/>
      <c r="AF70" s="609"/>
      <c r="AG70" s="358"/>
      <c r="AH70" s="11"/>
      <c r="AI70" s="687"/>
      <c r="AJ70" s="11"/>
      <c r="AK70" s="11"/>
      <c r="AL70" s="609"/>
      <c r="AM70" s="11"/>
      <c r="AN70" s="11"/>
      <c r="AO70" s="687"/>
      <c r="AP70" s="11"/>
      <c r="AQ70" s="11"/>
      <c r="AR70" s="687"/>
      <c r="AS70" s="11"/>
      <c r="AT70" s="11"/>
      <c r="AU70" s="687"/>
      <c r="AV70" s="11"/>
      <c r="AW70" s="11"/>
      <c r="AX70" s="687"/>
      <c r="AY70" s="11"/>
      <c r="AZ70" s="10"/>
      <c r="BA70" s="11"/>
      <c r="BB70" s="687"/>
      <c r="BC70" s="11"/>
      <c r="BD70" s="11"/>
      <c r="BE70" s="687"/>
      <c r="BF70" s="11"/>
      <c r="BG70" s="11"/>
      <c r="BH70" s="687"/>
      <c r="BI70" s="11"/>
      <c r="BJ70" s="11"/>
      <c r="BK70" s="687"/>
      <c r="BL70" s="11"/>
      <c r="BM70" s="11"/>
      <c r="BN70" s="687"/>
      <c r="BO70" s="11"/>
      <c r="BP70" s="11"/>
      <c r="BQ70" s="687"/>
      <c r="BR70" s="11"/>
      <c r="BS70" s="10"/>
      <c r="BT70" s="11"/>
      <c r="BU70" s="11"/>
      <c r="BV70" s="11"/>
      <c r="BW70" s="609"/>
      <c r="BX70" s="11"/>
      <c r="BY70" s="11"/>
      <c r="BZ70" s="609"/>
      <c r="CA70" s="11"/>
      <c r="CB70" s="11"/>
      <c r="CC70" s="609"/>
      <c r="CD70" s="11"/>
      <c r="CE70" s="11"/>
      <c r="CF70" s="609"/>
      <c r="CG70" s="11"/>
      <c r="CH70" s="11"/>
      <c r="CI70" s="609"/>
      <c r="CJ70" s="11"/>
      <c r="CK70" s="11"/>
      <c r="CL70" s="609"/>
      <c r="CM70" s="11"/>
      <c r="CN70" s="11"/>
      <c r="CO70" s="609"/>
      <c r="CP70" s="11"/>
      <c r="CQ70" s="219"/>
    </row>
    <row r="71" ht="20.25" customHeight="1" spans="1:95">
      <c r="A71" s="655"/>
      <c r="B71" s="611"/>
      <c r="C71" s="656" t="s">
        <v>91</v>
      </c>
      <c r="D71" s="408"/>
      <c r="E71" s="11"/>
      <c r="F71" s="11"/>
      <c r="G71" s="11"/>
      <c r="H71" s="609"/>
      <c r="I71" s="11"/>
      <c r="J71" s="686"/>
      <c r="K71" s="687"/>
      <c r="L71" s="686"/>
      <c r="M71" s="686"/>
      <c r="N71" s="687"/>
      <c r="O71" s="686"/>
      <c r="P71" s="686"/>
      <c r="Q71" s="687"/>
      <c r="R71" s="686"/>
      <c r="S71" s="686"/>
      <c r="T71" s="687"/>
      <c r="U71" s="686"/>
      <c r="V71" s="686"/>
      <c r="W71" s="687"/>
      <c r="X71" s="686"/>
      <c r="Y71" s="686"/>
      <c r="Z71" s="687"/>
      <c r="AA71" s="686"/>
      <c r="AB71" s="10"/>
      <c r="AC71" s="11"/>
      <c r="AD71" s="11"/>
      <c r="AE71" s="11"/>
      <c r="AF71" s="609"/>
      <c r="AG71" s="358"/>
      <c r="AH71" s="11"/>
      <c r="AI71" s="687"/>
      <c r="AJ71" s="11"/>
      <c r="AK71" s="11"/>
      <c r="AL71" s="609"/>
      <c r="AM71" s="11"/>
      <c r="AN71" s="11"/>
      <c r="AO71" s="687"/>
      <c r="AP71" s="11"/>
      <c r="AQ71" s="11"/>
      <c r="AR71" s="687"/>
      <c r="AS71" s="11"/>
      <c r="AT71" s="11"/>
      <c r="AU71" s="687"/>
      <c r="AV71" s="11"/>
      <c r="AW71" s="11"/>
      <c r="AX71" s="687"/>
      <c r="AY71" s="11"/>
      <c r="AZ71" s="10"/>
      <c r="BA71" s="11"/>
      <c r="BB71" s="687"/>
      <c r="BC71" s="11"/>
      <c r="BD71" s="11"/>
      <c r="BE71" s="687"/>
      <c r="BF71" s="11"/>
      <c r="BG71" s="11"/>
      <c r="BH71" s="687"/>
      <c r="BI71" s="11"/>
      <c r="BJ71" s="11"/>
      <c r="BK71" s="687"/>
      <c r="BL71" s="11"/>
      <c r="BM71" s="11"/>
      <c r="BN71" s="687"/>
      <c r="BO71" s="11"/>
      <c r="BP71" s="11"/>
      <c r="BQ71" s="687"/>
      <c r="BR71" s="11"/>
      <c r="BS71" s="10"/>
      <c r="BT71" s="11"/>
      <c r="BU71" s="11"/>
      <c r="BV71" s="11"/>
      <c r="BW71" s="609"/>
      <c r="BX71" s="11"/>
      <c r="BY71" s="11"/>
      <c r="BZ71" s="609"/>
      <c r="CA71" s="11"/>
      <c r="CB71" s="11"/>
      <c r="CC71" s="609"/>
      <c r="CD71" s="11"/>
      <c r="CE71" s="11"/>
      <c r="CF71" s="609"/>
      <c r="CG71" s="11"/>
      <c r="CH71" s="11"/>
      <c r="CI71" s="609"/>
      <c r="CJ71" s="11"/>
      <c r="CK71" s="11"/>
      <c r="CL71" s="609"/>
      <c r="CM71" s="11"/>
      <c r="CN71" s="11"/>
      <c r="CO71" s="609"/>
      <c r="CP71" s="11"/>
      <c r="CQ71" s="219"/>
    </row>
    <row r="72" ht="31.5" customHeight="1" spans="1:95">
      <c r="A72" s="655"/>
      <c r="B72" s="611"/>
      <c r="C72" s="656" t="s">
        <v>404</v>
      </c>
      <c r="D72" s="408"/>
      <c r="E72" s="11"/>
      <c r="F72" s="11"/>
      <c r="G72" s="11"/>
      <c r="H72" s="609"/>
      <c r="I72" s="11"/>
      <c r="J72" s="686"/>
      <c r="K72" s="687"/>
      <c r="L72" s="686"/>
      <c r="M72" s="686"/>
      <c r="N72" s="687"/>
      <c r="O72" s="686"/>
      <c r="P72" s="686"/>
      <c r="Q72" s="687"/>
      <c r="R72" s="686"/>
      <c r="S72" s="686"/>
      <c r="T72" s="687"/>
      <c r="U72" s="686"/>
      <c r="V72" s="686"/>
      <c r="W72" s="687"/>
      <c r="X72" s="686"/>
      <c r="Y72" s="686"/>
      <c r="Z72" s="687"/>
      <c r="AA72" s="686"/>
      <c r="AB72" s="10"/>
      <c r="AC72" s="11"/>
      <c r="AD72" s="11"/>
      <c r="AE72" s="11"/>
      <c r="AF72" s="609"/>
      <c r="AG72" s="358"/>
      <c r="AH72" s="11"/>
      <c r="AI72" s="687"/>
      <c r="AJ72" s="11"/>
      <c r="AK72" s="11"/>
      <c r="AL72" s="609"/>
      <c r="AM72" s="11"/>
      <c r="AN72" s="11"/>
      <c r="AO72" s="687"/>
      <c r="AP72" s="11"/>
      <c r="AQ72" s="11"/>
      <c r="AR72" s="687"/>
      <c r="AS72" s="11"/>
      <c r="AT72" s="11"/>
      <c r="AU72" s="687"/>
      <c r="AV72" s="11"/>
      <c r="AW72" s="11"/>
      <c r="AX72" s="687"/>
      <c r="AY72" s="11"/>
      <c r="AZ72" s="10"/>
      <c r="BA72" s="11"/>
      <c r="BB72" s="687"/>
      <c r="BC72" s="11"/>
      <c r="BD72" s="11"/>
      <c r="BE72" s="687"/>
      <c r="BF72" s="11"/>
      <c r="BG72" s="11"/>
      <c r="BH72" s="687"/>
      <c r="BI72" s="11"/>
      <c r="BJ72" s="11"/>
      <c r="BK72" s="687"/>
      <c r="BL72" s="11"/>
      <c r="BM72" s="11"/>
      <c r="BN72" s="687"/>
      <c r="BO72" s="11"/>
      <c r="BP72" s="11"/>
      <c r="BQ72" s="687"/>
      <c r="BR72" s="11"/>
      <c r="BS72" s="10"/>
      <c r="BT72" s="11"/>
      <c r="BU72" s="11"/>
      <c r="BV72" s="11"/>
      <c r="BW72" s="609"/>
      <c r="BX72" s="11"/>
      <c r="BY72" s="11"/>
      <c r="BZ72" s="609"/>
      <c r="CA72" s="11"/>
      <c r="CB72" s="11"/>
      <c r="CC72" s="609"/>
      <c r="CD72" s="11"/>
      <c r="CE72" s="11"/>
      <c r="CF72" s="609"/>
      <c r="CG72" s="11"/>
      <c r="CH72" s="11"/>
      <c r="CI72" s="609"/>
      <c r="CJ72" s="11"/>
      <c r="CK72" s="11"/>
      <c r="CL72" s="609"/>
      <c r="CM72" s="11"/>
      <c r="CN72" s="11"/>
      <c r="CO72" s="609"/>
      <c r="CP72" s="11"/>
      <c r="CQ72" s="219"/>
    </row>
    <row r="73" ht="30.75" customHeight="1" spans="1:95">
      <c r="A73" s="655"/>
      <c r="B73" s="611"/>
      <c r="C73" s="656" t="s">
        <v>161</v>
      </c>
      <c r="D73" s="408"/>
      <c r="E73" s="11"/>
      <c r="F73" s="11"/>
      <c r="G73" s="11"/>
      <c r="H73" s="609"/>
      <c r="I73" s="11"/>
      <c r="J73" s="686"/>
      <c r="K73" s="687"/>
      <c r="L73" s="686"/>
      <c r="M73" s="686"/>
      <c r="N73" s="687"/>
      <c r="O73" s="686"/>
      <c r="P73" s="686"/>
      <c r="Q73" s="687"/>
      <c r="R73" s="686"/>
      <c r="S73" s="686"/>
      <c r="T73" s="687"/>
      <c r="U73" s="686"/>
      <c r="V73" s="686"/>
      <c r="W73" s="687"/>
      <c r="X73" s="686"/>
      <c r="Y73" s="686"/>
      <c r="Z73" s="687"/>
      <c r="AA73" s="686"/>
      <c r="AB73" s="10"/>
      <c r="AC73" s="11"/>
      <c r="AD73" s="11"/>
      <c r="AE73" s="11"/>
      <c r="AF73" s="609"/>
      <c r="AG73" s="358"/>
      <c r="AH73" s="11"/>
      <c r="AI73" s="687"/>
      <c r="AJ73" s="11"/>
      <c r="AK73" s="11"/>
      <c r="AL73" s="609"/>
      <c r="AM73" s="11"/>
      <c r="AN73" s="11"/>
      <c r="AO73" s="687"/>
      <c r="AP73" s="11"/>
      <c r="AQ73" s="11"/>
      <c r="AR73" s="687"/>
      <c r="AS73" s="11"/>
      <c r="AT73" s="11"/>
      <c r="AU73" s="687"/>
      <c r="AV73" s="11"/>
      <c r="AW73" s="11"/>
      <c r="AX73" s="687"/>
      <c r="AY73" s="11"/>
      <c r="AZ73" s="10"/>
      <c r="BA73" s="11"/>
      <c r="BB73" s="687"/>
      <c r="BC73" s="11"/>
      <c r="BD73" s="11"/>
      <c r="BE73" s="687"/>
      <c r="BF73" s="11"/>
      <c r="BG73" s="11"/>
      <c r="BH73" s="687"/>
      <c r="BI73" s="11"/>
      <c r="BJ73" s="11"/>
      <c r="BK73" s="687"/>
      <c r="BL73" s="11"/>
      <c r="BM73" s="11"/>
      <c r="BN73" s="687"/>
      <c r="BO73" s="11"/>
      <c r="BP73" s="11"/>
      <c r="BQ73" s="687"/>
      <c r="BR73" s="11"/>
      <c r="BS73" s="10"/>
      <c r="BT73" s="11"/>
      <c r="BU73" s="11"/>
      <c r="BV73" s="11"/>
      <c r="BW73" s="609"/>
      <c r="BX73" s="11"/>
      <c r="BY73" s="11"/>
      <c r="BZ73" s="609"/>
      <c r="CA73" s="11"/>
      <c r="CB73" s="11"/>
      <c r="CC73" s="609"/>
      <c r="CD73" s="11"/>
      <c r="CE73" s="11"/>
      <c r="CF73" s="609"/>
      <c r="CG73" s="11"/>
      <c r="CH73" s="11"/>
      <c r="CI73" s="609"/>
      <c r="CJ73" s="11"/>
      <c r="CK73" s="11"/>
      <c r="CL73" s="609"/>
      <c r="CM73" s="11"/>
      <c r="CN73" s="11"/>
      <c r="CO73" s="609"/>
      <c r="CP73" s="11"/>
      <c r="CQ73" s="221"/>
    </row>
    <row r="74" ht="75.6" customHeight="1" spans="1:95">
      <c r="A74" s="829" t="s">
        <v>331</v>
      </c>
      <c r="B74" s="830" t="s">
        <v>123</v>
      </c>
      <c r="C74" s="831" t="s">
        <v>13</v>
      </c>
      <c r="D74" s="525">
        <f>E74+F74+I74+L74+O74+R74+U74+X74+AA74</f>
        <v>1374.76184</v>
      </c>
      <c r="E74" s="622">
        <v>0</v>
      </c>
      <c r="F74" s="622">
        <v>0</v>
      </c>
      <c r="G74" s="622">
        <v>0</v>
      </c>
      <c r="H74" s="743"/>
      <c r="I74" s="622">
        <v>0</v>
      </c>
      <c r="J74" s="691">
        <v>0</v>
      </c>
      <c r="K74" s="692"/>
      <c r="L74" s="691">
        <v>0</v>
      </c>
      <c r="M74" s="691">
        <f>'43'!O68</f>
        <v>180.025</v>
      </c>
      <c r="N74" s="692">
        <f>N75+N76+N77+N79</f>
        <v>0</v>
      </c>
      <c r="O74" s="691">
        <f>M74+N74</f>
        <v>180.025</v>
      </c>
      <c r="P74" s="691">
        <f>'49'!R74</f>
        <v>1194.73684</v>
      </c>
      <c r="Q74" s="692">
        <f>Q75+Q76+Q77+Q79</f>
        <v>0</v>
      </c>
      <c r="R74" s="858">
        <f>P74+Q74</f>
        <v>1194.73684</v>
      </c>
      <c r="S74" s="691">
        <f>'54'!U74</f>
        <v>0</v>
      </c>
      <c r="T74" s="692">
        <f>T75+T76+T77+T78+T79</f>
        <v>0</v>
      </c>
      <c r="U74" s="858">
        <f>S74+T74</f>
        <v>0</v>
      </c>
      <c r="V74" s="691">
        <f>'54'!X74</f>
        <v>0</v>
      </c>
      <c r="W74" s="692">
        <f>W75+W76+W77+W79</f>
        <v>0</v>
      </c>
      <c r="X74" s="858">
        <f>V74+W74</f>
        <v>0</v>
      </c>
      <c r="Y74" s="691">
        <f>'54'!AA74</f>
        <v>0</v>
      </c>
      <c r="Z74" s="692">
        <f>Z75+Z76+Z77+Z79</f>
        <v>0</v>
      </c>
      <c r="AA74" s="858">
        <f>Y74+Z74</f>
        <v>0</v>
      </c>
      <c r="AB74" s="675">
        <f>AC74+AD74+AG74+AJ74+AM74+AP74+AS74+AV74+AY74</f>
        <v>17000</v>
      </c>
      <c r="AC74" s="622">
        <v>0</v>
      </c>
      <c r="AD74" s="622">
        <v>0</v>
      </c>
      <c r="AE74" s="622">
        <v>0</v>
      </c>
      <c r="AF74" s="743"/>
      <c r="AG74" s="373">
        <v>0</v>
      </c>
      <c r="AH74" s="622">
        <v>0</v>
      </c>
      <c r="AI74" s="692">
        <f>AI75+AI76+AI77+AI79</f>
        <v>0</v>
      </c>
      <c r="AJ74" s="622">
        <v>0</v>
      </c>
      <c r="AK74" s="622">
        <f>'43'!AD68</f>
        <v>0</v>
      </c>
      <c r="AL74" s="743">
        <f>AL75+AL76+AL77+AL79</f>
        <v>0</v>
      </c>
      <c r="AM74" s="622">
        <f>AK74+AL74</f>
        <v>0</v>
      </c>
      <c r="AN74" s="773">
        <f>'49'!AP74</f>
        <v>17000</v>
      </c>
      <c r="AO74" s="692">
        <f>AO75+AO76+AO77+AO79</f>
        <v>0</v>
      </c>
      <c r="AP74" s="622">
        <f>AN74+AO74</f>
        <v>17000</v>
      </c>
      <c r="AQ74" s="773">
        <f>'54'!AS74</f>
        <v>0</v>
      </c>
      <c r="AR74" s="692">
        <f>AR75+AR76+AR77+AR79</f>
        <v>0</v>
      </c>
      <c r="AS74" s="622">
        <f>AQ74+AR74</f>
        <v>0</v>
      </c>
      <c r="AT74" s="773">
        <f>'54'!AV74</f>
        <v>0</v>
      </c>
      <c r="AU74" s="692">
        <f>AU75+AU76+AU77+AU79</f>
        <v>0</v>
      </c>
      <c r="AV74" s="622">
        <f>AT74+AU74</f>
        <v>0</v>
      </c>
      <c r="AW74" s="773">
        <f>'54'!AY74</f>
        <v>0</v>
      </c>
      <c r="AX74" s="692">
        <f>AX75+AX76+AX77+AX79</f>
        <v>0</v>
      </c>
      <c r="AY74" s="622">
        <f>AW74+AX74</f>
        <v>0</v>
      </c>
      <c r="AZ74" s="873">
        <f>BC74+BF74+BI74+BL74+BO74+BR74</f>
        <v>0</v>
      </c>
      <c r="BA74" s="874">
        <v>0</v>
      </c>
      <c r="BB74" s="692">
        <f>BB75+BB76+BB77+BB79</f>
        <v>0</v>
      </c>
      <c r="BC74" s="622">
        <f>BA74+BB74</f>
        <v>0</v>
      </c>
      <c r="BD74" s="622">
        <v>0</v>
      </c>
      <c r="BE74" s="692">
        <f>BE75+BE76+BE77+BE79</f>
        <v>0</v>
      </c>
      <c r="BF74" s="622">
        <f>BD74+BE74</f>
        <v>0</v>
      </c>
      <c r="BG74" s="622">
        <v>0</v>
      </c>
      <c r="BH74" s="692">
        <f>BH75+BH76+BH77+BH79</f>
        <v>0</v>
      </c>
      <c r="BI74" s="622">
        <f>BG74+BH74</f>
        <v>0</v>
      </c>
      <c r="BJ74" s="622">
        <v>0</v>
      </c>
      <c r="BK74" s="692">
        <f>BK75+BK76+BK77+BK79</f>
        <v>0</v>
      </c>
      <c r="BL74" s="622">
        <f>BJ74+BK74</f>
        <v>0</v>
      </c>
      <c r="BM74" s="622">
        <v>0</v>
      </c>
      <c r="BN74" s="692">
        <f>BN75+BN76+BN77+BN79</f>
        <v>0</v>
      </c>
      <c r="BO74" s="622">
        <f>BM74+BN74</f>
        <v>0</v>
      </c>
      <c r="BP74" s="622">
        <v>0</v>
      </c>
      <c r="BQ74" s="692">
        <f>BQ75+BQ76+BQ77+BQ79</f>
        <v>0</v>
      </c>
      <c r="BR74" s="622">
        <f>BP74+BQ74</f>
        <v>0</v>
      </c>
      <c r="BS74" s="675">
        <f>BT74+BU74+BX74+CA74+CD74+CG74+CJ74+CM74+CP74</f>
        <v>18374.76184</v>
      </c>
      <c r="BT74" s="622">
        <f>E74+AC74</f>
        <v>0</v>
      </c>
      <c r="BU74" s="622">
        <f>F74+AD74</f>
        <v>0</v>
      </c>
      <c r="BV74" s="622">
        <f>G74+AE74</f>
        <v>0</v>
      </c>
      <c r="BW74" s="743">
        <f>H74+AF74</f>
        <v>0</v>
      </c>
      <c r="BX74" s="622">
        <f>BV74+BW74</f>
        <v>0</v>
      </c>
      <c r="BY74" s="622">
        <f>J74+AH74+BA74</f>
        <v>0</v>
      </c>
      <c r="BZ74" s="743">
        <f>K74+AI74+BB74</f>
        <v>0</v>
      </c>
      <c r="CA74" s="622">
        <f>BY74+BZ74</f>
        <v>0</v>
      </c>
      <c r="CB74" s="622">
        <f>M74+AK74</f>
        <v>180.025</v>
      </c>
      <c r="CC74" s="743">
        <f>N74+AL74</f>
        <v>0</v>
      </c>
      <c r="CD74" s="622">
        <f>CB74+CC74</f>
        <v>180.025</v>
      </c>
      <c r="CE74" s="622">
        <f>P74+AN74+BG74</f>
        <v>18194.73684</v>
      </c>
      <c r="CF74" s="743">
        <f>Q74+AO74+BH74</f>
        <v>0</v>
      </c>
      <c r="CG74" s="622">
        <f>CE74+CF74</f>
        <v>18194.73684</v>
      </c>
      <c r="CH74" s="622">
        <f>S74+AQ74+BJ74</f>
        <v>0</v>
      </c>
      <c r="CI74" s="743">
        <f>T74+AR74+BK74</f>
        <v>0</v>
      </c>
      <c r="CJ74" s="622">
        <f>CH74+CI74</f>
        <v>0</v>
      </c>
      <c r="CK74" s="622">
        <f>V74+AT74+BM74</f>
        <v>0</v>
      </c>
      <c r="CL74" s="743">
        <f>W74+AU74+BN74</f>
        <v>0</v>
      </c>
      <c r="CM74" s="622">
        <f>CK74+CL74</f>
        <v>0</v>
      </c>
      <c r="CN74" s="622">
        <f>Y74+AW74+BP74</f>
        <v>0</v>
      </c>
      <c r="CO74" s="743">
        <f>Z74+AX74+BQ74</f>
        <v>0</v>
      </c>
      <c r="CP74" s="622">
        <f>CN74+CO74</f>
        <v>0</v>
      </c>
      <c r="CQ74" s="819"/>
    </row>
    <row r="75" ht="21.75" customHeight="1" spans="1:95">
      <c r="A75" s="655"/>
      <c r="B75" s="832"/>
      <c r="C75" s="656" t="s">
        <v>330</v>
      </c>
      <c r="D75" s="833"/>
      <c r="E75" s="617"/>
      <c r="F75" s="617"/>
      <c r="G75" s="617"/>
      <c r="H75" s="617"/>
      <c r="I75" s="617"/>
      <c r="J75" s="617"/>
      <c r="K75" s="687"/>
      <c r="L75" s="718"/>
      <c r="M75" s="718"/>
      <c r="N75" s="687"/>
      <c r="O75" s="718"/>
      <c r="P75" s="718"/>
      <c r="Q75" s="687"/>
      <c r="R75" s="859"/>
      <c r="S75" s="718"/>
      <c r="T75" s="687"/>
      <c r="U75" s="859"/>
      <c r="V75" s="718"/>
      <c r="W75" s="687"/>
      <c r="X75" s="859"/>
      <c r="Y75" s="718"/>
      <c r="Z75" s="687"/>
      <c r="AA75" s="859"/>
      <c r="AB75" s="864"/>
      <c r="AC75" s="617"/>
      <c r="AD75" s="617"/>
      <c r="AE75" s="617"/>
      <c r="AF75" s="609"/>
      <c r="AG75" s="369"/>
      <c r="AH75" s="617"/>
      <c r="AI75" s="609"/>
      <c r="AJ75" s="617"/>
      <c r="AK75" s="617"/>
      <c r="AL75" s="609"/>
      <c r="AM75" s="617"/>
      <c r="AN75" s="617"/>
      <c r="AO75" s="609"/>
      <c r="AP75" s="617"/>
      <c r="AQ75" s="617"/>
      <c r="AR75" s="609"/>
      <c r="AS75" s="617"/>
      <c r="AT75" s="617"/>
      <c r="AU75" s="609"/>
      <c r="AV75" s="617"/>
      <c r="AW75" s="617"/>
      <c r="AX75" s="609"/>
      <c r="AY75" s="617"/>
      <c r="AZ75" s="875"/>
      <c r="BA75" s="876"/>
      <c r="BB75" s="609"/>
      <c r="BC75" s="11"/>
      <c r="BD75" s="617"/>
      <c r="BE75" s="609"/>
      <c r="BF75" s="617"/>
      <c r="BG75" s="617"/>
      <c r="BH75" s="609"/>
      <c r="BI75" s="617"/>
      <c r="BJ75" s="617"/>
      <c r="BK75" s="609"/>
      <c r="BL75" s="617"/>
      <c r="BM75" s="617"/>
      <c r="BN75" s="609"/>
      <c r="BO75" s="617"/>
      <c r="BP75" s="617"/>
      <c r="BQ75" s="609"/>
      <c r="BR75" s="889"/>
      <c r="BS75" s="864"/>
      <c r="BT75" s="617"/>
      <c r="BU75" s="617"/>
      <c r="BV75" s="617"/>
      <c r="BW75" s="609"/>
      <c r="BX75" s="617"/>
      <c r="BY75" s="617"/>
      <c r="BZ75" s="609"/>
      <c r="CA75" s="617"/>
      <c r="CB75" s="617"/>
      <c r="CC75" s="609"/>
      <c r="CD75" s="617"/>
      <c r="CE75" s="617"/>
      <c r="CF75" s="609"/>
      <c r="CG75" s="617"/>
      <c r="CH75" s="617"/>
      <c r="CI75" s="609"/>
      <c r="CJ75" s="617"/>
      <c r="CK75" s="617"/>
      <c r="CL75" s="609"/>
      <c r="CM75" s="617"/>
      <c r="CN75" s="617"/>
      <c r="CO75" s="609"/>
      <c r="CP75" s="889"/>
      <c r="CQ75" s="820"/>
    </row>
    <row r="76" ht="34.5" customHeight="1" spans="1:95">
      <c r="A76" s="655"/>
      <c r="B76" s="832"/>
      <c r="C76" s="656" t="s">
        <v>404</v>
      </c>
      <c r="D76" s="834"/>
      <c r="E76" s="617"/>
      <c r="F76" s="617"/>
      <c r="G76" s="617"/>
      <c r="H76" s="617"/>
      <c r="I76" s="617"/>
      <c r="J76" s="617"/>
      <c r="K76" s="687"/>
      <c r="L76" s="718"/>
      <c r="M76" s="718"/>
      <c r="N76" s="687"/>
      <c r="O76" s="718"/>
      <c r="P76" s="718"/>
      <c r="Q76" s="687"/>
      <c r="R76" s="859"/>
      <c r="S76" s="718"/>
      <c r="T76" s="687"/>
      <c r="U76" s="859"/>
      <c r="V76" s="718"/>
      <c r="W76" s="687"/>
      <c r="X76" s="859"/>
      <c r="Y76" s="718"/>
      <c r="Z76" s="687"/>
      <c r="AA76" s="859"/>
      <c r="AB76" s="865"/>
      <c r="AC76" s="617"/>
      <c r="AD76" s="617"/>
      <c r="AE76" s="617"/>
      <c r="AF76" s="609"/>
      <c r="AG76" s="369"/>
      <c r="AH76" s="617"/>
      <c r="AI76" s="609"/>
      <c r="AJ76" s="617"/>
      <c r="AK76" s="617"/>
      <c r="AL76" s="609"/>
      <c r="AM76" s="617"/>
      <c r="AN76" s="617"/>
      <c r="AO76" s="609"/>
      <c r="AP76" s="617"/>
      <c r="AQ76" s="617"/>
      <c r="AR76" s="609"/>
      <c r="AS76" s="617"/>
      <c r="AT76" s="617"/>
      <c r="AU76" s="609"/>
      <c r="AV76" s="617"/>
      <c r="AW76" s="617"/>
      <c r="AX76" s="609"/>
      <c r="AY76" s="617"/>
      <c r="AZ76" s="877"/>
      <c r="BA76" s="876"/>
      <c r="BB76" s="609"/>
      <c r="BC76" s="11"/>
      <c r="BD76" s="617"/>
      <c r="BE76" s="609"/>
      <c r="BF76" s="617"/>
      <c r="BG76" s="617"/>
      <c r="BH76" s="609"/>
      <c r="BI76" s="617"/>
      <c r="BJ76" s="617"/>
      <c r="BK76" s="609"/>
      <c r="BL76" s="617"/>
      <c r="BM76" s="617"/>
      <c r="BN76" s="609"/>
      <c r="BO76" s="617"/>
      <c r="BP76" s="617"/>
      <c r="BQ76" s="609"/>
      <c r="BR76" s="889"/>
      <c r="BS76" s="865"/>
      <c r="BT76" s="617"/>
      <c r="BU76" s="617"/>
      <c r="BV76" s="617"/>
      <c r="BW76" s="609"/>
      <c r="BX76" s="617"/>
      <c r="BY76" s="617"/>
      <c r="BZ76" s="609"/>
      <c r="CA76" s="617"/>
      <c r="CB76" s="617"/>
      <c r="CC76" s="609"/>
      <c r="CD76" s="617"/>
      <c r="CE76" s="617"/>
      <c r="CF76" s="609"/>
      <c r="CG76" s="617"/>
      <c r="CH76" s="617"/>
      <c r="CI76" s="609"/>
      <c r="CJ76" s="617"/>
      <c r="CK76" s="617"/>
      <c r="CL76" s="609"/>
      <c r="CM76" s="617"/>
      <c r="CN76" s="617"/>
      <c r="CO76" s="609"/>
      <c r="CP76" s="891"/>
      <c r="CQ76" s="820"/>
    </row>
    <row r="77" ht="20.25" customHeight="1" spans="1:95">
      <c r="A77" s="655"/>
      <c r="B77" s="832"/>
      <c r="C77" s="656" t="s">
        <v>137</v>
      </c>
      <c r="D77" s="834"/>
      <c r="E77" s="617"/>
      <c r="F77" s="617"/>
      <c r="G77" s="617"/>
      <c r="H77" s="617"/>
      <c r="I77" s="617"/>
      <c r="J77" s="617"/>
      <c r="K77" s="687"/>
      <c r="L77" s="718"/>
      <c r="M77" s="718"/>
      <c r="N77" s="687"/>
      <c r="O77" s="718"/>
      <c r="P77" s="718"/>
      <c r="Q77" s="687"/>
      <c r="R77" s="859"/>
      <c r="S77" s="718"/>
      <c r="T77" s="687"/>
      <c r="U77" s="859"/>
      <c r="V77" s="718"/>
      <c r="W77" s="687"/>
      <c r="X77" s="859"/>
      <c r="Y77" s="718"/>
      <c r="Z77" s="687"/>
      <c r="AA77" s="859"/>
      <c r="AB77" s="865"/>
      <c r="AC77" s="617"/>
      <c r="AD77" s="617"/>
      <c r="AE77" s="617"/>
      <c r="AF77" s="609"/>
      <c r="AG77" s="369"/>
      <c r="AH77" s="617"/>
      <c r="AI77" s="609"/>
      <c r="AJ77" s="617"/>
      <c r="AK77" s="617"/>
      <c r="AL77" s="609"/>
      <c r="AM77" s="617"/>
      <c r="AN77" s="617"/>
      <c r="AO77" s="609"/>
      <c r="AP77" s="617"/>
      <c r="AQ77" s="617"/>
      <c r="AR77" s="609"/>
      <c r="AS77" s="617"/>
      <c r="AT77" s="617"/>
      <c r="AU77" s="609"/>
      <c r="AV77" s="617"/>
      <c r="AW77" s="617"/>
      <c r="AX77" s="609"/>
      <c r="AY77" s="617"/>
      <c r="AZ77" s="877"/>
      <c r="BA77" s="876"/>
      <c r="BB77" s="609"/>
      <c r="BC77" s="11"/>
      <c r="BD77" s="617"/>
      <c r="BE77" s="609"/>
      <c r="BF77" s="617"/>
      <c r="BG77" s="617"/>
      <c r="BH77" s="609"/>
      <c r="BI77" s="617"/>
      <c r="BJ77" s="617"/>
      <c r="BK77" s="609"/>
      <c r="BL77" s="617"/>
      <c r="BM77" s="617"/>
      <c r="BN77" s="609"/>
      <c r="BO77" s="617"/>
      <c r="BP77" s="617"/>
      <c r="BQ77" s="609"/>
      <c r="BR77" s="889"/>
      <c r="BS77" s="865"/>
      <c r="BT77" s="617"/>
      <c r="BU77" s="617"/>
      <c r="BV77" s="617"/>
      <c r="BW77" s="609"/>
      <c r="BX77" s="617"/>
      <c r="BY77" s="617"/>
      <c r="BZ77" s="609"/>
      <c r="CA77" s="617"/>
      <c r="CB77" s="617"/>
      <c r="CC77" s="609"/>
      <c r="CD77" s="617"/>
      <c r="CE77" s="617"/>
      <c r="CF77" s="609"/>
      <c r="CG77" s="617"/>
      <c r="CH77" s="617"/>
      <c r="CI77" s="609"/>
      <c r="CJ77" s="617"/>
      <c r="CK77" s="617"/>
      <c r="CL77" s="609"/>
      <c r="CM77" s="617"/>
      <c r="CN77" s="617"/>
      <c r="CO77" s="609"/>
      <c r="CP77" s="889"/>
      <c r="CQ77" s="820"/>
    </row>
    <row r="78" ht="29.25" customHeight="1" spans="1:95">
      <c r="A78" s="655"/>
      <c r="B78" s="832"/>
      <c r="C78" s="656" t="s">
        <v>402</v>
      </c>
      <c r="D78" s="834"/>
      <c r="E78" s="617"/>
      <c r="F78" s="617"/>
      <c r="G78" s="617"/>
      <c r="H78" s="617"/>
      <c r="I78" s="617"/>
      <c r="J78" s="617"/>
      <c r="K78" s="687"/>
      <c r="L78" s="718"/>
      <c r="M78" s="718"/>
      <c r="N78" s="687"/>
      <c r="O78" s="718"/>
      <c r="P78" s="718"/>
      <c r="Q78" s="687"/>
      <c r="R78" s="859"/>
      <c r="S78" s="718"/>
      <c r="T78" s="687"/>
      <c r="U78" s="859"/>
      <c r="V78" s="718"/>
      <c r="W78" s="687"/>
      <c r="X78" s="859"/>
      <c r="Y78" s="718"/>
      <c r="Z78" s="687"/>
      <c r="AA78" s="859"/>
      <c r="AB78" s="865"/>
      <c r="AC78" s="617"/>
      <c r="AD78" s="617"/>
      <c r="AE78" s="617"/>
      <c r="AF78" s="609"/>
      <c r="AG78" s="369"/>
      <c r="AH78" s="617"/>
      <c r="AI78" s="609"/>
      <c r="AJ78" s="617"/>
      <c r="AK78" s="617"/>
      <c r="AL78" s="609"/>
      <c r="AM78" s="617"/>
      <c r="AN78" s="617"/>
      <c r="AO78" s="609"/>
      <c r="AP78" s="617"/>
      <c r="AQ78" s="617"/>
      <c r="AR78" s="609"/>
      <c r="AS78" s="617"/>
      <c r="AT78" s="617"/>
      <c r="AU78" s="609"/>
      <c r="AV78" s="617"/>
      <c r="AW78" s="617"/>
      <c r="AX78" s="609"/>
      <c r="AY78" s="617"/>
      <c r="AZ78" s="877"/>
      <c r="BA78" s="876"/>
      <c r="BB78" s="609"/>
      <c r="BC78" s="11"/>
      <c r="BD78" s="617"/>
      <c r="BE78" s="609"/>
      <c r="BF78" s="617"/>
      <c r="BG78" s="617"/>
      <c r="BH78" s="609"/>
      <c r="BI78" s="617"/>
      <c r="BJ78" s="617"/>
      <c r="BK78" s="609"/>
      <c r="BL78" s="617"/>
      <c r="BM78" s="617"/>
      <c r="BN78" s="609"/>
      <c r="BO78" s="617"/>
      <c r="BP78" s="617"/>
      <c r="BQ78" s="609"/>
      <c r="BR78" s="889"/>
      <c r="BS78" s="865"/>
      <c r="BT78" s="617"/>
      <c r="BU78" s="617"/>
      <c r="BV78" s="617"/>
      <c r="BW78" s="609"/>
      <c r="BX78" s="617"/>
      <c r="BY78" s="617"/>
      <c r="BZ78" s="609"/>
      <c r="CA78" s="617"/>
      <c r="CB78" s="617"/>
      <c r="CC78" s="609"/>
      <c r="CD78" s="617"/>
      <c r="CE78" s="617"/>
      <c r="CF78" s="609"/>
      <c r="CG78" s="617"/>
      <c r="CH78" s="617"/>
      <c r="CI78" s="609"/>
      <c r="CJ78" s="617"/>
      <c r="CK78" s="617"/>
      <c r="CL78" s="609"/>
      <c r="CM78" s="617"/>
      <c r="CN78" s="617"/>
      <c r="CO78" s="609"/>
      <c r="CP78" s="617"/>
      <c r="CQ78" s="820"/>
    </row>
    <row r="79" ht="32.25" customHeight="1" spans="1:95">
      <c r="A79" s="669"/>
      <c r="B79" s="835"/>
      <c r="C79" s="671" t="s">
        <v>39</v>
      </c>
      <c r="D79" s="834"/>
      <c r="E79" s="617"/>
      <c r="F79" s="617"/>
      <c r="G79" s="617"/>
      <c r="H79" s="617"/>
      <c r="I79" s="617"/>
      <c r="J79" s="617"/>
      <c r="K79" s="687"/>
      <c r="L79" s="718"/>
      <c r="M79" s="718"/>
      <c r="N79" s="687"/>
      <c r="O79" s="718"/>
      <c r="P79" s="718"/>
      <c r="Q79" s="687"/>
      <c r="R79" s="859"/>
      <c r="S79" s="718"/>
      <c r="T79" s="687"/>
      <c r="U79" s="859"/>
      <c r="V79" s="718"/>
      <c r="W79" s="687"/>
      <c r="X79" s="859"/>
      <c r="Y79" s="718"/>
      <c r="Z79" s="687"/>
      <c r="AA79" s="859"/>
      <c r="AB79" s="865"/>
      <c r="AC79" s="617"/>
      <c r="AD79" s="617"/>
      <c r="AE79" s="617"/>
      <c r="AF79" s="609"/>
      <c r="AG79" s="369"/>
      <c r="AH79" s="617"/>
      <c r="AI79" s="609"/>
      <c r="AJ79" s="617"/>
      <c r="AK79" s="617"/>
      <c r="AL79" s="687"/>
      <c r="AM79" s="617"/>
      <c r="AN79" s="617"/>
      <c r="AO79" s="609"/>
      <c r="AP79" s="617"/>
      <c r="AQ79" s="617"/>
      <c r="AR79" s="609"/>
      <c r="AS79" s="617"/>
      <c r="AT79" s="617"/>
      <c r="AU79" s="609"/>
      <c r="AV79" s="617"/>
      <c r="AW79" s="617"/>
      <c r="AX79" s="609"/>
      <c r="AY79" s="617"/>
      <c r="AZ79" s="877"/>
      <c r="BA79" s="876"/>
      <c r="BB79" s="609"/>
      <c r="BC79" s="11"/>
      <c r="BD79" s="11"/>
      <c r="BE79" s="609"/>
      <c r="BF79" s="11"/>
      <c r="BG79" s="11"/>
      <c r="BH79" s="609"/>
      <c r="BI79" s="11"/>
      <c r="BJ79" s="11"/>
      <c r="BK79" s="609"/>
      <c r="BL79" s="11"/>
      <c r="BM79" s="11"/>
      <c r="BN79" s="609"/>
      <c r="BO79" s="11"/>
      <c r="BP79" s="11"/>
      <c r="BQ79" s="609"/>
      <c r="BR79" s="745"/>
      <c r="BS79" s="865"/>
      <c r="BT79" s="617"/>
      <c r="BU79" s="617"/>
      <c r="BV79" s="617"/>
      <c r="BW79" s="609"/>
      <c r="BX79" s="617"/>
      <c r="BY79" s="617"/>
      <c r="BZ79" s="609"/>
      <c r="CA79" s="617"/>
      <c r="CB79" s="617"/>
      <c r="CC79" s="609"/>
      <c r="CD79" s="617"/>
      <c r="CE79" s="617"/>
      <c r="CF79" s="609"/>
      <c r="CG79" s="617"/>
      <c r="CH79" s="617"/>
      <c r="CI79" s="609"/>
      <c r="CJ79" s="617"/>
      <c r="CK79" s="617"/>
      <c r="CL79" s="609"/>
      <c r="CM79" s="617"/>
      <c r="CN79" s="617"/>
      <c r="CO79" s="609"/>
      <c r="CP79" s="617"/>
      <c r="CQ79" s="821"/>
    </row>
    <row r="80" ht="45" hidden="1" customHeight="1" outlineLevel="1" spans="1:95">
      <c r="A80" s="836" t="s">
        <v>125</v>
      </c>
      <c r="B80" s="837" t="s">
        <v>126</v>
      </c>
      <c r="C80" s="838" t="s">
        <v>13</v>
      </c>
      <c r="D80" s="608">
        <f>E80+F80+I80+L80+O80+R80</f>
        <v>0</v>
      </c>
      <c r="E80" s="11">
        <v>0</v>
      </c>
      <c r="F80" s="11">
        <v>0</v>
      </c>
      <c r="G80" s="11">
        <v>0</v>
      </c>
      <c r="H80" s="609"/>
      <c r="I80" s="11">
        <v>0</v>
      </c>
      <c r="J80" s="686">
        <v>0</v>
      </c>
      <c r="K80" s="687"/>
      <c r="L80" s="686">
        <v>0</v>
      </c>
      <c r="M80" s="686">
        <v>0</v>
      </c>
      <c r="N80" s="687"/>
      <c r="O80" s="686">
        <v>0</v>
      </c>
      <c r="P80" s="686">
        <v>0</v>
      </c>
      <c r="Q80" s="687"/>
      <c r="R80" s="860">
        <f>P80+Q80</f>
        <v>0</v>
      </c>
      <c r="S80" s="686"/>
      <c r="T80" s="687"/>
      <c r="U80" s="860"/>
      <c r="V80" s="686"/>
      <c r="W80" s="687"/>
      <c r="X80" s="860"/>
      <c r="Y80" s="686"/>
      <c r="Z80" s="687"/>
      <c r="AA80" s="860"/>
      <c r="AB80" s="608">
        <f>AC80+AD80+AG80+AJ80+AM80+AP80</f>
        <v>0</v>
      </c>
      <c r="AC80" s="11">
        <v>0</v>
      </c>
      <c r="AD80" s="11">
        <v>0</v>
      </c>
      <c r="AE80" s="11">
        <v>0</v>
      </c>
      <c r="AF80" s="609"/>
      <c r="AG80" s="358">
        <v>0</v>
      </c>
      <c r="AH80" s="11">
        <v>0</v>
      </c>
      <c r="AI80" s="609"/>
      <c r="AJ80" s="11">
        <v>0</v>
      </c>
      <c r="AK80" s="11">
        <v>0</v>
      </c>
      <c r="AL80" s="867"/>
      <c r="AM80" s="11">
        <v>0</v>
      </c>
      <c r="AN80" s="11">
        <v>0</v>
      </c>
      <c r="AO80" s="609"/>
      <c r="AP80" s="11">
        <v>0</v>
      </c>
      <c r="AQ80" s="11"/>
      <c r="AR80" s="609"/>
      <c r="AS80" s="11"/>
      <c r="AT80" s="11"/>
      <c r="AU80" s="609"/>
      <c r="AV80" s="11"/>
      <c r="AW80" s="11"/>
      <c r="AX80" s="609"/>
      <c r="AY80" s="11"/>
      <c r="AZ80" s="747"/>
      <c r="BA80" s="876"/>
      <c r="BB80" s="609"/>
      <c r="BC80" s="745"/>
      <c r="BD80" s="878"/>
      <c r="BE80" s="878"/>
      <c r="BF80" s="878"/>
      <c r="BG80" s="878"/>
      <c r="BH80" s="878"/>
      <c r="BI80" s="885"/>
      <c r="BJ80" s="878"/>
      <c r="BK80" s="878"/>
      <c r="BL80" s="885"/>
      <c r="BM80" s="878"/>
      <c r="BN80" s="878"/>
      <c r="BO80" s="885"/>
      <c r="BP80" s="878"/>
      <c r="BQ80" s="878"/>
      <c r="BR80" s="885"/>
      <c r="BS80" s="608">
        <f>BT80+BU80+BX80+CA80+CD80+CG80</f>
        <v>0</v>
      </c>
      <c r="BT80" s="11">
        <f>E80+AC80</f>
        <v>0</v>
      </c>
      <c r="BU80" s="11">
        <f>F80+AD80</f>
        <v>0</v>
      </c>
      <c r="BV80" s="11">
        <f>G80+AE80</f>
        <v>0</v>
      </c>
      <c r="BW80" s="609">
        <f>H80+AF80</f>
        <v>0</v>
      </c>
      <c r="BX80" s="11">
        <f>BV80+BW80</f>
        <v>0</v>
      </c>
      <c r="BY80" s="11">
        <f>J80+AH80</f>
        <v>0</v>
      </c>
      <c r="BZ80" s="609">
        <f>K80+AI80</f>
        <v>0</v>
      </c>
      <c r="CA80" s="11">
        <f>BY80+BZ80</f>
        <v>0</v>
      </c>
      <c r="CB80" s="11">
        <f>M80+AK80</f>
        <v>0</v>
      </c>
      <c r="CC80" s="609">
        <f>N80+AL80</f>
        <v>0</v>
      </c>
      <c r="CD80" s="11">
        <f>CB80+CC80</f>
        <v>0</v>
      </c>
      <c r="CE80" s="11">
        <f>P80+AN80</f>
        <v>0</v>
      </c>
      <c r="CF80" s="609">
        <f>Q80+AO80</f>
        <v>0</v>
      </c>
      <c r="CG80" s="745">
        <f>CE80+CF80</f>
        <v>0</v>
      </c>
      <c r="CH80" s="11"/>
      <c r="CI80" s="609"/>
      <c r="CJ80" s="745"/>
      <c r="CK80" s="11"/>
      <c r="CL80" s="609"/>
      <c r="CM80" s="745"/>
      <c r="CN80" s="11"/>
      <c r="CO80" s="609"/>
      <c r="CP80" s="745"/>
      <c r="CQ80" s="818"/>
    </row>
    <row r="81" hidden="1" customHeight="1" outlineLevel="1" spans="1:95">
      <c r="A81" s="825"/>
      <c r="B81" s="839"/>
      <c r="C81" s="607" t="s">
        <v>91</v>
      </c>
      <c r="D81" s="640"/>
      <c r="E81" s="641"/>
      <c r="F81" s="641"/>
      <c r="G81" s="641"/>
      <c r="H81" s="609"/>
      <c r="I81" s="641"/>
      <c r="J81" s="699"/>
      <c r="K81" s="687"/>
      <c r="L81" s="699"/>
      <c r="M81" s="699"/>
      <c r="N81" s="687"/>
      <c r="O81" s="699"/>
      <c r="P81" s="699"/>
      <c r="Q81" s="687"/>
      <c r="R81" s="861"/>
      <c r="S81" s="699"/>
      <c r="T81" s="687"/>
      <c r="U81" s="861"/>
      <c r="V81" s="699"/>
      <c r="W81" s="687"/>
      <c r="X81" s="861"/>
      <c r="Y81" s="699"/>
      <c r="Z81" s="687"/>
      <c r="AA81" s="861"/>
      <c r="AB81" s="640"/>
      <c r="AC81" s="641"/>
      <c r="AD81" s="641"/>
      <c r="AE81" s="641"/>
      <c r="AF81" s="609"/>
      <c r="AG81" s="392"/>
      <c r="AH81" s="641"/>
      <c r="AI81" s="609"/>
      <c r="AJ81" s="641"/>
      <c r="AK81" s="641"/>
      <c r="AL81" s="867"/>
      <c r="AM81" s="641"/>
      <c r="AN81" s="760"/>
      <c r="AO81" s="609"/>
      <c r="AP81" s="10"/>
      <c r="AQ81" s="760"/>
      <c r="AR81" s="609"/>
      <c r="AS81" s="10"/>
      <c r="AT81" s="760"/>
      <c r="AU81" s="609"/>
      <c r="AV81" s="10"/>
      <c r="AW81" s="760"/>
      <c r="AX81" s="609"/>
      <c r="AY81" s="10"/>
      <c r="AZ81" s="759"/>
      <c r="BA81" s="608"/>
      <c r="BB81" s="609"/>
      <c r="BC81" s="748"/>
      <c r="BD81" s="869"/>
      <c r="BE81" s="869"/>
      <c r="BF81" s="869"/>
      <c r="BG81" s="869"/>
      <c r="BH81" s="869"/>
      <c r="BI81" s="886"/>
      <c r="BJ81" s="869"/>
      <c r="BK81" s="869"/>
      <c r="BL81" s="886"/>
      <c r="BM81" s="869"/>
      <c r="BN81" s="869"/>
      <c r="BO81" s="886"/>
      <c r="BP81" s="869"/>
      <c r="BQ81" s="869"/>
      <c r="BR81" s="886"/>
      <c r="BS81" s="640"/>
      <c r="BT81" s="760"/>
      <c r="BU81" s="760"/>
      <c r="BV81" s="760"/>
      <c r="BW81" s="676"/>
      <c r="BX81" s="760"/>
      <c r="BY81" s="760"/>
      <c r="BZ81" s="676"/>
      <c r="CA81" s="760"/>
      <c r="CB81" s="760"/>
      <c r="CC81" s="676"/>
      <c r="CD81" s="760"/>
      <c r="CE81" s="760"/>
      <c r="CF81" s="676"/>
      <c r="CG81" s="783"/>
      <c r="CH81" s="760"/>
      <c r="CI81" s="676"/>
      <c r="CJ81" s="783"/>
      <c r="CK81" s="760"/>
      <c r="CL81" s="676"/>
      <c r="CM81" s="783"/>
      <c r="CN81" s="760"/>
      <c r="CO81" s="676"/>
      <c r="CP81" s="783"/>
      <c r="CQ81" s="803"/>
    </row>
    <row r="82" ht="33.75" hidden="1" customHeight="1" outlineLevel="1" spans="1:95">
      <c r="A82" s="840"/>
      <c r="B82" s="841"/>
      <c r="C82" s="607" t="s">
        <v>146</v>
      </c>
      <c r="D82" s="766"/>
      <c r="E82" s="842"/>
      <c r="F82" s="842"/>
      <c r="G82" s="842"/>
      <c r="H82" s="609"/>
      <c r="I82" s="842"/>
      <c r="J82" s="854"/>
      <c r="K82" s="687"/>
      <c r="L82" s="854"/>
      <c r="M82" s="854"/>
      <c r="N82" s="687"/>
      <c r="O82" s="854"/>
      <c r="P82" s="854"/>
      <c r="Q82" s="687"/>
      <c r="R82" s="862"/>
      <c r="S82" s="854"/>
      <c r="T82" s="687"/>
      <c r="U82" s="862"/>
      <c r="V82" s="854"/>
      <c r="W82" s="687"/>
      <c r="X82" s="862"/>
      <c r="Y82" s="854"/>
      <c r="Z82" s="687"/>
      <c r="AA82" s="862"/>
      <c r="AB82" s="766"/>
      <c r="AC82" s="842"/>
      <c r="AD82" s="842"/>
      <c r="AE82" s="842"/>
      <c r="AF82" s="609"/>
      <c r="AG82" s="536"/>
      <c r="AH82" s="842"/>
      <c r="AI82" s="609"/>
      <c r="AJ82" s="842"/>
      <c r="AK82" s="842"/>
      <c r="AL82" s="867"/>
      <c r="AM82" s="842"/>
      <c r="AN82" s="767"/>
      <c r="AO82" s="609"/>
      <c r="AP82" s="10"/>
      <c r="AQ82" s="767"/>
      <c r="AR82" s="609"/>
      <c r="AS82" s="10"/>
      <c r="AT82" s="767"/>
      <c r="AU82" s="609"/>
      <c r="AV82" s="10"/>
      <c r="AW82" s="767"/>
      <c r="AX82" s="609"/>
      <c r="AY82" s="10"/>
      <c r="AZ82" s="753"/>
      <c r="BA82" s="608"/>
      <c r="BB82" s="609"/>
      <c r="BC82" s="748"/>
      <c r="BD82" s="879"/>
      <c r="BE82" s="879"/>
      <c r="BF82" s="879"/>
      <c r="BG82" s="879"/>
      <c r="BH82" s="879"/>
      <c r="BI82" s="887"/>
      <c r="BJ82" s="879"/>
      <c r="BK82" s="879"/>
      <c r="BL82" s="887"/>
      <c r="BM82" s="879"/>
      <c r="BN82" s="879"/>
      <c r="BO82" s="887"/>
      <c r="BP82" s="879"/>
      <c r="BQ82" s="879"/>
      <c r="BR82" s="887"/>
      <c r="BS82" s="766"/>
      <c r="BT82" s="767"/>
      <c r="BU82" s="767"/>
      <c r="BV82" s="767"/>
      <c r="BW82" s="676"/>
      <c r="BX82" s="767"/>
      <c r="BY82" s="767"/>
      <c r="BZ82" s="676"/>
      <c r="CA82" s="767"/>
      <c r="CB82" s="767"/>
      <c r="CC82" s="676"/>
      <c r="CD82" s="767"/>
      <c r="CE82" s="767"/>
      <c r="CF82" s="676"/>
      <c r="CG82" s="789"/>
      <c r="CH82" s="767"/>
      <c r="CI82" s="676"/>
      <c r="CJ82" s="789"/>
      <c r="CK82" s="767"/>
      <c r="CL82" s="676"/>
      <c r="CM82" s="789"/>
      <c r="CN82" s="767"/>
      <c r="CO82" s="676"/>
      <c r="CP82" s="789"/>
      <c r="CQ82" s="803"/>
    </row>
    <row r="83" ht="22.5" hidden="1" customHeight="1" outlineLevel="1" spans="1:95">
      <c r="A83" s="840"/>
      <c r="B83" s="841"/>
      <c r="C83" s="607" t="s">
        <v>161</v>
      </c>
      <c r="D83" s="766"/>
      <c r="E83" s="842"/>
      <c r="F83" s="842"/>
      <c r="G83" s="842"/>
      <c r="H83" s="609"/>
      <c r="I83" s="842"/>
      <c r="J83" s="854"/>
      <c r="K83" s="687"/>
      <c r="L83" s="854"/>
      <c r="M83" s="854"/>
      <c r="N83" s="687"/>
      <c r="O83" s="854"/>
      <c r="P83" s="854"/>
      <c r="Q83" s="687"/>
      <c r="R83" s="862"/>
      <c r="S83" s="854"/>
      <c r="T83" s="687"/>
      <c r="U83" s="862"/>
      <c r="V83" s="854"/>
      <c r="W83" s="687"/>
      <c r="X83" s="862"/>
      <c r="Y83" s="854"/>
      <c r="Z83" s="687"/>
      <c r="AA83" s="862"/>
      <c r="AB83" s="766"/>
      <c r="AC83" s="842"/>
      <c r="AD83" s="842"/>
      <c r="AE83" s="842"/>
      <c r="AF83" s="609"/>
      <c r="AG83" s="536"/>
      <c r="AH83" s="842"/>
      <c r="AI83" s="609"/>
      <c r="AJ83" s="842"/>
      <c r="AK83" s="842"/>
      <c r="AL83" s="609"/>
      <c r="AM83" s="842"/>
      <c r="AN83" s="767"/>
      <c r="AO83" s="609"/>
      <c r="AP83" s="10"/>
      <c r="AQ83" s="767"/>
      <c r="AR83" s="609"/>
      <c r="AS83" s="10"/>
      <c r="AT83" s="767"/>
      <c r="AU83" s="609"/>
      <c r="AV83" s="10"/>
      <c r="AW83" s="767"/>
      <c r="AX83" s="609"/>
      <c r="AY83" s="10"/>
      <c r="AZ83" s="753"/>
      <c r="BA83" s="608"/>
      <c r="BB83" s="609"/>
      <c r="BC83" s="748"/>
      <c r="BD83" s="879"/>
      <c r="BE83" s="879"/>
      <c r="BF83" s="879"/>
      <c r="BG83" s="879"/>
      <c r="BH83" s="879"/>
      <c r="BI83" s="887"/>
      <c r="BJ83" s="879"/>
      <c r="BK83" s="879"/>
      <c r="BL83" s="887"/>
      <c r="BM83" s="879"/>
      <c r="BN83" s="879"/>
      <c r="BO83" s="887"/>
      <c r="BP83" s="879"/>
      <c r="BQ83" s="879"/>
      <c r="BR83" s="887"/>
      <c r="BS83" s="766"/>
      <c r="BT83" s="767"/>
      <c r="BU83" s="767"/>
      <c r="BV83" s="767"/>
      <c r="BW83" s="676"/>
      <c r="BX83" s="767"/>
      <c r="BY83" s="767"/>
      <c r="BZ83" s="676"/>
      <c r="CA83" s="767"/>
      <c r="CB83" s="767"/>
      <c r="CC83" s="676"/>
      <c r="CD83" s="767"/>
      <c r="CE83" s="767"/>
      <c r="CF83" s="676"/>
      <c r="CG83" s="789"/>
      <c r="CH83" s="767"/>
      <c r="CI83" s="676"/>
      <c r="CJ83" s="789"/>
      <c r="CK83" s="767"/>
      <c r="CL83" s="676"/>
      <c r="CM83" s="789"/>
      <c r="CN83" s="767"/>
      <c r="CO83" s="676"/>
      <c r="CP83" s="789"/>
      <c r="CQ83" s="803"/>
    </row>
    <row r="84" ht="22.5" hidden="1" customHeight="1" outlineLevel="1" spans="1:95">
      <c r="A84" s="836"/>
      <c r="B84" s="843"/>
      <c r="C84" s="607" t="s">
        <v>39</v>
      </c>
      <c r="D84" s="675"/>
      <c r="E84" s="622"/>
      <c r="F84" s="622"/>
      <c r="G84" s="622"/>
      <c r="H84" s="609"/>
      <c r="I84" s="622"/>
      <c r="J84" s="691"/>
      <c r="K84" s="687"/>
      <c r="L84" s="691"/>
      <c r="M84" s="691"/>
      <c r="N84" s="687"/>
      <c r="O84" s="691"/>
      <c r="P84" s="691"/>
      <c r="Q84" s="687"/>
      <c r="R84" s="858"/>
      <c r="S84" s="691"/>
      <c r="T84" s="687"/>
      <c r="U84" s="858"/>
      <c r="V84" s="691"/>
      <c r="W84" s="687"/>
      <c r="X84" s="858"/>
      <c r="Y84" s="691"/>
      <c r="Z84" s="687"/>
      <c r="AA84" s="858"/>
      <c r="AB84" s="675"/>
      <c r="AC84" s="622"/>
      <c r="AD84" s="622"/>
      <c r="AE84" s="622"/>
      <c r="AF84" s="609"/>
      <c r="AG84" s="373"/>
      <c r="AH84" s="622"/>
      <c r="AI84" s="609"/>
      <c r="AJ84" s="622"/>
      <c r="AK84" s="622"/>
      <c r="AL84" s="609"/>
      <c r="AM84" s="622"/>
      <c r="AN84" s="770"/>
      <c r="AO84" s="609"/>
      <c r="AP84" s="10"/>
      <c r="AQ84" s="770"/>
      <c r="AR84" s="609"/>
      <c r="AS84" s="10"/>
      <c r="AT84" s="770"/>
      <c r="AU84" s="609"/>
      <c r="AV84" s="10"/>
      <c r="AW84" s="770"/>
      <c r="AX84" s="609"/>
      <c r="AY84" s="10"/>
      <c r="AZ84" s="757"/>
      <c r="BA84" s="608"/>
      <c r="BB84" s="609"/>
      <c r="BC84" s="748"/>
      <c r="BD84" s="880"/>
      <c r="BE84" s="880"/>
      <c r="BF84" s="880"/>
      <c r="BG84" s="880"/>
      <c r="BH84" s="880"/>
      <c r="BI84" s="888"/>
      <c r="BJ84" s="880"/>
      <c r="BK84" s="880"/>
      <c r="BL84" s="888"/>
      <c r="BM84" s="880"/>
      <c r="BN84" s="880"/>
      <c r="BO84" s="888"/>
      <c r="BP84" s="880"/>
      <c r="BQ84" s="880"/>
      <c r="BR84" s="888"/>
      <c r="BS84" s="675"/>
      <c r="BT84" s="770"/>
      <c r="BU84" s="770"/>
      <c r="BV84" s="770"/>
      <c r="BW84" s="676"/>
      <c r="BX84" s="770"/>
      <c r="BY84" s="770"/>
      <c r="BZ84" s="676"/>
      <c r="CA84" s="770"/>
      <c r="CB84" s="770"/>
      <c r="CC84" s="676"/>
      <c r="CD84" s="770"/>
      <c r="CE84" s="770"/>
      <c r="CF84" s="676"/>
      <c r="CG84" s="782"/>
      <c r="CH84" s="770"/>
      <c r="CI84" s="676"/>
      <c r="CJ84" s="782"/>
      <c r="CK84" s="770"/>
      <c r="CL84" s="676"/>
      <c r="CM84" s="782"/>
      <c r="CN84" s="770"/>
      <c r="CO84" s="676"/>
      <c r="CP84" s="782"/>
      <c r="CQ84" s="803"/>
    </row>
    <row r="85" ht="74.25" hidden="1" customHeight="1" outlineLevel="1" spans="1:95">
      <c r="A85" s="836" t="s">
        <v>331</v>
      </c>
      <c r="B85" s="843" t="s">
        <v>332</v>
      </c>
      <c r="C85" s="607" t="s">
        <v>13</v>
      </c>
      <c r="D85" s="608">
        <f>E85+F85+I85+L85+O85+R85</f>
        <v>0</v>
      </c>
      <c r="E85" s="11">
        <v>0</v>
      </c>
      <c r="F85" s="11">
        <v>0</v>
      </c>
      <c r="G85" s="11">
        <v>0</v>
      </c>
      <c r="H85" s="609"/>
      <c r="I85" s="11">
        <f>G85+H85</f>
        <v>0</v>
      </c>
      <c r="J85" s="686">
        <v>0</v>
      </c>
      <c r="K85" s="609">
        <f>K86</f>
        <v>0</v>
      </c>
      <c r="L85" s="686">
        <f>J85+K85</f>
        <v>0</v>
      </c>
      <c r="M85" s="686">
        <f>'39'!O77</f>
        <v>0</v>
      </c>
      <c r="N85" s="609">
        <f>N86</f>
        <v>0</v>
      </c>
      <c r="O85" s="686">
        <f>M85+N85</f>
        <v>0</v>
      </c>
      <c r="P85" s="701">
        <f>'39'!R77</f>
        <v>0</v>
      </c>
      <c r="Q85" s="609">
        <f>Q86</f>
        <v>0</v>
      </c>
      <c r="R85" s="860">
        <f>P85+Q85</f>
        <v>0</v>
      </c>
      <c r="S85" s="701"/>
      <c r="T85" s="609"/>
      <c r="U85" s="860"/>
      <c r="V85" s="701"/>
      <c r="W85" s="609"/>
      <c r="X85" s="860"/>
      <c r="Y85" s="701"/>
      <c r="Z85" s="609"/>
      <c r="AA85" s="860"/>
      <c r="AB85" s="608">
        <f>AC85+AD85+AG85+AJ85+AM85+AP85</f>
        <v>0</v>
      </c>
      <c r="AC85" s="11">
        <v>0</v>
      </c>
      <c r="AD85" s="11">
        <v>0</v>
      </c>
      <c r="AE85" s="11">
        <v>0</v>
      </c>
      <c r="AF85" s="609"/>
      <c r="AG85" s="358">
        <f>AE85+AF85</f>
        <v>0</v>
      </c>
      <c r="AH85" s="11">
        <v>0</v>
      </c>
      <c r="AI85" s="609">
        <f>AI86</f>
        <v>0</v>
      </c>
      <c r="AJ85" s="11">
        <f>AH85+AI85</f>
        <v>0</v>
      </c>
      <c r="AK85" s="11">
        <f>'39'!AD77</f>
        <v>0</v>
      </c>
      <c r="AL85" s="609">
        <f>AL86</f>
        <v>0</v>
      </c>
      <c r="AM85" s="11">
        <f>AK85+AL85</f>
        <v>0</v>
      </c>
      <c r="AN85" s="653">
        <f>'39'!AG77</f>
        <v>0</v>
      </c>
      <c r="AO85" s="609">
        <f>AO86</f>
        <v>0</v>
      </c>
      <c r="AP85" s="11">
        <f>AN85+AO85</f>
        <v>0</v>
      </c>
      <c r="AQ85" s="653"/>
      <c r="AR85" s="609"/>
      <c r="AS85" s="11"/>
      <c r="AT85" s="653"/>
      <c r="AU85" s="609"/>
      <c r="AV85" s="11"/>
      <c r="AW85" s="653"/>
      <c r="AX85" s="609"/>
      <c r="AY85" s="11"/>
      <c r="AZ85" s="759">
        <f>BC85+BF85+BI85</f>
        <v>0</v>
      </c>
      <c r="BA85" s="876">
        <v>0</v>
      </c>
      <c r="BB85" s="609">
        <f>BB86</f>
        <v>0</v>
      </c>
      <c r="BC85" s="745">
        <f>BA85+BB85</f>
        <v>0</v>
      </c>
      <c r="BD85" s="876">
        <v>0</v>
      </c>
      <c r="BE85" s="609"/>
      <c r="BF85" s="745">
        <f>BD85+BE85</f>
        <v>0</v>
      </c>
      <c r="BG85" s="876">
        <f>'39'!AQ77</f>
        <v>0</v>
      </c>
      <c r="BH85" s="609"/>
      <c r="BI85" s="745">
        <f>BG85+BH85</f>
        <v>0</v>
      </c>
      <c r="BJ85" s="876"/>
      <c r="BK85" s="609"/>
      <c r="BL85" s="745"/>
      <c r="BM85" s="876"/>
      <c r="BN85" s="609"/>
      <c r="BO85" s="745"/>
      <c r="BP85" s="876"/>
      <c r="BQ85" s="609"/>
      <c r="BR85" s="745"/>
      <c r="BS85" s="608">
        <f>BT85+BU85+BX85+CA85+CD85+CG85</f>
        <v>0</v>
      </c>
      <c r="BT85" s="11">
        <f>E85+AC85</f>
        <v>0</v>
      </c>
      <c r="BU85" s="11">
        <f>F85+AD85</f>
        <v>0</v>
      </c>
      <c r="BV85" s="11">
        <f>G85+AE85</f>
        <v>0</v>
      </c>
      <c r="BW85" s="609">
        <f>H85+AF85</f>
        <v>0</v>
      </c>
      <c r="BX85" s="11">
        <f>BV85+BW85</f>
        <v>0</v>
      </c>
      <c r="BY85" s="11">
        <f>J85+AH85+BA85</f>
        <v>0</v>
      </c>
      <c r="BZ85" s="609">
        <f>K85+AI85+BB85</f>
        <v>0</v>
      </c>
      <c r="CA85" s="11">
        <f>BY85+BZ85</f>
        <v>0</v>
      </c>
      <c r="CB85" s="11">
        <f>M85+AK85</f>
        <v>0</v>
      </c>
      <c r="CC85" s="676">
        <f>N85+AL85</f>
        <v>0</v>
      </c>
      <c r="CD85" s="11">
        <f>CB85+CC85</f>
        <v>0</v>
      </c>
      <c r="CE85" s="11">
        <f>P85+AN85</f>
        <v>0</v>
      </c>
      <c r="CF85" s="676">
        <f>Q85+AO85</f>
        <v>0</v>
      </c>
      <c r="CG85" s="745">
        <f>CE85+CF85</f>
        <v>0</v>
      </c>
      <c r="CH85" s="11"/>
      <c r="CI85" s="676"/>
      <c r="CJ85" s="745"/>
      <c r="CK85" s="11"/>
      <c r="CL85" s="676"/>
      <c r="CM85" s="745"/>
      <c r="CN85" s="11"/>
      <c r="CO85" s="676"/>
      <c r="CP85" s="745"/>
      <c r="CQ85" s="892"/>
    </row>
    <row r="86" ht="38.25" hidden="1" customHeight="1" outlineLevel="1" spans="1:95">
      <c r="A86" s="840"/>
      <c r="B86" s="841"/>
      <c r="C86" s="639" t="s">
        <v>39</v>
      </c>
      <c r="D86" s="640"/>
      <c r="E86" s="641"/>
      <c r="F86" s="641"/>
      <c r="G86" s="641"/>
      <c r="H86" s="642"/>
      <c r="I86" s="641"/>
      <c r="J86" s="699"/>
      <c r="K86" s="642"/>
      <c r="L86" s="699"/>
      <c r="M86" s="699"/>
      <c r="N86" s="642"/>
      <c r="O86" s="699"/>
      <c r="P86" s="699"/>
      <c r="Q86" s="642"/>
      <c r="R86" s="861"/>
      <c r="S86" s="699"/>
      <c r="T86" s="642"/>
      <c r="U86" s="861"/>
      <c r="V86" s="699"/>
      <c r="W86" s="642"/>
      <c r="X86" s="861"/>
      <c r="Y86" s="699"/>
      <c r="Z86" s="642"/>
      <c r="AA86" s="861"/>
      <c r="AB86" s="640"/>
      <c r="AC86" s="641"/>
      <c r="AD86" s="641"/>
      <c r="AE86" s="641"/>
      <c r="AF86" s="642"/>
      <c r="AG86" s="392"/>
      <c r="AH86" s="641"/>
      <c r="AI86" s="642"/>
      <c r="AJ86" s="641"/>
      <c r="AK86" s="641"/>
      <c r="AL86" s="642"/>
      <c r="AM86" s="641"/>
      <c r="AN86" s="641"/>
      <c r="AO86" s="642"/>
      <c r="AP86" s="641"/>
      <c r="AQ86" s="641"/>
      <c r="AR86" s="642"/>
      <c r="AS86" s="641"/>
      <c r="AT86" s="641"/>
      <c r="AU86" s="642"/>
      <c r="AV86" s="641"/>
      <c r="AW86" s="641"/>
      <c r="AX86" s="642"/>
      <c r="AY86" s="641"/>
      <c r="AZ86" s="881"/>
      <c r="BA86" s="882"/>
      <c r="BB86" s="642"/>
      <c r="BC86" s="641"/>
      <c r="BD86" s="641"/>
      <c r="BE86" s="642"/>
      <c r="BF86" s="641"/>
      <c r="BG86" s="641"/>
      <c r="BH86" s="642"/>
      <c r="BI86" s="758"/>
      <c r="BJ86" s="641"/>
      <c r="BK86" s="642"/>
      <c r="BL86" s="758"/>
      <c r="BM86" s="641"/>
      <c r="BN86" s="642"/>
      <c r="BO86" s="758"/>
      <c r="BP86" s="641"/>
      <c r="BQ86" s="642"/>
      <c r="BR86" s="758"/>
      <c r="BS86" s="640"/>
      <c r="BT86" s="641"/>
      <c r="BU86" s="641"/>
      <c r="BV86" s="641"/>
      <c r="BW86" s="642"/>
      <c r="BX86" s="641"/>
      <c r="BY86" s="641"/>
      <c r="BZ86" s="739"/>
      <c r="CA86" s="641"/>
      <c r="CB86" s="641"/>
      <c r="CC86" s="739"/>
      <c r="CD86" s="641"/>
      <c r="CE86" s="641"/>
      <c r="CF86" s="739"/>
      <c r="CG86" s="758"/>
      <c r="CH86" s="641"/>
      <c r="CI86" s="739"/>
      <c r="CJ86" s="758"/>
      <c r="CK86" s="641"/>
      <c r="CL86" s="739"/>
      <c r="CM86" s="758"/>
      <c r="CN86" s="641"/>
      <c r="CO86" s="739"/>
      <c r="CP86" s="758"/>
      <c r="CQ86" s="893"/>
    </row>
    <row r="87" ht="67.5" customHeight="1" collapsed="1" spans="1:95">
      <c r="A87" s="16" t="s">
        <v>491</v>
      </c>
      <c r="B87" s="355" t="s">
        <v>569</v>
      </c>
      <c r="C87" s="607" t="s">
        <v>13</v>
      </c>
      <c r="D87" s="608">
        <f>E87+F87+I87+L87+O87+R87+U87+X87+AA87</f>
        <v>135.275</v>
      </c>
      <c r="E87" s="11">
        <v>0</v>
      </c>
      <c r="F87" s="11">
        <v>0</v>
      </c>
      <c r="G87" s="11">
        <f>'27'!I80</f>
        <v>0</v>
      </c>
      <c r="H87" s="609">
        <f>H88</f>
        <v>0</v>
      </c>
      <c r="I87" s="11">
        <f>G87+H87</f>
        <v>0</v>
      </c>
      <c r="J87" s="686">
        <f>'35'!L79</f>
        <v>75393.91334</v>
      </c>
      <c r="K87" s="687">
        <f>K88</f>
        <v>0</v>
      </c>
      <c r="L87" s="686">
        <v>0</v>
      </c>
      <c r="M87" s="686">
        <f>'43'!O80</f>
        <v>180.025</v>
      </c>
      <c r="N87" s="687">
        <f>N88</f>
        <v>0</v>
      </c>
      <c r="O87" s="686">
        <v>0</v>
      </c>
      <c r="P87" s="686">
        <f>'48'!R84</f>
        <v>0</v>
      </c>
      <c r="Q87" s="687">
        <f>Q88</f>
        <v>0</v>
      </c>
      <c r="R87" s="717">
        <f>P87+Q87</f>
        <v>0</v>
      </c>
      <c r="S87" s="686">
        <f>'48'!U84</f>
        <v>0</v>
      </c>
      <c r="T87" s="687">
        <f>T88</f>
        <v>135.275</v>
      </c>
      <c r="U87" s="717">
        <f>S87+T87</f>
        <v>135.275</v>
      </c>
      <c r="V87" s="686">
        <f>'48'!X84</f>
        <v>0</v>
      </c>
      <c r="W87" s="687">
        <f>W88</f>
        <v>0</v>
      </c>
      <c r="X87" s="717">
        <f>V87+W87</f>
        <v>0</v>
      </c>
      <c r="Y87" s="686">
        <f>'48'!AA84</f>
        <v>0</v>
      </c>
      <c r="Z87" s="687">
        <f>Z88</f>
        <v>0</v>
      </c>
      <c r="AA87" s="717">
        <f>Y87+Z87</f>
        <v>0</v>
      </c>
      <c r="AB87" s="608">
        <f>AC87+AD87+AG87+AJ87+AM87+AP87+AS87+AV87+AY87</f>
        <v>2570.225</v>
      </c>
      <c r="AC87" s="11">
        <v>0</v>
      </c>
      <c r="AD87" s="11">
        <v>0</v>
      </c>
      <c r="AE87" s="11">
        <f>'25'!X76</f>
        <v>0</v>
      </c>
      <c r="AF87" s="609">
        <f>AF88</f>
        <v>0</v>
      </c>
      <c r="AG87" s="358">
        <f>AE87+AF87</f>
        <v>0</v>
      </c>
      <c r="AH87" s="11">
        <f>'35'!AA79</f>
        <v>8638.26951</v>
      </c>
      <c r="AI87" s="609">
        <f>AI88</f>
        <v>0</v>
      </c>
      <c r="AJ87" s="11">
        <v>0</v>
      </c>
      <c r="AK87" s="11">
        <f>'43'!AD80</f>
        <v>0</v>
      </c>
      <c r="AL87" s="609">
        <f>AL88</f>
        <v>0</v>
      </c>
      <c r="AM87" s="11">
        <f>AK87+AL87</f>
        <v>0</v>
      </c>
      <c r="AN87" s="11">
        <v>0</v>
      </c>
      <c r="AO87" s="609">
        <f>AO88</f>
        <v>0</v>
      </c>
      <c r="AP87" s="11">
        <f>AN87+AO87</f>
        <v>0</v>
      </c>
      <c r="AQ87" s="11">
        <v>0</v>
      </c>
      <c r="AR87" s="609">
        <f>AR88</f>
        <v>2570.225</v>
      </c>
      <c r="AS87" s="11">
        <f>AQ87+AR87</f>
        <v>2570.225</v>
      </c>
      <c r="AT87" s="11">
        <v>0</v>
      </c>
      <c r="AU87" s="609">
        <f>AU88</f>
        <v>0</v>
      </c>
      <c r="AV87" s="11">
        <f>AT87+AU87</f>
        <v>0</v>
      </c>
      <c r="AW87" s="11">
        <f>'47'!AY80</f>
        <v>0</v>
      </c>
      <c r="AX87" s="609">
        <f>AX88</f>
        <v>0</v>
      </c>
      <c r="AY87" s="11">
        <f>AW87+AX87</f>
        <v>0</v>
      </c>
      <c r="AZ87" s="747">
        <f>BC87+BF87+BI87+BL87+BO87+BR87</f>
        <v>0</v>
      </c>
      <c r="BA87" s="11">
        <v>0</v>
      </c>
      <c r="BB87" s="687">
        <f>BB88</f>
        <v>0</v>
      </c>
      <c r="BC87" s="11">
        <f>BA87+BB87</f>
        <v>0</v>
      </c>
      <c r="BD87" s="11">
        <v>0</v>
      </c>
      <c r="BE87" s="609">
        <f>BE88</f>
        <v>0</v>
      </c>
      <c r="BF87" s="11">
        <f>BD87+BE87</f>
        <v>0</v>
      </c>
      <c r="BG87" s="11">
        <v>0</v>
      </c>
      <c r="BH87" s="609">
        <f>BH88</f>
        <v>0</v>
      </c>
      <c r="BI87" s="686">
        <f>BG87+BH87</f>
        <v>0</v>
      </c>
      <c r="BJ87" s="11">
        <v>0</v>
      </c>
      <c r="BK87" s="609">
        <f>BK88</f>
        <v>0</v>
      </c>
      <c r="BL87" s="686">
        <f>BJ87+BK87</f>
        <v>0</v>
      </c>
      <c r="BM87" s="11">
        <v>0</v>
      </c>
      <c r="BN87" s="609">
        <f>BN88</f>
        <v>0</v>
      </c>
      <c r="BO87" s="686">
        <f>BM87+BN87</f>
        <v>0</v>
      </c>
      <c r="BP87" s="11">
        <v>0</v>
      </c>
      <c r="BQ87" s="609">
        <f>BQ88</f>
        <v>0</v>
      </c>
      <c r="BR87" s="686">
        <f>BP87+BQ87</f>
        <v>0</v>
      </c>
      <c r="BS87" s="608">
        <f>BT87+BU87+BX87+CA87+CD87+CG87+CJ87+CM87+CP87</f>
        <v>2705.5</v>
      </c>
      <c r="BT87" s="11">
        <f>E87+AC87</f>
        <v>0</v>
      </c>
      <c r="BU87" s="11">
        <f>F87+AD87</f>
        <v>0</v>
      </c>
      <c r="BV87" s="11">
        <f>G87+AE87</f>
        <v>0</v>
      </c>
      <c r="BW87" s="609">
        <f>H87+AF87</f>
        <v>0</v>
      </c>
      <c r="BX87" s="11">
        <f>BV87+BW87</f>
        <v>0</v>
      </c>
      <c r="BY87" s="11">
        <f>J87+AH87+BA87</f>
        <v>84032.18285</v>
      </c>
      <c r="BZ87" s="609">
        <f>K87+AI87+BB87</f>
        <v>0</v>
      </c>
      <c r="CA87" s="11">
        <v>0</v>
      </c>
      <c r="CB87" s="11">
        <f>M87+AK87</f>
        <v>180.025</v>
      </c>
      <c r="CC87" s="609">
        <f>N87+AL87</f>
        <v>0</v>
      </c>
      <c r="CD87" s="11">
        <v>0</v>
      </c>
      <c r="CE87" s="11">
        <f>P87+AN87</f>
        <v>0</v>
      </c>
      <c r="CF87" s="609">
        <f>Q87+AO87</f>
        <v>0</v>
      </c>
      <c r="CG87" s="11">
        <f>CE87+CF87</f>
        <v>0</v>
      </c>
      <c r="CH87" s="11">
        <f>S87+AQ87+BJ87</f>
        <v>0</v>
      </c>
      <c r="CI87" s="609">
        <f>T87+AR87+BK87</f>
        <v>2705.5</v>
      </c>
      <c r="CJ87" s="11">
        <f>CH87+CI87</f>
        <v>2705.5</v>
      </c>
      <c r="CK87" s="11">
        <f>V87+AT87+BM87</f>
        <v>0</v>
      </c>
      <c r="CL87" s="609">
        <f>W87+AU87+BN87</f>
        <v>0</v>
      </c>
      <c r="CM87" s="11">
        <f>CK87+CL87</f>
        <v>0</v>
      </c>
      <c r="CN87" s="11">
        <f>Y87+AW87+BP87</f>
        <v>0</v>
      </c>
      <c r="CO87" s="609">
        <f>Z87+AX87+BQ87</f>
        <v>0</v>
      </c>
      <c r="CP87" s="11">
        <f>CN87+CO87</f>
        <v>0</v>
      </c>
      <c r="CQ87" s="332" t="s">
        <v>570</v>
      </c>
    </row>
    <row r="88" ht="66.75" customHeight="1" spans="1:95">
      <c r="A88" s="637"/>
      <c r="B88" s="638"/>
      <c r="C88" s="639" t="s">
        <v>39</v>
      </c>
      <c r="D88" s="640"/>
      <c r="E88" s="641"/>
      <c r="F88" s="641"/>
      <c r="G88" s="641"/>
      <c r="H88" s="642"/>
      <c r="I88" s="641"/>
      <c r="J88" s="699"/>
      <c r="K88" s="700"/>
      <c r="L88" s="699"/>
      <c r="M88" s="699"/>
      <c r="N88" s="700"/>
      <c r="O88" s="699"/>
      <c r="P88" s="699"/>
      <c r="Q88" s="700"/>
      <c r="R88" s="722"/>
      <c r="S88" s="699"/>
      <c r="T88" s="700">
        <v>135.275</v>
      </c>
      <c r="U88" s="722"/>
      <c r="V88" s="699"/>
      <c r="W88" s="700"/>
      <c r="X88" s="722"/>
      <c r="Y88" s="699"/>
      <c r="Z88" s="700"/>
      <c r="AA88" s="722"/>
      <c r="AB88" s="640"/>
      <c r="AC88" s="641"/>
      <c r="AD88" s="641"/>
      <c r="AE88" s="641"/>
      <c r="AF88" s="642"/>
      <c r="AG88" s="392"/>
      <c r="AH88" s="641"/>
      <c r="AI88" s="736"/>
      <c r="AJ88" s="641"/>
      <c r="AK88" s="641"/>
      <c r="AL88" s="642"/>
      <c r="AM88" s="641"/>
      <c r="AN88" s="641"/>
      <c r="AO88" s="642"/>
      <c r="AP88" s="641"/>
      <c r="AQ88" s="641"/>
      <c r="AR88" s="642">
        <f>2570.225</f>
        <v>2570.225</v>
      </c>
      <c r="AS88" s="641"/>
      <c r="AT88" s="641"/>
      <c r="AU88" s="642"/>
      <c r="AV88" s="641"/>
      <c r="AW88" s="641"/>
      <c r="AX88" s="642"/>
      <c r="AY88" s="758"/>
      <c r="AZ88" s="759"/>
      <c r="BA88" s="760"/>
      <c r="BB88" s="642"/>
      <c r="BC88" s="760"/>
      <c r="BD88" s="760"/>
      <c r="BE88" s="642"/>
      <c r="BF88" s="760"/>
      <c r="BG88" s="760"/>
      <c r="BH88" s="642"/>
      <c r="BI88" s="760"/>
      <c r="BJ88" s="760"/>
      <c r="BK88" s="642"/>
      <c r="BL88" s="760"/>
      <c r="BM88" s="760"/>
      <c r="BN88" s="642"/>
      <c r="BO88" s="760"/>
      <c r="BP88" s="760"/>
      <c r="BQ88" s="642"/>
      <c r="BR88" s="783"/>
      <c r="BS88" s="784"/>
      <c r="BT88" s="785"/>
      <c r="BU88" s="785"/>
      <c r="BV88" s="785"/>
      <c r="BW88" s="790"/>
      <c r="BX88" s="785"/>
      <c r="BY88" s="785"/>
      <c r="BZ88" s="790"/>
      <c r="CA88" s="785"/>
      <c r="CB88" s="785"/>
      <c r="CC88" s="790"/>
      <c r="CD88" s="785"/>
      <c r="CE88" s="785"/>
      <c r="CF88" s="790"/>
      <c r="CG88" s="785"/>
      <c r="CH88" s="785"/>
      <c r="CI88" s="790"/>
      <c r="CJ88" s="785"/>
      <c r="CK88" s="785"/>
      <c r="CL88" s="790"/>
      <c r="CM88" s="785"/>
      <c r="CN88" s="785"/>
      <c r="CO88" s="790"/>
      <c r="CP88" s="815"/>
      <c r="CQ88" s="333"/>
    </row>
    <row r="89" ht="123.75" hidden="1" customHeight="1" collapsed="1" spans="1:95">
      <c r="A89" s="16" t="s">
        <v>495</v>
      </c>
      <c r="B89" s="355" t="s">
        <v>496</v>
      </c>
      <c r="C89" s="607" t="s">
        <v>13</v>
      </c>
      <c r="D89" s="608">
        <f>E89+F89+I89+L89+O89+R89+U89+X89+AA89</f>
        <v>0</v>
      </c>
      <c r="E89" s="11">
        <v>0</v>
      </c>
      <c r="F89" s="11">
        <v>0</v>
      </c>
      <c r="G89" s="11">
        <f>'27'!I82</f>
        <v>0</v>
      </c>
      <c r="H89" s="609">
        <f>H91</f>
        <v>0</v>
      </c>
      <c r="I89" s="11">
        <f>G89+H89</f>
        <v>0</v>
      </c>
      <c r="J89" s="686">
        <f>'35'!L81</f>
        <v>0</v>
      </c>
      <c r="K89" s="687">
        <f>K91</f>
        <v>0</v>
      </c>
      <c r="L89" s="686">
        <v>0</v>
      </c>
      <c r="M89" s="686">
        <f>'43'!O82</f>
        <v>0</v>
      </c>
      <c r="N89" s="687">
        <f>N91</f>
        <v>0</v>
      </c>
      <c r="O89" s="686">
        <v>0</v>
      </c>
      <c r="P89" s="686">
        <f>'48'!R86</f>
        <v>0</v>
      </c>
      <c r="Q89" s="687">
        <v>0</v>
      </c>
      <c r="R89" s="717">
        <f>P89+Q89</f>
        <v>0</v>
      </c>
      <c r="S89" s="686">
        <f>'48'!U86</f>
        <v>0</v>
      </c>
      <c r="T89" s="687">
        <v>0</v>
      </c>
      <c r="U89" s="717">
        <f>S89+T89</f>
        <v>0</v>
      </c>
      <c r="V89" s="686">
        <f>'48'!X86</f>
        <v>0</v>
      </c>
      <c r="W89" s="687">
        <v>0</v>
      </c>
      <c r="X89" s="717">
        <f>V89+W89</f>
        <v>0</v>
      </c>
      <c r="Y89" s="686">
        <f>'48'!AA86</f>
        <v>0</v>
      </c>
      <c r="Z89" s="687">
        <v>0</v>
      </c>
      <c r="AA89" s="717">
        <f>Y89+Z89</f>
        <v>0</v>
      </c>
      <c r="AB89" s="608">
        <f>AC89+AD89+AG89+AJ89+AM89+AP89+AS89+AV89+AY89</f>
        <v>0</v>
      </c>
      <c r="AC89" s="11">
        <v>0</v>
      </c>
      <c r="AD89" s="11">
        <v>0</v>
      </c>
      <c r="AE89" s="11">
        <f>'25'!X78</f>
        <v>0</v>
      </c>
      <c r="AF89" s="609">
        <f>AF91</f>
        <v>0</v>
      </c>
      <c r="AG89" s="358">
        <v>0</v>
      </c>
      <c r="AH89" s="11">
        <f>'35'!AA81</f>
        <v>0</v>
      </c>
      <c r="AI89" s="609">
        <f>AI91</f>
        <v>0</v>
      </c>
      <c r="AJ89" s="11">
        <v>0</v>
      </c>
      <c r="AK89" s="11" t="str">
        <f>'43'!AD82</f>
        <v>И.Ю. Волков</v>
      </c>
      <c r="AL89" s="609">
        <f>AL91</f>
        <v>0</v>
      </c>
      <c r="AM89" s="11">
        <v>0</v>
      </c>
      <c r="AN89" s="11">
        <f>'48'!AP86</f>
        <v>0</v>
      </c>
      <c r="AO89" s="609">
        <v>0</v>
      </c>
      <c r="AP89" s="11">
        <f>AN89+AO89</f>
        <v>0</v>
      </c>
      <c r="AQ89" s="11">
        <f>'48'!AS86</f>
        <v>0</v>
      </c>
      <c r="AR89" s="609">
        <v>0</v>
      </c>
      <c r="AS89" s="11">
        <f>AQ89+AR89</f>
        <v>0</v>
      </c>
      <c r="AT89" s="11">
        <f>'48'!AV86</f>
        <v>0</v>
      </c>
      <c r="AU89" s="609">
        <v>0</v>
      </c>
      <c r="AV89" s="11">
        <f>AT89+AU89</f>
        <v>0</v>
      </c>
      <c r="AW89" s="11">
        <f>'48'!AY86</f>
        <v>0</v>
      </c>
      <c r="AX89" s="609">
        <v>0</v>
      </c>
      <c r="AY89" s="11">
        <f>AW89+AX89</f>
        <v>0</v>
      </c>
      <c r="AZ89" s="747">
        <f>BC89+BF89+BI89+BL89+BO89+BR89</f>
        <v>0</v>
      </c>
      <c r="BA89" s="11">
        <v>0</v>
      </c>
      <c r="BB89" s="687">
        <f>BB91</f>
        <v>0</v>
      </c>
      <c r="BC89" s="11">
        <v>0</v>
      </c>
      <c r="BD89" s="11">
        <v>0</v>
      </c>
      <c r="BE89" s="609">
        <f>BE91</f>
        <v>0</v>
      </c>
      <c r="BF89" s="11">
        <v>0</v>
      </c>
      <c r="BG89" s="11">
        <v>0</v>
      </c>
      <c r="BH89" s="609">
        <v>0</v>
      </c>
      <c r="BI89" s="686">
        <f>BG89+BH89</f>
        <v>0</v>
      </c>
      <c r="BJ89" s="11">
        <v>0</v>
      </c>
      <c r="BK89" s="609">
        <v>0</v>
      </c>
      <c r="BL89" s="686">
        <f>BJ89+BK89</f>
        <v>0</v>
      </c>
      <c r="BM89" s="11">
        <v>0</v>
      </c>
      <c r="BN89" s="609">
        <v>0</v>
      </c>
      <c r="BO89" s="686">
        <f>BM89+BN89</f>
        <v>0</v>
      </c>
      <c r="BP89" s="11">
        <v>0</v>
      </c>
      <c r="BQ89" s="609">
        <v>0</v>
      </c>
      <c r="BR89" s="686">
        <f>BP89+BQ89</f>
        <v>0</v>
      </c>
      <c r="BS89" s="608">
        <f>BT89+BU89+BX89+CA89+CD89+CG89+CJ89+CM89+CP89</f>
        <v>0</v>
      </c>
      <c r="BT89" s="11">
        <f t="shared" ref="BT89:BW90" si="22">E89+AC89</f>
        <v>0</v>
      </c>
      <c r="BU89" s="11">
        <f t="shared" si="22"/>
        <v>0</v>
      </c>
      <c r="BV89" s="11">
        <f t="shared" si="22"/>
        <v>0</v>
      </c>
      <c r="BW89" s="609">
        <f t="shared" si="22"/>
        <v>0</v>
      </c>
      <c r="BX89" s="11">
        <f>BV89+BW89</f>
        <v>0</v>
      </c>
      <c r="BY89" s="11">
        <f>J89+AH89+BA89</f>
        <v>0</v>
      </c>
      <c r="BZ89" s="609">
        <f>K89+AI89+BB89</f>
        <v>0</v>
      </c>
      <c r="CA89" s="11">
        <v>0</v>
      </c>
      <c r="CB89" s="11" t="e">
        <f>M89+AK89</f>
        <v>#VALUE!</v>
      </c>
      <c r="CC89" s="609">
        <f>N89+AL89</f>
        <v>0</v>
      </c>
      <c r="CD89" s="11">
        <v>0</v>
      </c>
      <c r="CE89" s="11">
        <f>P89+AN89</f>
        <v>0</v>
      </c>
      <c r="CF89" s="609">
        <f>Q89+AO89</f>
        <v>0</v>
      </c>
      <c r="CG89" s="11">
        <f>CE89+CF89</f>
        <v>0</v>
      </c>
      <c r="CH89" s="11">
        <f>S89+AQ89+BJ89</f>
        <v>0</v>
      </c>
      <c r="CI89" s="609">
        <f>T89+AR89+BK89</f>
        <v>0</v>
      </c>
      <c r="CJ89" s="11">
        <f>CH89+CI89</f>
        <v>0</v>
      </c>
      <c r="CK89" s="11">
        <f>V89+AT89+BM89</f>
        <v>0</v>
      </c>
      <c r="CL89" s="609">
        <f>W89+AU89+BN89</f>
        <v>0</v>
      </c>
      <c r="CM89" s="11">
        <f>CK89+CL89</f>
        <v>0</v>
      </c>
      <c r="CN89" s="11">
        <f>Y89+AW89+BP89</f>
        <v>0</v>
      </c>
      <c r="CO89" s="609">
        <f>Z89+AX89+BQ89</f>
        <v>0</v>
      </c>
      <c r="CP89" s="11">
        <f>CN89+CO89</f>
        <v>0</v>
      </c>
      <c r="CQ89" s="226"/>
    </row>
    <row r="90" ht="102" hidden="1" customHeight="1" spans="1:95">
      <c r="A90" s="844" t="s">
        <v>503</v>
      </c>
      <c r="B90" s="539" t="s">
        <v>504</v>
      </c>
      <c r="C90" s="845" t="s">
        <v>13</v>
      </c>
      <c r="D90" s="608">
        <f>E90+F90+I90+L90+O90+R90+U90+X90+AA90</f>
        <v>0</v>
      </c>
      <c r="E90" s="11">
        <v>0</v>
      </c>
      <c r="F90" s="11">
        <v>0</v>
      </c>
      <c r="G90" s="11">
        <f>'27'!I83</f>
        <v>0</v>
      </c>
      <c r="H90" s="609">
        <f>H92</f>
        <v>0</v>
      </c>
      <c r="I90" s="11">
        <f>G90+H90</f>
        <v>0</v>
      </c>
      <c r="J90" s="686">
        <f>'35'!L82</f>
        <v>0</v>
      </c>
      <c r="K90" s="687">
        <f>K92</f>
        <v>0</v>
      </c>
      <c r="L90" s="686">
        <v>0</v>
      </c>
      <c r="M90" s="686">
        <f>'43'!O83</f>
        <v>0</v>
      </c>
      <c r="N90" s="687">
        <f>N92</f>
        <v>0</v>
      </c>
      <c r="O90" s="686">
        <v>0</v>
      </c>
      <c r="P90" s="686">
        <f>'48'!R87</f>
        <v>0</v>
      </c>
      <c r="Q90" s="687">
        <v>0</v>
      </c>
      <c r="R90" s="717">
        <f>P90+Q90</f>
        <v>0</v>
      </c>
      <c r="S90" s="686">
        <f>'48'!U87</f>
        <v>0</v>
      </c>
      <c r="T90" s="687">
        <v>0</v>
      </c>
      <c r="U90" s="717">
        <f>S90+T90</f>
        <v>0</v>
      </c>
      <c r="V90" s="686">
        <f>'48'!X87</f>
        <v>0</v>
      </c>
      <c r="W90" s="687">
        <v>0</v>
      </c>
      <c r="X90" s="717">
        <f>V90+W90</f>
        <v>0</v>
      </c>
      <c r="Y90" s="686">
        <f>'48'!AA87</f>
        <v>0</v>
      </c>
      <c r="Z90" s="687">
        <v>0</v>
      </c>
      <c r="AA90" s="717">
        <f>Y90+Z90</f>
        <v>0</v>
      </c>
      <c r="AB90" s="608">
        <f>AC90+AD90+AG90+AJ90+AM90+AP90+AS90+AV90+AY90</f>
        <v>0</v>
      </c>
      <c r="AC90" s="11">
        <v>0</v>
      </c>
      <c r="AD90" s="11">
        <v>0</v>
      </c>
      <c r="AE90" s="11">
        <f>'25'!X79</f>
        <v>0</v>
      </c>
      <c r="AF90" s="609">
        <f>AF92</f>
        <v>0</v>
      </c>
      <c r="AG90" s="358">
        <v>0</v>
      </c>
      <c r="AH90" s="11">
        <f>'35'!AA82</f>
        <v>0</v>
      </c>
      <c r="AI90" s="609">
        <f>AI92</f>
        <v>0</v>
      </c>
      <c r="AJ90" s="11">
        <v>0</v>
      </c>
      <c r="AK90" s="11">
        <f>'43'!AD83</f>
        <v>0</v>
      </c>
      <c r="AL90" s="609">
        <f>AL92</f>
        <v>0</v>
      </c>
      <c r="AM90" s="11">
        <v>0</v>
      </c>
      <c r="AN90" s="11">
        <f>'48'!AP87</f>
        <v>0</v>
      </c>
      <c r="AO90" s="609">
        <v>0</v>
      </c>
      <c r="AP90" s="11">
        <f>AN90+AO90</f>
        <v>0</v>
      </c>
      <c r="AQ90" s="11">
        <f>'48'!AS87</f>
        <v>0</v>
      </c>
      <c r="AR90" s="609">
        <v>0</v>
      </c>
      <c r="AS90" s="11">
        <f>AQ90+AR90</f>
        <v>0</v>
      </c>
      <c r="AT90" s="11">
        <f>'48'!AV87</f>
        <v>0</v>
      </c>
      <c r="AU90" s="609">
        <v>0</v>
      </c>
      <c r="AV90" s="11">
        <f>AT90+AU90</f>
        <v>0</v>
      </c>
      <c r="AW90" s="11">
        <f>'48'!AY87</f>
        <v>0</v>
      </c>
      <c r="AX90" s="609">
        <v>0</v>
      </c>
      <c r="AY90" s="11">
        <f>AW90+AX90</f>
        <v>0</v>
      </c>
      <c r="AZ90" s="747">
        <f>BC90+BF90+BI90+BL90+BO90+BR90</f>
        <v>0</v>
      </c>
      <c r="BA90" s="11">
        <v>0</v>
      </c>
      <c r="BB90" s="687">
        <f>BB92</f>
        <v>0</v>
      </c>
      <c r="BC90" s="11">
        <v>0</v>
      </c>
      <c r="BD90" s="11">
        <v>0</v>
      </c>
      <c r="BE90" s="609">
        <f>BE92</f>
        <v>0</v>
      </c>
      <c r="BF90" s="11">
        <v>0</v>
      </c>
      <c r="BG90" s="11">
        <v>0</v>
      </c>
      <c r="BH90" s="609">
        <v>0</v>
      </c>
      <c r="BI90" s="686">
        <f>BG90+BH90</f>
        <v>0</v>
      </c>
      <c r="BJ90" s="11">
        <v>0</v>
      </c>
      <c r="BK90" s="609">
        <v>0</v>
      </c>
      <c r="BL90" s="686">
        <f>BJ90+BK90</f>
        <v>0</v>
      </c>
      <c r="BM90" s="11">
        <v>0</v>
      </c>
      <c r="BN90" s="609">
        <v>0</v>
      </c>
      <c r="BO90" s="686">
        <f>BM90+BN90</f>
        <v>0</v>
      </c>
      <c r="BP90" s="11">
        <v>0</v>
      </c>
      <c r="BQ90" s="609">
        <v>0</v>
      </c>
      <c r="BR90" s="686">
        <f>BP90+BQ90</f>
        <v>0</v>
      </c>
      <c r="BS90" s="608">
        <f>BT90+BU90+BX90+CA90+CD90+CG90+CJ90+CM90+CP90</f>
        <v>0</v>
      </c>
      <c r="BT90" s="11">
        <f t="shared" si="22"/>
        <v>0</v>
      </c>
      <c r="BU90" s="11">
        <f t="shared" si="22"/>
        <v>0</v>
      </c>
      <c r="BV90" s="11">
        <f t="shared" si="22"/>
        <v>0</v>
      </c>
      <c r="BW90" s="609">
        <f t="shared" si="22"/>
        <v>0</v>
      </c>
      <c r="BX90" s="11">
        <f>BV90+BW90</f>
        <v>0</v>
      </c>
      <c r="BY90" s="11">
        <f>J90+AH90+BA90</f>
        <v>0</v>
      </c>
      <c r="BZ90" s="609">
        <f>K90+AI90+BB90</f>
        <v>0</v>
      </c>
      <c r="CA90" s="11">
        <v>0</v>
      </c>
      <c r="CB90" s="11">
        <f>M90+AK90</f>
        <v>0</v>
      </c>
      <c r="CC90" s="609">
        <f>N90+AL90</f>
        <v>0</v>
      </c>
      <c r="CD90" s="11">
        <v>0</v>
      </c>
      <c r="CE90" s="11">
        <f>P90+AN90</f>
        <v>0</v>
      </c>
      <c r="CF90" s="609">
        <f>Q90+AO90</f>
        <v>0</v>
      </c>
      <c r="CG90" s="11">
        <f>CE90+CF90</f>
        <v>0</v>
      </c>
      <c r="CH90" s="11">
        <f>S90+AQ90+BJ90</f>
        <v>0</v>
      </c>
      <c r="CI90" s="609">
        <f>T90+AR90+BK90</f>
        <v>0</v>
      </c>
      <c r="CJ90" s="11">
        <f>CH90+CI90</f>
        <v>0</v>
      </c>
      <c r="CK90" s="11">
        <f>V90+AT90+BM90</f>
        <v>0</v>
      </c>
      <c r="CL90" s="609">
        <f>W90+AU90+BN90</f>
        <v>0</v>
      </c>
      <c r="CM90" s="11">
        <f>CK90+CL90</f>
        <v>0</v>
      </c>
      <c r="CN90" s="11">
        <f>Y90+AW90+BP90</f>
        <v>0</v>
      </c>
      <c r="CO90" s="609">
        <f>Z90+AX90+BQ90</f>
        <v>0</v>
      </c>
      <c r="CP90" s="11">
        <f>CN90+CO90</f>
        <v>0</v>
      </c>
      <c r="CQ90" s="226"/>
    </row>
    <row r="91" s="27" customFormat="1" ht="67.5" customHeight="1" spans="1:95">
      <c r="A91" s="643"/>
      <c r="B91" s="644" t="s">
        <v>159</v>
      </c>
      <c r="C91" s="846"/>
      <c r="D91" s="425">
        <f>E91+F91+I91+L91+O91+R91+U91+X91+AA91</f>
        <v>1562.66842</v>
      </c>
      <c r="E91" s="646">
        <f>E69+E80+E74+E85+E87+E89+E90</f>
        <v>0</v>
      </c>
      <c r="F91" s="646">
        <f>F69+F80+F74+F85+F87+F89+F90</f>
        <v>0</v>
      </c>
      <c r="G91" s="646">
        <f>G69+G80+G74+G85+G87</f>
        <v>0</v>
      </c>
      <c r="H91" s="646">
        <f>H69+H80+H74+H85+H87</f>
        <v>0</v>
      </c>
      <c r="I91" s="646">
        <f>I69+I80+I74+I85+I87+I89+I90</f>
        <v>0</v>
      </c>
      <c r="J91" s="646">
        <f>J69+J80+J74+J85+J87</f>
        <v>75393.91334</v>
      </c>
      <c r="K91" s="646">
        <f>K69+K80+K74+K85+K87</f>
        <v>0</v>
      </c>
      <c r="L91" s="646">
        <f>L69+L80+L74+L85+L87+L89+L90</f>
        <v>0</v>
      </c>
      <c r="M91" s="646">
        <f>M69+M80+M74+M85+M87</f>
        <v>360.05</v>
      </c>
      <c r="N91" s="646">
        <f>N69+N80+N74+N85+N87</f>
        <v>0</v>
      </c>
      <c r="O91" s="646">
        <f t="shared" ref="O91:Z91" si="23">O69+O80+O74+O85+O87+O89+O90</f>
        <v>180.025</v>
      </c>
      <c r="P91" s="646">
        <f t="shared" si="23"/>
        <v>1247.36842</v>
      </c>
      <c r="Q91" s="855">
        <f t="shared" si="23"/>
        <v>0</v>
      </c>
      <c r="R91" s="795">
        <f t="shared" si="23"/>
        <v>1247.36842</v>
      </c>
      <c r="S91" s="795">
        <f t="shared" si="23"/>
        <v>0</v>
      </c>
      <c r="T91" s="855">
        <f t="shared" si="23"/>
        <v>135.275</v>
      </c>
      <c r="U91" s="795">
        <f t="shared" si="23"/>
        <v>135.275</v>
      </c>
      <c r="V91" s="795">
        <f t="shared" si="23"/>
        <v>0</v>
      </c>
      <c r="W91" s="855">
        <f t="shared" si="23"/>
        <v>0</v>
      </c>
      <c r="X91" s="795">
        <f t="shared" si="23"/>
        <v>0</v>
      </c>
      <c r="Y91" s="795">
        <f t="shared" si="23"/>
        <v>0</v>
      </c>
      <c r="Z91" s="855">
        <f t="shared" si="23"/>
        <v>0</v>
      </c>
      <c r="AA91" s="795">
        <f>AA69+AA80+AA74+AA85+AA87+AA89</f>
        <v>0</v>
      </c>
      <c r="AB91" s="674">
        <f>AC91+AD91+AG91+AJ91+AM91+AP91+AS91+AV91+AY91</f>
        <v>20570.225</v>
      </c>
      <c r="AC91" s="795">
        <f>AC69+AC80+AC74+AC85+AC87+AC89+AC90</f>
        <v>0</v>
      </c>
      <c r="AD91" s="795">
        <f>AD69+AD80+AD74+AD85+AD87+AD89+AD90</f>
        <v>0</v>
      </c>
      <c r="AE91" s="646">
        <f>AE69+AE80+AE74+AE85</f>
        <v>0</v>
      </c>
      <c r="AF91" s="646">
        <f>AF69+AF80+AF74+AF85</f>
        <v>0</v>
      </c>
      <c r="AG91" s="795">
        <f>AG69+AG80+AG74+AG85+AG87+AG89+AG90</f>
        <v>0</v>
      </c>
      <c r="AH91" s="646">
        <f>AH69+AH80+AH74+AH85</f>
        <v>0</v>
      </c>
      <c r="AI91" s="646">
        <f>AI69+AI80+AI74+AI85</f>
        <v>0</v>
      </c>
      <c r="AJ91" s="795">
        <f>AJ69+AJ80+AJ74+AJ85+AJ87+AJ89+AJ90</f>
        <v>0</v>
      </c>
      <c r="AK91" s="646">
        <f>AK69+AK80+AK74+AK85</f>
        <v>0</v>
      </c>
      <c r="AL91" s="646">
        <f>AL69+AL80+AL74+AL85</f>
        <v>0</v>
      </c>
      <c r="AM91" s="795">
        <f t="shared" ref="AM91:AY91" si="24">AM69+AM80+AM74+AM85+AM87+AM89+AM90</f>
        <v>0</v>
      </c>
      <c r="AN91" s="795">
        <f t="shared" si="24"/>
        <v>18000</v>
      </c>
      <c r="AO91" s="855">
        <f t="shared" si="24"/>
        <v>0</v>
      </c>
      <c r="AP91" s="795">
        <f t="shared" si="24"/>
        <v>18000</v>
      </c>
      <c r="AQ91" s="795">
        <f t="shared" si="24"/>
        <v>0</v>
      </c>
      <c r="AR91" s="855">
        <f t="shared" si="24"/>
        <v>2570.225</v>
      </c>
      <c r="AS91" s="795">
        <f t="shared" si="24"/>
        <v>2570.225</v>
      </c>
      <c r="AT91" s="795">
        <f t="shared" si="24"/>
        <v>0</v>
      </c>
      <c r="AU91" s="855">
        <f t="shared" si="24"/>
        <v>0</v>
      </c>
      <c r="AV91" s="795">
        <f t="shared" si="24"/>
        <v>0</v>
      </c>
      <c r="AW91" s="795">
        <f t="shared" si="24"/>
        <v>0</v>
      </c>
      <c r="AX91" s="855">
        <f t="shared" si="24"/>
        <v>0</v>
      </c>
      <c r="AY91" s="795">
        <f t="shared" si="24"/>
        <v>0</v>
      </c>
      <c r="AZ91" s="747">
        <f>BC91+BF91+BI91+BL91+BO91+BR91</f>
        <v>0</v>
      </c>
      <c r="BA91" s="646">
        <f>BA80+BA74+BA85</f>
        <v>0</v>
      </c>
      <c r="BB91" s="848">
        <f>BB80+BB74+BB85</f>
        <v>0</v>
      </c>
      <c r="BC91" s="795">
        <f>BC69+BC80+BC74+BC85+BC87+BC89+BC90</f>
        <v>0</v>
      </c>
      <c r="BD91" s="646">
        <f>BD69+BD80+BD74+BD85+BD87</f>
        <v>0</v>
      </c>
      <c r="BE91" s="646">
        <f>BE69+BE80+BE74+BE85+BE87</f>
        <v>0</v>
      </c>
      <c r="BF91" s="795">
        <f t="shared" ref="BF91:BR91" si="25">BF69+BF80+BF74+BF85+BF87+BF89+BF90</f>
        <v>0</v>
      </c>
      <c r="BG91" s="795">
        <f t="shared" si="25"/>
        <v>0</v>
      </c>
      <c r="BH91" s="855">
        <f t="shared" si="25"/>
        <v>0</v>
      </c>
      <c r="BI91" s="795">
        <f t="shared" si="25"/>
        <v>0</v>
      </c>
      <c r="BJ91" s="795">
        <f t="shared" si="25"/>
        <v>0</v>
      </c>
      <c r="BK91" s="855">
        <f t="shared" si="25"/>
        <v>0</v>
      </c>
      <c r="BL91" s="795">
        <f t="shared" si="25"/>
        <v>0</v>
      </c>
      <c r="BM91" s="795">
        <f t="shared" si="25"/>
        <v>0</v>
      </c>
      <c r="BN91" s="855">
        <f t="shared" si="25"/>
        <v>0</v>
      </c>
      <c r="BO91" s="795">
        <f t="shared" si="25"/>
        <v>0</v>
      </c>
      <c r="BP91" s="795">
        <f t="shared" si="25"/>
        <v>0</v>
      </c>
      <c r="BQ91" s="855">
        <f t="shared" si="25"/>
        <v>0</v>
      </c>
      <c r="BR91" s="795">
        <f t="shared" si="25"/>
        <v>0</v>
      </c>
      <c r="BS91" s="674">
        <f>BT91+BU91+BX91+CA91+CD91+CG91+CJ91+CM91+CP91</f>
        <v>22132.89342</v>
      </c>
      <c r="BT91" s="795">
        <f>BT69+BT80+BT74+BT85+BT87+BT89+BT90</f>
        <v>0</v>
      </c>
      <c r="BU91" s="795">
        <f>BU69+BU80+BU74+BU85+BU87+BU89+BU90</f>
        <v>0</v>
      </c>
      <c r="BV91" s="646">
        <f>BV69+BV80+BV74+BV85+BV87</f>
        <v>0</v>
      </c>
      <c r="BW91" s="646">
        <f>BW69+BW80+BW74+BW85+BW87</f>
        <v>0</v>
      </c>
      <c r="BX91" s="795">
        <f>BX69+BX80+BX74+BX85+BX87+BX89+BX90</f>
        <v>0</v>
      </c>
      <c r="BY91" s="646">
        <f>BY69+BY80+BY74+BY85+BY87</f>
        <v>84032.18285</v>
      </c>
      <c r="BZ91" s="646">
        <f>BZ69+BZ80+BZ74+BZ85+BZ87</f>
        <v>0</v>
      </c>
      <c r="CA91" s="795">
        <f>CA69+CA80+CA74+CA85+CA87+CA89+CA90</f>
        <v>0</v>
      </c>
      <c r="CB91" s="646">
        <f>CB69+CB80+CB74+CB85+CB87</f>
        <v>360.05</v>
      </c>
      <c r="CC91" s="646">
        <f>CC69+CC80+CC74+CC85+CC87</f>
        <v>0</v>
      </c>
      <c r="CD91" s="795">
        <f t="shared" ref="CD91:CP91" si="26">CD69+CD80+CD74+CD85+CD87+CD89+CD90</f>
        <v>180.025</v>
      </c>
      <c r="CE91" s="795">
        <f t="shared" si="26"/>
        <v>19247.36842</v>
      </c>
      <c r="CF91" s="855">
        <f t="shared" si="26"/>
        <v>0</v>
      </c>
      <c r="CG91" s="795">
        <f t="shared" si="26"/>
        <v>19247.36842</v>
      </c>
      <c r="CH91" s="795">
        <f t="shared" si="26"/>
        <v>0</v>
      </c>
      <c r="CI91" s="855">
        <f t="shared" si="26"/>
        <v>2705.5</v>
      </c>
      <c r="CJ91" s="795">
        <f t="shared" si="26"/>
        <v>2705.5</v>
      </c>
      <c r="CK91" s="795">
        <f t="shared" si="26"/>
        <v>0</v>
      </c>
      <c r="CL91" s="855">
        <f t="shared" si="26"/>
        <v>0</v>
      </c>
      <c r="CM91" s="795">
        <f t="shared" si="26"/>
        <v>0</v>
      </c>
      <c r="CN91" s="795">
        <f t="shared" si="26"/>
        <v>0</v>
      </c>
      <c r="CO91" s="855">
        <f t="shared" si="26"/>
        <v>0</v>
      </c>
      <c r="CP91" s="795">
        <f t="shared" si="26"/>
        <v>0</v>
      </c>
      <c r="CQ91" s="334"/>
    </row>
    <row r="92" s="27" customFormat="1" ht="76.9" customHeight="1" spans="1:95">
      <c r="A92" s="643"/>
      <c r="B92" s="644" t="s">
        <v>162</v>
      </c>
      <c r="C92" s="847"/>
      <c r="D92" s="425">
        <f>E92+F92+I92+L92+O92+R92+U92+X92+AA92</f>
        <v>719891.11629</v>
      </c>
      <c r="E92" s="646">
        <f t="shared" ref="E92:AA92" si="27">E91+E66+E59+E45+E54</f>
        <v>73582.87327</v>
      </c>
      <c r="F92" s="646">
        <f t="shared" si="27"/>
        <v>68037.99891</v>
      </c>
      <c r="G92" s="646">
        <f t="shared" si="27"/>
        <v>81605.94426</v>
      </c>
      <c r="H92" s="848">
        <f t="shared" si="27"/>
        <v>0</v>
      </c>
      <c r="I92" s="646">
        <f t="shared" si="27"/>
        <v>79606.73556</v>
      </c>
      <c r="J92" s="646">
        <f t="shared" si="27"/>
        <v>150787.82668</v>
      </c>
      <c r="K92" s="855">
        <f t="shared" si="27"/>
        <v>0</v>
      </c>
      <c r="L92" s="646">
        <f t="shared" si="27"/>
        <v>75393.91334</v>
      </c>
      <c r="M92" s="646">
        <f t="shared" si="27"/>
        <v>74198.21812</v>
      </c>
      <c r="N92" s="855">
        <f t="shared" si="27"/>
        <v>0</v>
      </c>
      <c r="O92" s="646">
        <f t="shared" si="27"/>
        <v>74018.19312</v>
      </c>
      <c r="P92" s="646">
        <f t="shared" si="27"/>
        <v>110497.65482</v>
      </c>
      <c r="Q92" s="855">
        <f t="shared" si="27"/>
        <v>0</v>
      </c>
      <c r="R92" s="795">
        <f t="shared" si="27"/>
        <v>108044.37829</v>
      </c>
      <c r="S92" s="646">
        <f t="shared" si="27"/>
        <v>82578.92406</v>
      </c>
      <c r="T92" s="855">
        <f t="shared" si="27"/>
        <v>-0.000259999999940419</v>
      </c>
      <c r="U92" s="795">
        <f t="shared" si="27"/>
        <v>82578.9238</v>
      </c>
      <c r="V92" s="646">
        <f t="shared" si="27"/>
        <v>79781.3</v>
      </c>
      <c r="W92" s="855">
        <f t="shared" si="27"/>
        <v>0</v>
      </c>
      <c r="X92" s="795">
        <f t="shared" si="27"/>
        <v>79781.3</v>
      </c>
      <c r="Y92" s="646">
        <f t="shared" si="27"/>
        <v>78846.8</v>
      </c>
      <c r="Z92" s="855">
        <f t="shared" si="27"/>
        <v>0</v>
      </c>
      <c r="AA92" s="795">
        <f t="shared" si="27"/>
        <v>78846.8</v>
      </c>
      <c r="AB92" s="674">
        <f>AC92+AD92+AG92+AJ92+AM92+AP92+AS92+AV92+AY92</f>
        <v>57407.43228</v>
      </c>
      <c r="AC92" s="646">
        <f t="shared" ref="AC92:AY92" si="28">AC91+AC66+AC59+AC45+AC54</f>
        <v>4170.09794</v>
      </c>
      <c r="AD92" s="646">
        <f t="shared" si="28"/>
        <v>0</v>
      </c>
      <c r="AE92" s="646">
        <f t="shared" si="28"/>
        <v>3793.45358</v>
      </c>
      <c r="AF92" s="848">
        <f t="shared" si="28"/>
        <v>0</v>
      </c>
      <c r="AG92" s="646">
        <f t="shared" si="28"/>
        <v>3793.45358</v>
      </c>
      <c r="AH92" s="646">
        <f t="shared" si="28"/>
        <v>13369.43893</v>
      </c>
      <c r="AI92" s="855">
        <f t="shared" si="28"/>
        <v>0</v>
      </c>
      <c r="AJ92" s="646">
        <f t="shared" si="28"/>
        <v>8638.26951</v>
      </c>
      <c r="AK92" s="646">
        <f t="shared" si="28"/>
        <v>3787.5</v>
      </c>
      <c r="AL92" s="855">
        <f t="shared" si="28"/>
        <v>0</v>
      </c>
      <c r="AM92" s="646">
        <f t="shared" si="28"/>
        <v>3787.5</v>
      </c>
      <c r="AN92" s="646">
        <f t="shared" si="28"/>
        <v>23280.8</v>
      </c>
      <c r="AO92" s="855">
        <f t="shared" si="28"/>
        <v>0</v>
      </c>
      <c r="AP92" s="646">
        <f t="shared" si="28"/>
        <v>23280.8</v>
      </c>
      <c r="AQ92" s="646">
        <f t="shared" si="28"/>
        <v>10738.21625</v>
      </c>
      <c r="AR92" s="855">
        <f t="shared" si="28"/>
        <v>2447.095</v>
      </c>
      <c r="AS92" s="646">
        <f t="shared" si="28"/>
        <v>13185.31125</v>
      </c>
      <c r="AT92" s="646">
        <f t="shared" si="28"/>
        <v>276</v>
      </c>
      <c r="AU92" s="855">
        <f t="shared" si="28"/>
        <v>0</v>
      </c>
      <c r="AV92" s="646">
        <f t="shared" si="28"/>
        <v>276</v>
      </c>
      <c r="AW92" s="646">
        <f t="shared" si="28"/>
        <v>276</v>
      </c>
      <c r="AX92" s="855">
        <f t="shared" si="28"/>
        <v>0</v>
      </c>
      <c r="AY92" s="646">
        <f t="shared" si="28"/>
        <v>276</v>
      </c>
      <c r="AZ92" s="883">
        <f>BC92+BF92+BI92+BL92+BO92+BR92</f>
        <v>4080</v>
      </c>
      <c r="BA92" s="870">
        <f>BA91+BA66+BA59+BA45+BA54</f>
        <v>820</v>
      </c>
      <c r="BB92" s="855">
        <f>BB91+BB66+BB59+BB45+BB54</f>
        <v>0</v>
      </c>
      <c r="BC92" s="795">
        <f>BC91+BC66+BC59+BC45+BC54</f>
        <v>820</v>
      </c>
      <c r="BD92" s="870">
        <f>BD91+BD66+BD59+BD45+BD54</f>
        <v>410</v>
      </c>
      <c r="BE92" s="855">
        <f>BE91+BE66+BE59+BE45+BE54</f>
        <v>0</v>
      </c>
      <c r="BF92" s="795">
        <f>BD92+BE92</f>
        <v>410</v>
      </c>
      <c r="BG92" s="870">
        <f>BG91+BG66+BG59+BG45+BG54</f>
        <v>410</v>
      </c>
      <c r="BH92" s="855">
        <f>BH91+BH66+BH59+BH45+BH54</f>
        <v>0</v>
      </c>
      <c r="BI92" s="795">
        <f>BG92+BH92</f>
        <v>410</v>
      </c>
      <c r="BJ92" s="870">
        <f>BJ91+BJ66+BJ59+BJ45+BJ54</f>
        <v>3293.1</v>
      </c>
      <c r="BK92" s="855">
        <f>BK91+BK66+BK59+BK45+BK54</f>
        <v>-2493.1</v>
      </c>
      <c r="BL92" s="795">
        <f>BJ92+BK92</f>
        <v>800</v>
      </c>
      <c r="BM92" s="870">
        <f>BM91+BM66+BM59+BM45+BM54</f>
        <v>820</v>
      </c>
      <c r="BN92" s="855">
        <f>BN91+BN66+BN59+BN45+BN54</f>
        <v>0</v>
      </c>
      <c r="BO92" s="890">
        <f>BM92+BN92</f>
        <v>820</v>
      </c>
      <c r="BP92" s="870">
        <f>BP91+BP66+BP59+BP45+BP54</f>
        <v>820</v>
      </c>
      <c r="BQ92" s="855">
        <f>BQ91+BQ66+BQ59+BQ45+BQ54</f>
        <v>0</v>
      </c>
      <c r="BR92" s="795">
        <f>BP92+BQ92</f>
        <v>820</v>
      </c>
      <c r="BS92" s="674">
        <f>BT92+BU92+BX92+CA92+CD92+CG92+CJ92+CM92+CP92</f>
        <v>781378.54857</v>
      </c>
      <c r="BT92" s="646">
        <f t="shared" ref="BT92:CP92" si="29">BT91+BT66+BT59+BT45+BT54</f>
        <v>77752.97121</v>
      </c>
      <c r="BU92" s="646">
        <f t="shared" si="29"/>
        <v>68037.99891</v>
      </c>
      <c r="BV92" s="646">
        <f t="shared" si="29"/>
        <v>85399.39784</v>
      </c>
      <c r="BW92" s="646">
        <f t="shared" si="29"/>
        <v>0</v>
      </c>
      <c r="BX92" s="646">
        <f t="shared" si="29"/>
        <v>83400.18914</v>
      </c>
      <c r="BY92" s="646">
        <f t="shared" si="29"/>
        <v>173615.53512</v>
      </c>
      <c r="BZ92" s="848">
        <f t="shared" si="29"/>
        <v>0</v>
      </c>
      <c r="CA92" s="646">
        <f t="shared" si="29"/>
        <v>84852.18285</v>
      </c>
      <c r="CB92" s="646">
        <f t="shared" si="29"/>
        <v>78395.71812</v>
      </c>
      <c r="CC92" s="848">
        <f t="shared" si="29"/>
        <v>0</v>
      </c>
      <c r="CD92" s="646">
        <f t="shared" si="29"/>
        <v>78215.69312</v>
      </c>
      <c r="CE92" s="646">
        <f t="shared" si="29"/>
        <v>131735.17829</v>
      </c>
      <c r="CF92" s="848">
        <f t="shared" si="29"/>
        <v>0</v>
      </c>
      <c r="CG92" s="646">
        <f t="shared" si="29"/>
        <v>131735.17829</v>
      </c>
      <c r="CH92" s="646">
        <f t="shared" si="29"/>
        <v>96610.24031</v>
      </c>
      <c r="CI92" s="848">
        <f t="shared" si="29"/>
        <v>-46.0052599999999</v>
      </c>
      <c r="CJ92" s="646">
        <f t="shared" si="29"/>
        <v>96564.23505</v>
      </c>
      <c r="CK92" s="646">
        <f t="shared" si="29"/>
        <v>80877.3</v>
      </c>
      <c r="CL92" s="848">
        <f t="shared" si="29"/>
        <v>0</v>
      </c>
      <c r="CM92" s="646">
        <f t="shared" si="29"/>
        <v>80877.3</v>
      </c>
      <c r="CN92" s="646">
        <f t="shared" si="29"/>
        <v>79942.8</v>
      </c>
      <c r="CO92" s="848">
        <f t="shared" si="29"/>
        <v>0</v>
      </c>
      <c r="CP92" s="646">
        <f t="shared" si="29"/>
        <v>79942.8</v>
      </c>
      <c r="CQ92" s="816"/>
    </row>
    <row r="93" ht="16.5" customHeight="1" spans="1:95">
      <c r="A93" s="543" t="s">
        <v>86</v>
      </c>
      <c r="B93" s="544"/>
      <c r="C93" s="544"/>
      <c r="D93" s="545"/>
      <c r="E93" s="298"/>
      <c r="F93" s="38"/>
      <c r="I93" s="545"/>
      <c r="K93" s="856"/>
      <c r="N93" s="39"/>
      <c r="Q93" s="41"/>
      <c r="R93" s="856"/>
      <c r="S93" s="856"/>
      <c r="T93" s="856"/>
      <c r="U93" s="856"/>
      <c r="V93" s="856"/>
      <c r="W93" s="856"/>
      <c r="X93" s="856"/>
      <c r="Y93" s="856"/>
      <c r="Z93" s="856"/>
      <c r="AA93" s="856"/>
      <c r="AB93" s="298"/>
      <c r="AC93" s="299"/>
      <c r="AD93" s="545"/>
      <c r="AE93" s="298"/>
      <c r="AF93" s="557"/>
      <c r="AG93" s="298"/>
      <c r="AH93" s="298"/>
      <c r="AI93" s="298"/>
      <c r="AJ93" s="298"/>
      <c r="AK93" s="543"/>
      <c r="AL93" s="38"/>
      <c r="AM93" s="543" t="s">
        <v>325</v>
      </c>
      <c r="AN93" s="868"/>
      <c r="AO93" s="543"/>
      <c r="AP93" s="868"/>
      <c r="AQ93" s="868"/>
      <c r="AR93" s="868"/>
      <c r="AS93" s="868"/>
      <c r="AT93" s="868"/>
      <c r="AU93" s="868"/>
      <c r="AV93" s="868"/>
      <c r="AW93" s="868"/>
      <c r="AX93" s="868"/>
      <c r="AY93" s="868"/>
      <c r="AZ93" s="884"/>
      <c r="BA93" s="868"/>
      <c r="BB93" s="868"/>
      <c r="BC93" s="868"/>
      <c r="BD93" s="868"/>
      <c r="BE93" s="868"/>
      <c r="BF93" s="868"/>
      <c r="BG93" s="868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  <c r="BU93" s="868"/>
      <c r="BV93" s="868"/>
      <c r="BX93" s="868"/>
      <c r="BY93" s="868"/>
      <c r="BZ93" s="868"/>
      <c r="CA93" s="868"/>
      <c r="CB93" s="868"/>
      <c r="CC93" s="868"/>
      <c r="CD93" s="868"/>
      <c r="CE93" s="868"/>
      <c r="CF93" s="868"/>
      <c r="CG93" s="868"/>
      <c r="CH93" s="868"/>
      <c r="CI93" s="868"/>
      <c r="CJ93" s="868"/>
      <c r="CK93" s="868"/>
      <c r="CL93" s="868"/>
      <c r="CM93" s="868"/>
      <c r="CN93" s="868"/>
      <c r="CO93" s="868"/>
      <c r="CP93" s="868"/>
      <c r="CQ93" s="894"/>
    </row>
    <row r="94" ht="24" customHeight="1"/>
    <row r="95" s="32" customFormat="1" ht="36" customHeight="1" spans="1:95">
      <c r="A95" s="33"/>
      <c r="B95" s="34"/>
      <c r="C95" s="34"/>
      <c r="D95" s="35"/>
      <c r="E95" s="36"/>
      <c r="F95" s="37"/>
      <c r="G95" s="38"/>
      <c r="H95" s="37"/>
      <c r="I95" s="38"/>
      <c r="J95" s="39"/>
      <c r="K95" s="40"/>
      <c r="L95" s="39"/>
      <c r="M95" s="41"/>
      <c r="N95" s="42"/>
      <c r="O95" s="41"/>
      <c r="P95" s="41"/>
      <c r="Q95" s="40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3"/>
      <c r="AC95" s="44"/>
      <c r="AD95" s="45"/>
      <c r="AE95" s="46"/>
      <c r="AF95" s="37"/>
      <c r="AG95" s="47"/>
      <c r="AH95" s="46"/>
      <c r="AI95" s="36"/>
      <c r="AJ95" s="46"/>
      <c r="AK95" s="48"/>
      <c r="AL95" s="37"/>
      <c r="AM95" s="48"/>
      <c r="AO95" s="49"/>
      <c r="AZ95" s="50"/>
      <c r="BS95" s="322"/>
      <c r="BT95" s="323"/>
      <c r="BU95" s="323"/>
      <c r="BV95" s="323"/>
      <c r="BW95" s="323"/>
      <c r="BX95" s="323"/>
      <c r="BZ95" s="52"/>
      <c r="CC95" s="52"/>
      <c r="CF95" s="52"/>
      <c r="CG95" s="53"/>
      <c r="CQ95" s="54"/>
    </row>
    <row r="96" spans="71:76">
      <c r="BS96" s="322"/>
      <c r="BT96" s="323"/>
      <c r="BU96" s="323"/>
      <c r="BV96" s="323"/>
      <c r="BW96" s="323"/>
      <c r="BX96" s="323"/>
    </row>
    <row r="97" spans="71:71">
      <c r="BS97" s="324"/>
    </row>
    <row r="98" spans="71:71">
      <c r="BS98" s="324"/>
    </row>
    <row r="99" spans="71:71">
      <c r="BS99" s="324"/>
    </row>
    <row r="100" s="32" customFormat="1" spans="1:95">
      <c r="A100" s="33"/>
      <c r="B100" s="34"/>
      <c r="C100" s="34"/>
      <c r="D100" s="35"/>
      <c r="E100" s="36"/>
      <c r="F100" s="37"/>
      <c r="G100" s="38"/>
      <c r="H100" s="37"/>
      <c r="I100" s="38"/>
      <c r="J100" s="39"/>
      <c r="K100" s="40"/>
      <c r="L100" s="39"/>
      <c r="M100" s="41"/>
      <c r="N100" s="42"/>
      <c r="O100" s="41"/>
      <c r="P100" s="41"/>
      <c r="Q100" s="40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3"/>
      <c r="AC100" s="44"/>
      <c r="AD100" s="45"/>
      <c r="AE100" s="46"/>
      <c r="AF100" s="37"/>
      <c r="AG100" s="47"/>
      <c r="AH100" s="46"/>
      <c r="AI100" s="36"/>
      <c r="AJ100" s="46"/>
      <c r="AK100" s="48"/>
      <c r="AL100" s="37"/>
      <c r="AM100" s="48"/>
      <c r="AO100" s="49"/>
      <c r="AZ100" s="50"/>
      <c r="BS100" s="324"/>
      <c r="BW100" s="52"/>
      <c r="BZ100" s="52"/>
      <c r="CC100" s="52"/>
      <c r="CF100" s="52"/>
      <c r="CG100" s="53"/>
      <c r="CQ100" s="54"/>
    </row>
  </sheetData>
  <mergeCells count="236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S9:U9"/>
    <mergeCell ref="V9:X9"/>
    <mergeCell ref="Y9:AA9"/>
    <mergeCell ref="AQ9:AS9"/>
    <mergeCell ref="AT9:AV9"/>
    <mergeCell ref="AW9:AY9"/>
    <mergeCell ref="BJ9:BL9"/>
    <mergeCell ref="BM9:BO9"/>
    <mergeCell ref="BP9:BR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5:CP55"/>
    <mergeCell ref="A56:CP56"/>
    <mergeCell ref="A60:CP60"/>
    <mergeCell ref="A61:CP61"/>
    <mergeCell ref="A67:CP67"/>
    <mergeCell ref="A68:CP68"/>
    <mergeCell ref="BS95:BX95"/>
    <mergeCell ref="BS96:BX96"/>
    <mergeCell ref="A8:A10"/>
    <mergeCell ref="A13:A18"/>
    <mergeCell ref="A19:A21"/>
    <mergeCell ref="A22:A24"/>
    <mergeCell ref="A26:A29"/>
    <mergeCell ref="A38:A41"/>
    <mergeCell ref="A62:A65"/>
    <mergeCell ref="A81:A84"/>
    <mergeCell ref="B8:B10"/>
    <mergeCell ref="B13:B18"/>
    <mergeCell ref="B19:B21"/>
    <mergeCell ref="B22:B24"/>
    <mergeCell ref="B26:B29"/>
    <mergeCell ref="B31:B35"/>
    <mergeCell ref="B36:B37"/>
    <mergeCell ref="B39:B41"/>
    <mergeCell ref="B62:B65"/>
    <mergeCell ref="B81:B84"/>
    <mergeCell ref="C8:C10"/>
    <mergeCell ref="D9:D10"/>
    <mergeCell ref="D63:D65"/>
    <mergeCell ref="D81:D84"/>
    <mergeCell ref="E9:E10"/>
    <mergeCell ref="E63:E65"/>
    <mergeCell ref="E81:E84"/>
    <mergeCell ref="F9:F10"/>
    <mergeCell ref="F63:F65"/>
    <mergeCell ref="F81:F84"/>
    <mergeCell ref="G81:G84"/>
    <mergeCell ref="I9:I10"/>
    <mergeCell ref="I63:I65"/>
    <mergeCell ref="I81:I84"/>
    <mergeCell ref="J9:J10"/>
    <mergeCell ref="J63:J65"/>
    <mergeCell ref="J81:J84"/>
    <mergeCell ref="K9:K10"/>
    <mergeCell ref="L9:L10"/>
    <mergeCell ref="L63:L65"/>
    <mergeCell ref="L81:L84"/>
    <mergeCell ref="M9:M10"/>
    <mergeCell ref="M63:M65"/>
    <mergeCell ref="M81:M84"/>
    <mergeCell ref="N9:N10"/>
    <mergeCell ref="O9:O10"/>
    <mergeCell ref="O63:O65"/>
    <mergeCell ref="O81:O84"/>
    <mergeCell ref="P81:P84"/>
    <mergeCell ref="R9:R10"/>
    <mergeCell ref="R63:R65"/>
    <mergeCell ref="R81:R84"/>
    <mergeCell ref="S81:S84"/>
    <mergeCell ref="T63:T65"/>
    <mergeCell ref="U63:U65"/>
    <mergeCell ref="U81:U84"/>
    <mergeCell ref="V81:V84"/>
    <mergeCell ref="W63:W65"/>
    <mergeCell ref="X63:X65"/>
    <mergeCell ref="X81:X84"/>
    <mergeCell ref="Y81:Y84"/>
    <mergeCell ref="Z63:Z65"/>
    <mergeCell ref="AA63:AA65"/>
    <mergeCell ref="AA81:AA84"/>
    <mergeCell ref="AB9:AB10"/>
    <mergeCell ref="AB63:AB65"/>
    <mergeCell ref="AB81:AB84"/>
    <mergeCell ref="AC9:AC10"/>
    <mergeCell ref="AC63:AC65"/>
    <mergeCell ref="AC81:AC84"/>
    <mergeCell ref="AD9:AD10"/>
    <mergeCell ref="AD63:AD65"/>
    <mergeCell ref="AD81:AD84"/>
    <mergeCell ref="AE9:AE10"/>
    <mergeCell ref="AE63:AE65"/>
    <mergeCell ref="AE81:AE84"/>
    <mergeCell ref="AF9:AF10"/>
    <mergeCell ref="AG9:AG10"/>
    <mergeCell ref="AG63:AG65"/>
    <mergeCell ref="AG81:AG84"/>
    <mergeCell ref="AH9:AH10"/>
    <mergeCell ref="AH63:AH65"/>
    <mergeCell ref="AH81:AH84"/>
    <mergeCell ref="AI9:AI10"/>
    <mergeCell ref="AJ9:AJ10"/>
    <mergeCell ref="AJ63:AJ65"/>
    <mergeCell ref="AJ81:AJ84"/>
    <mergeCell ref="AK9:AK10"/>
    <mergeCell ref="AK63:AK65"/>
    <mergeCell ref="AK81:AK84"/>
    <mergeCell ref="AL9:AL10"/>
    <mergeCell ref="AM9:AM10"/>
    <mergeCell ref="AM63:AM65"/>
    <mergeCell ref="AM81:AM84"/>
    <mergeCell ref="AN63:AN65"/>
    <mergeCell ref="AN81:AN84"/>
    <mergeCell ref="AP9:AP10"/>
    <mergeCell ref="AP63:AP65"/>
    <mergeCell ref="AP81:AP84"/>
    <mergeCell ref="AQ63:AQ65"/>
    <mergeCell ref="AQ81:AQ84"/>
    <mergeCell ref="AS63:AS65"/>
    <mergeCell ref="AS81:AS84"/>
    <mergeCell ref="AT63:AT65"/>
    <mergeCell ref="AT81:AT84"/>
    <mergeCell ref="AV63:AV65"/>
    <mergeCell ref="AV81:AV84"/>
    <mergeCell ref="AW63:AW65"/>
    <mergeCell ref="AW81:AW84"/>
    <mergeCell ref="AY63:AY65"/>
    <mergeCell ref="AY81:AY84"/>
    <mergeCell ref="AZ9:AZ10"/>
    <mergeCell ref="BA9:BA10"/>
    <mergeCell ref="BB9:BB10"/>
    <mergeCell ref="BC9:BC10"/>
    <mergeCell ref="BC63:BC65"/>
    <mergeCell ref="BD9:BD10"/>
    <mergeCell ref="BE9:BE10"/>
    <mergeCell ref="BF9:BF10"/>
    <mergeCell ref="BI9:BI10"/>
    <mergeCell ref="BS9:BS10"/>
    <mergeCell ref="BS63:BS65"/>
    <mergeCell ref="BS81:BS84"/>
    <mergeCell ref="BT9:BT10"/>
    <mergeCell ref="BT63:BT65"/>
    <mergeCell ref="BT81:BT84"/>
    <mergeCell ref="BU9:BU10"/>
    <mergeCell ref="BU63:BU65"/>
    <mergeCell ref="BU81:BU84"/>
    <mergeCell ref="BV9:BV10"/>
    <mergeCell ref="BV63:BV65"/>
    <mergeCell ref="BV81:BV84"/>
    <mergeCell ref="BW9:BW10"/>
    <mergeCell ref="BX9:BX10"/>
    <mergeCell ref="BX63:BX65"/>
    <mergeCell ref="BX81:BX84"/>
    <mergeCell ref="BY9:BY10"/>
    <mergeCell ref="BY63:BY65"/>
    <mergeCell ref="BY81:BY84"/>
    <mergeCell ref="BZ9:BZ10"/>
    <mergeCell ref="CA9:CA10"/>
    <mergeCell ref="CA63:CA65"/>
    <mergeCell ref="CA81:CA84"/>
    <mergeCell ref="CB9:CB10"/>
    <mergeCell ref="CB63:CB65"/>
    <mergeCell ref="CB81:CB84"/>
    <mergeCell ref="CC9:CC10"/>
    <mergeCell ref="CD9:CD10"/>
    <mergeCell ref="CD63:CD65"/>
    <mergeCell ref="CD81:CD84"/>
    <mergeCell ref="CE63:CE65"/>
    <mergeCell ref="CE81:CE84"/>
    <mergeCell ref="CG9:CG10"/>
    <mergeCell ref="CG63:CG65"/>
    <mergeCell ref="CG81:CG84"/>
    <mergeCell ref="CH63:CH65"/>
    <mergeCell ref="CH81:CH84"/>
    <mergeCell ref="CJ63:CJ65"/>
    <mergeCell ref="CJ81:CJ84"/>
    <mergeCell ref="CK63:CK65"/>
    <mergeCell ref="CK81:CK84"/>
    <mergeCell ref="CM63:CM65"/>
    <mergeCell ref="CM81:CM84"/>
    <mergeCell ref="CN63:CN65"/>
    <mergeCell ref="CN81:CN84"/>
    <mergeCell ref="CP63:CP65"/>
    <mergeCell ref="CP81:CP84"/>
    <mergeCell ref="CQ8:CQ10"/>
    <mergeCell ref="CQ13:CQ14"/>
    <mergeCell ref="CQ26:CQ29"/>
    <mergeCell ref="CQ36:CQ37"/>
    <mergeCell ref="CQ43:CQ44"/>
    <mergeCell ref="CQ47:CQ50"/>
    <mergeCell ref="CQ51:CQ53"/>
    <mergeCell ref="CQ57:CQ58"/>
    <mergeCell ref="CQ69:CQ73"/>
    <mergeCell ref="CQ74:CQ79"/>
    <mergeCell ref="CQ85:CQ86"/>
    <mergeCell ref="CQ87:CQ88"/>
  </mergeCells>
  <pageMargins left="0.118110236220472" right="0.118110236220472" top="0.748031496062992" bottom="0.748031496062992" header="0.31496062992126" footer="0.31496062992126"/>
  <pageSetup paperSize="9" scale="51" fitToHeight="0" orientation="landscape" horizontalDpi="600" verticalDpi="600"/>
  <headerFooter/>
  <rowBreaks count="5" manualBreakCount="5">
    <brk id="21" max="94" man="1"/>
    <brk id="37" max="94" man="1"/>
    <brk id="50" max="94" man="1"/>
    <brk id="59" max="94" man="1"/>
    <brk id="73" max="9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8"/>
  <sheetViews>
    <sheetView zoomScaleSheetLayoutView="60" workbookViewId="0">
      <selection activeCell="B31" sqref="B31"/>
    </sheetView>
  </sheetViews>
  <sheetFormatPr defaultColWidth="9.14285714285714" defaultRowHeight="15"/>
  <cols>
    <col min="1" max="1" width="4.71428571428571" style="33" customWidth="1"/>
    <col min="2" max="2" width="28.7142857142857" style="1093" customWidth="1"/>
    <col min="3" max="3" width="17.8571428571429" style="34" customWidth="1"/>
    <col min="4" max="4" width="13.2857142857143" style="1229" customWidth="1"/>
    <col min="5" max="5" width="14" style="1230" customWidth="1"/>
    <col min="6" max="6" width="13.5714285714286" style="1230" customWidth="1"/>
    <col min="7" max="7" width="29.4285714285714" style="1231" customWidth="1"/>
    <col min="8" max="8" width="13.5714285714286" style="1230" hidden="1" customWidth="1" outlineLevel="1"/>
    <col min="9" max="9" width="12" hidden="1" customWidth="1" outlineLevel="1"/>
    <col min="10" max="10" width="9.14285714285714" collapsed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70.5" customHeight="1" spans="1:7">
      <c r="A2" s="1232" t="s">
        <v>71</v>
      </c>
      <c r="B2" s="1232"/>
      <c r="C2" s="1232"/>
      <c r="D2" s="1232"/>
      <c r="E2" s="1232"/>
      <c r="F2" s="1232"/>
      <c r="G2" s="1232"/>
    </row>
    <row r="3" ht="24" customHeight="1" spans="1:7">
      <c r="A3" s="1279" t="s">
        <v>72</v>
      </c>
      <c r="B3" s="1279"/>
      <c r="C3" s="1279"/>
      <c r="D3" s="1279"/>
      <c r="E3" s="1279"/>
      <c r="F3" s="1279"/>
      <c r="G3" s="1279"/>
    </row>
    <row r="4" spans="1:8">
      <c r="A4" s="1203" t="s">
        <v>2</v>
      </c>
      <c r="B4" s="947" t="s">
        <v>3</v>
      </c>
      <c r="C4" s="947" t="s">
        <v>4</v>
      </c>
      <c r="D4" s="947" t="s">
        <v>62</v>
      </c>
      <c r="E4" s="947"/>
      <c r="F4" s="947"/>
      <c r="G4" s="1234" t="s">
        <v>6</v>
      </c>
      <c r="H4"/>
    </row>
    <row r="5" ht="31.55" spans="1:8">
      <c r="A5" s="1203"/>
      <c r="B5" s="947"/>
      <c r="C5" s="947"/>
      <c r="D5" s="990" t="s">
        <v>7</v>
      </c>
      <c r="E5" s="990" t="s">
        <v>8</v>
      </c>
      <c r="F5" s="990" t="s">
        <v>9</v>
      </c>
      <c r="G5" s="1234"/>
      <c r="H5" s="949" t="s">
        <v>9</v>
      </c>
    </row>
    <row r="6" spans="1:8">
      <c r="A6" s="7" t="s">
        <v>10</v>
      </c>
      <c r="B6" s="7"/>
      <c r="C6" s="7"/>
      <c r="D6" s="7"/>
      <c r="E6" s="7"/>
      <c r="F6" s="7"/>
      <c r="G6" s="1235"/>
      <c r="H6"/>
    </row>
    <row r="7" s="27" customFormat="1" ht="33.75" customHeight="1" spans="1:9">
      <c r="A7" s="1236" t="s">
        <v>11</v>
      </c>
      <c r="B7" s="1237" t="s">
        <v>12</v>
      </c>
      <c r="C7" s="611" t="s">
        <v>13</v>
      </c>
      <c r="D7" s="1238">
        <v>2486.08182</v>
      </c>
      <c r="E7" s="1238">
        <v>25</v>
      </c>
      <c r="F7" s="1238">
        <f>D7+E7</f>
        <v>2511.08182</v>
      </c>
      <c r="G7" s="1239" t="s">
        <v>73</v>
      </c>
      <c r="H7" s="1238">
        <v>2384.28182</v>
      </c>
      <c r="I7" s="1270">
        <f>F7-H7</f>
        <v>126.8</v>
      </c>
    </row>
    <row r="8" s="27" customFormat="1" ht="111.75" customHeight="1" spans="1:8">
      <c r="A8" s="1240"/>
      <c r="B8" s="1241"/>
      <c r="C8" s="611" t="s">
        <v>15</v>
      </c>
      <c r="D8" s="1242"/>
      <c r="E8" s="1242"/>
      <c r="F8" s="1242"/>
      <c r="G8" s="1239"/>
      <c r="H8" s="1242"/>
    </row>
    <row r="9" customHeight="1" spans="1:8">
      <c r="A9" s="1243" t="s">
        <v>16</v>
      </c>
      <c r="B9" s="1113" t="s">
        <v>17</v>
      </c>
      <c r="C9" s="611" t="s">
        <v>13</v>
      </c>
      <c r="D9" s="1238">
        <v>1459.4125</v>
      </c>
      <c r="E9" s="1238">
        <v>243.45</v>
      </c>
      <c r="F9" s="1238">
        <f>D9+E9</f>
        <v>1702.8625</v>
      </c>
      <c r="G9" s="1239" t="s">
        <v>74</v>
      </c>
      <c r="H9" s="1244">
        <v>1000</v>
      </c>
    </row>
    <row r="10" spans="1:8">
      <c r="A10" s="1243"/>
      <c r="B10" s="1113"/>
      <c r="C10" s="611" t="s">
        <v>18</v>
      </c>
      <c r="D10" s="1245"/>
      <c r="E10" s="1245"/>
      <c r="F10" s="1245"/>
      <c r="G10" s="1239"/>
      <c r="H10" s="1246"/>
    </row>
    <row r="11" ht="63" customHeight="1" spans="1:8">
      <c r="A11" s="1243"/>
      <c r="B11" s="1113"/>
      <c r="C11" s="611" t="s">
        <v>19</v>
      </c>
      <c r="D11" s="1242"/>
      <c r="E11" s="1242"/>
      <c r="F11" s="1242"/>
      <c r="G11" s="1239"/>
      <c r="H11" s="1247"/>
    </row>
    <row r="12" spans="1:8">
      <c r="A12" s="1248" t="s">
        <v>20</v>
      </c>
      <c r="B12" s="1113" t="s">
        <v>21</v>
      </c>
      <c r="C12" s="611" t="s">
        <v>13</v>
      </c>
      <c r="D12" s="1238">
        <v>1077.8</v>
      </c>
      <c r="E12" s="1238">
        <v>0</v>
      </c>
      <c r="F12" s="1238">
        <f>D12+E12</f>
        <v>1077.8</v>
      </c>
      <c r="G12" s="1239" t="s">
        <v>64</v>
      </c>
      <c r="H12" s="1238">
        <v>352.8</v>
      </c>
    </row>
    <row r="13" spans="1:8">
      <c r="A13" s="1248"/>
      <c r="B13" s="1113"/>
      <c r="C13" s="611" t="s">
        <v>22</v>
      </c>
      <c r="D13" s="1245"/>
      <c r="E13" s="1245"/>
      <c r="F13" s="1245"/>
      <c r="G13" s="1239"/>
      <c r="H13" s="1245"/>
    </row>
    <row r="14" ht="61.5" customHeight="1" spans="1:8">
      <c r="A14" s="1248"/>
      <c r="B14" s="1113"/>
      <c r="C14" s="611" t="s">
        <v>52</v>
      </c>
      <c r="D14" s="1242"/>
      <c r="E14" s="1242"/>
      <c r="F14" s="1242"/>
      <c r="G14" s="1239"/>
      <c r="H14" s="1242"/>
    </row>
    <row r="15" ht="51" spans="1:8">
      <c r="A15" s="1248" t="s">
        <v>23</v>
      </c>
      <c r="B15" s="1113" t="s">
        <v>24</v>
      </c>
      <c r="C15" s="611" t="s">
        <v>13</v>
      </c>
      <c r="D15" s="1249">
        <f>'07'!D14</f>
        <v>0</v>
      </c>
      <c r="E15" s="1249">
        <v>0</v>
      </c>
      <c r="F15" s="1249">
        <v>0</v>
      </c>
      <c r="G15" s="1235"/>
      <c r="H15" s="1249">
        <v>0</v>
      </c>
    </row>
    <row r="16" spans="1:8">
      <c r="A16" s="1248" t="s">
        <v>25</v>
      </c>
      <c r="B16" s="1113" t="s">
        <v>26</v>
      </c>
      <c r="C16" s="611" t="s">
        <v>13</v>
      </c>
      <c r="D16" s="1238">
        <v>1500</v>
      </c>
      <c r="E16" s="1238">
        <v>0</v>
      </c>
      <c r="F16" s="1238">
        <v>1500</v>
      </c>
      <c r="G16" s="1250"/>
      <c r="H16" s="1238">
        <v>1500</v>
      </c>
    </row>
    <row r="17" ht="22.5" spans="1:8">
      <c r="A17" s="1248"/>
      <c r="B17" s="1113"/>
      <c r="C17" s="611" t="s">
        <v>27</v>
      </c>
      <c r="D17" s="1245"/>
      <c r="E17" s="1245"/>
      <c r="F17" s="1245"/>
      <c r="G17" s="1251"/>
      <c r="H17" s="1245"/>
    </row>
    <row r="18" ht="22.5" spans="1:8">
      <c r="A18" s="1248"/>
      <c r="B18" s="1113"/>
      <c r="C18" s="611" t="s">
        <v>28</v>
      </c>
      <c r="D18" s="1242"/>
      <c r="E18" s="1242"/>
      <c r="F18" s="1242"/>
      <c r="G18" s="1252"/>
      <c r="H18" s="1242"/>
    </row>
    <row r="19" ht="51" spans="1:9">
      <c r="A19" s="1253" t="s">
        <v>29</v>
      </c>
      <c r="B19" s="1254" t="s">
        <v>30</v>
      </c>
      <c r="C19" s="918" t="s">
        <v>13</v>
      </c>
      <c r="D19" s="1255">
        <f>D20+D25+D27</f>
        <v>62329.29668</v>
      </c>
      <c r="E19" s="1255">
        <f>E20+E25</f>
        <v>70.88685</v>
      </c>
      <c r="F19" s="1255">
        <f>D19+E19</f>
        <v>62400.18353</v>
      </c>
      <c r="G19" s="1256"/>
      <c r="H19" s="1249">
        <v>62102.80279</v>
      </c>
      <c r="I19" s="1271">
        <f>D19-H19</f>
        <v>226.493889999998</v>
      </c>
    </row>
    <row r="20" ht="15.75" hidden="1" customHeight="1" outlineLevel="1" spans="1:8">
      <c r="A20" s="1257"/>
      <c r="B20" s="1113" t="s">
        <v>31</v>
      </c>
      <c r="C20" s="611" t="s">
        <v>13</v>
      </c>
      <c r="D20" s="1238">
        <v>47971.78355</v>
      </c>
      <c r="E20" s="1258">
        <f>E21+E22+E23+E24</f>
        <v>-25.37809</v>
      </c>
      <c r="F20" s="1238">
        <f>D20+E20</f>
        <v>47946.40546</v>
      </c>
      <c r="G20" s="606"/>
      <c r="H20" s="1238">
        <v>48386.20267</v>
      </c>
    </row>
    <row r="21" ht="71.25" customHeight="1" collapsed="1" spans="1:8">
      <c r="A21" s="1257"/>
      <c r="B21" s="1113"/>
      <c r="C21" s="611" t="s">
        <v>33</v>
      </c>
      <c r="D21" s="1245"/>
      <c r="E21" s="1249">
        <f>-459.7752-113.2048</f>
        <v>-572.98</v>
      </c>
      <c r="F21" s="1245"/>
      <c r="G21" s="606" t="s">
        <v>75</v>
      </c>
      <c r="H21" s="1245"/>
    </row>
    <row r="22" ht="44.25" customHeight="1" spans="1:8">
      <c r="A22" s="1257"/>
      <c r="B22" s="1113"/>
      <c r="C22" s="611" t="s">
        <v>34</v>
      </c>
      <c r="D22" s="1245"/>
      <c r="E22" s="1249">
        <v>-93.62408</v>
      </c>
      <c r="F22" s="1245"/>
      <c r="G22" s="606" t="s">
        <v>76</v>
      </c>
      <c r="H22" s="1245"/>
    </row>
    <row r="23" ht="102.75" customHeight="1" spans="1:12">
      <c r="A23" s="1257"/>
      <c r="B23" s="1113"/>
      <c r="C23" s="611" t="s">
        <v>35</v>
      </c>
      <c r="D23" s="1245"/>
      <c r="E23" s="1259">
        <v>641.22599</v>
      </c>
      <c r="F23" s="1245"/>
      <c r="G23" s="606" t="s">
        <v>77</v>
      </c>
      <c r="H23" s="1245"/>
      <c r="L23" s="1271"/>
    </row>
    <row r="24" ht="10.5" customHeight="1" spans="1:9">
      <c r="A24" s="1257"/>
      <c r="B24" s="1113"/>
      <c r="C24" s="611" t="s">
        <v>22</v>
      </c>
      <c r="D24" s="1242"/>
      <c r="E24" s="1249">
        <v>0</v>
      </c>
      <c r="F24" s="1242"/>
      <c r="G24" s="606"/>
      <c r="H24" s="1242"/>
      <c r="I24" s="1271">
        <f>H20-F20</f>
        <v>439.797209999997</v>
      </c>
    </row>
    <row r="25" spans="1:8">
      <c r="A25" s="1257"/>
      <c r="B25" s="1113" t="s">
        <v>36</v>
      </c>
      <c r="C25" s="611" t="s">
        <v>13</v>
      </c>
      <c r="D25" s="1238">
        <v>14357.51313</v>
      </c>
      <c r="E25" s="1238">
        <v>96.26494</v>
      </c>
      <c r="F25" s="1238">
        <f>D25+E25</f>
        <v>14453.77807</v>
      </c>
      <c r="G25" s="1260" t="s">
        <v>78</v>
      </c>
      <c r="H25" s="1238" t="s">
        <v>38</v>
      </c>
    </row>
    <row r="26" ht="87" customHeight="1" spans="1:9">
      <c r="A26" s="1257"/>
      <c r="B26" s="1113"/>
      <c r="C26" s="611" t="s">
        <v>39</v>
      </c>
      <c r="D26" s="1242"/>
      <c r="E26" s="1242"/>
      <c r="F26" s="1242"/>
      <c r="G26" s="1260"/>
      <c r="H26" s="1242"/>
      <c r="I26" s="1271">
        <f>D25+E25</f>
        <v>14453.77807</v>
      </c>
    </row>
    <row r="27" ht="27.75" customHeight="1" spans="1:8">
      <c r="A27" s="1257"/>
      <c r="B27" s="1113" t="s">
        <v>40</v>
      </c>
      <c r="C27" s="611"/>
      <c r="D27" s="1238">
        <v>0</v>
      </c>
      <c r="E27" s="1238"/>
      <c r="F27" s="1238">
        <v>0</v>
      </c>
      <c r="G27" s="1250"/>
      <c r="H27" s="1238">
        <v>0</v>
      </c>
    </row>
    <row r="28" spans="1:8">
      <c r="A28" s="1248"/>
      <c r="B28" s="1254" t="s">
        <v>41</v>
      </c>
      <c r="C28" s="1239"/>
      <c r="D28" s="1255">
        <f>D19+D16+D15+D12+D9+D7</f>
        <v>68852.591</v>
      </c>
      <c r="E28" s="1255">
        <f>E19+E16+E15+E12+E9+E7</f>
        <v>339.33685</v>
      </c>
      <c r="F28" s="1255">
        <f>F19+F16+F15+F12+F9+F7</f>
        <v>69191.92785</v>
      </c>
      <c r="G28" s="1235"/>
      <c r="H28" s="1255">
        <v>67339.88461</v>
      </c>
    </row>
    <row r="29" spans="1:8">
      <c r="A29" s="6" t="s">
        <v>42</v>
      </c>
      <c r="B29" s="6"/>
      <c r="C29" s="6"/>
      <c r="D29" s="6"/>
      <c r="E29" s="6"/>
      <c r="F29" s="6"/>
      <c r="G29" s="1235"/>
      <c r="H29"/>
    </row>
    <row r="30" spans="1:8">
      <c r="A30" s="7" t="s">
        <v>43</v>
      </c>
      <c r="B30" s="7"/>
      <c r="C30" s="7"/>
      <c r="D30" s="7"/>
      <c r="E30" s="7"/>
      <c r="F30" s="7"/>
      <c r="G30" s="1235"/>
      <c r="H30"/>
    </row>
    <row r="31" ht="22.5" spans="1:9">
      <c r="A31" s="1248" t="s">
        <v>44</v>
      </c>
      <c r="B31" s="611" t="s">
        <v>45</v>
      </c>
      <c r="C31" s="611" t="s">
        <v>46</v>
      </c>
      <c r="D31" s="1206">
        <f>'08'!F34</f>
        <v>5763.17957</v>
      </c>
      <c r="E31" s="1206">
        <f>-543.61634-231.81609+6.56558</f>
        <v>-768.86685</v>
      </c>
      <c r="F31" s="1206">
        <f>D31+E31</f>
        <v>4994.31272</v>
      </c>
      <c r="G31" s="606" t="s">
        <v>79</v>
      </c>
      <c r="H31" s="6">
        <v>6398.57079</v>
      </c>
      <c r="I31" s="1">
        <f>F31-H31</f>
        <v>-1404.25807</v>
      </c>
    </row>
    <row r="32" spans="1:8">
      <c r="A32" s="1248"/>
      <c r="B32" s="1254"/>
      <c r="C32" s="1261"/>
      <c r="D32" s="1207">
        <f>D31</f>
        <v>5763.17957</v>
      </c>
      <c r="E32" s="1207">
        <f>E31</f>
        <v>-768.86685</v>
      </c>
      <c r="F32" s="1207">
        <f>F31</f>
        <v>4994.31272</v>
      </c>
      <c r="G32" s="1235"/>
      <c r="H32" s="6">
        <v>6398.57079</v>
      </c>
    </row>
    <row r="33" spans="1:8">
      <c r="A33" s="1262"/>
      <c r="B33" s="1254"/>
      <c r="C33" s="1263"/>
      <c r="D33" s="1207">
        <f>D32+D28</f>
        <v>74615.77057</v>
      </c>
      <c r="E33" s="1207">
        <f>E32+E28</f>
        <v>-429.53</v>
      </c>
      <c r="F33" s="1207">
        <f>F32+F28</f>
        <v>74186.24057</v>
      </c>
      <c r="G33" s="1235"/>
      <c r="H33" s="7">
        <v>73738.4554</v>
      </c>
    </row>
    <row r="34" spans="1:8">
      <c r="A34" s="1219"/>
      <c r="B34" s="1220"/>
      <c r="C34" s="1264"/>
      <c r="D34" s="1185"/>
      <c r="E34" s="1185"/>
      <c r="F34" s="1185"/>
      <c r="G34" s="1265"/>
      <c r="H34" s="1223"/>
    </row>
    <row r="35" ht="27" customHeight="1" spans="1:8">
      <c r="A35" s="1184" t="s">
        <v>80</v>
      </c>
      <c r="B35" s="1184"/>
      <c r="C35" s="1184"/>
      <c r="D35" s="1184"/>
      <c r="E35" s="1184"/>
      <c r="F35" s="1184"/>
      <c r="G35" s="1184"/>
      <c r="H35" s="1223"/>
    </row>
    <row r="38" ht="18.75" spans="1:7">
      <c r="A38" s="1280" t="s">
        <v>56</v>
      </c>
      <c r="F38" s="1280" t="s">
        <v>60</v>
      </c>
      <c r="G38" s="1281"/>
    </row>
  </sheetData>
  <mergeCells count="51">
    <mergeCell ref="A1:G1"/>
    <mergeCell ref="A2:G2"/>
    <mergeCell ref="A3:G3"/>
    <mergeCell ref="D4:F4"/>
    <mergeCell ref="A6:F6"/>
    <mergeCell ref="A29:F29"/>
    <mergeCell ref="A30:F30"/>
    <mergeCell ref="A35:G35"/>
    <mergeCell ref="A4:A5"/>
    <mergeCell ref="A7:A8"/>
    <mergeCell ref="A9:A11"/>
    <mergeCell ref="A12:A14"/>
    <mergeCell ref="A16:A18"/>
    <mergeCell ref="A19:A27"/>
    <mergeCell ref="B4:B5"/>
    <mergeCell ref="B7:B8"/>
    <mergeCell ref="B9:B11"/>
    <mergeCell ref="B12:B14"/>
    <mergeCell ref="B16:B18"/>
    <mergeCell ref="B20:B24"/>
    <mergeCell ref="B25:B26"/>
    <mergeCell ref="C4:C5"/>
    <mergeCell ref="D7:D8"/>
    <mergeCell ref="D9:D11"/>
    <mergeCell ref="D12:D14"/>
    <mergeCell ref="D16:D18"/>
    <mergeCell ref="D20:D24"/>
    <mergeCell ref="D25:D26"/>
    <mergeCell ref="E7:E8"/>
    <mergeCell ref="E9:E11"/>
    <mergeCell ref="E12:E14"/>
    <mergeCell ref="E16:E18"/>
    <mergeCell ref="E25:E26"/>
    <mergeCell ref="F7:F8"/>
    <mergeCell ref="F9:F11"/>
    <mergeCell ref="F12:F14"/>
    <mergeCell ref="F16:F18"/>
    <mergeCell ref="F20:F24"/>
    <mergeCell ref="F25:F26"/>
    <mergeCell ref="G4:G5"/>
    <mergeCell ref="G7:G8"/>
    <mergeCell ref="G9:G11"/>
    <mergeCell ref="G12:G14"/>
    <mergeCell ref="G16:G18"/>
    <mergeCell ref="G25:G26"/>
    <mergeCell ref="H7:H8"/>
    <mergeCell ref="H9:H11"/>
    <mergeCell ref="H12:H14"/>
    <mergeCell ref="H16:H18"/>
    <mergeCell ref="H20:H24"/>
    <mergeCell ref="H25:H26"/>
  </mergeCells>
  <pageMargins left="0.7" right="0.7" top="0.75" bottom="0.75" header="0.3" footer="0.3"/>
  <pageSetup paperSize="9" scale="62" orientation="portrait" horizontalDpi="600" verticalDpi="60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Q100"/>
  <sheetViews>
    <sheetView view="pageBreakPreview" zoomScale="85" zoomScaleNormal="100" topLeftCell="A9" workbookViewId="0">
      <pane xSplit="3" ySplit="2" topLeftCell="BN77" activePane="bottomRight" state="frozen"/>
      <selection/>
      <selection pane="topRight"/>
      <selection pane="bottomLeft"/>
      <selection pane="bottomRight" activeCell="BN34" sqref="BN34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hidden="1" customWidth="1" outlineLevel="1"/>
    <col min="41" max="41" width="3.71428571428571" style="49" hidden="1" customWidth="1" outlineLevel="1"/>
    <col min="42" max="42" width="3.71428571428571" style="32" customWidth="1" collapsed="1"/>
    <col min="43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hidden="1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hidden="1" customWidth="1" outlineLevel="1"/>
    <col min="84" max="84" width="3.71428571428571" style="52" hidden="1" customWidth="1" outlineLevel="1"/>
    <col min="85" max="85" width="3.71428571428571" style="53" customWidth="1" collapsed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68.25" customHeight="1" spans="1:95">
      <c r="A2" s="60" t="s">
        <v>571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</row>
    <row r="3" s="26" customFormat="1" ht="57" customHeight="1" spans="1:95">
      <c r="A3" s="61" t="s">
        <v>572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</row>
    <row r="4" s="27" customFormat="1" ht="25.5" customHeight="1" spans="1:95">
      <c r="A4" s="62" t="s">
        <v>573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</row>
    <row r="5" s="26" customFormat="1" ht="39.75" customHeight="1" spans="1:95">
      <c r="A5" s="63" t="s">
        <v>574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29.25" hidden="1" customHeight="1" spans="1:95">
      <c r="A6" s="63" t="s">
        <v>563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4.75" hidden="1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84.75" customHeight="1" spans="1:95">
      <c r="A8" s="336" t="s">
        <v>2</v>
      </c>
      <c r="B8" s="337" t="s">
        <v>3</v>
      </c>
      <c r="C8" s="338" t="s">
        <v>4</v>
      </c>
      <c r="D8" s="339" t="s">
        <v>174</v>
      </c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340"/>
      <c r="R8" s="340"/>
      <c r="S8" s="340"/>
      <c r="T8" s="340"/>
      <c r="U8" s="340"/>
      <c r="V8" s="340"/>
      <c r="W8" s="340"/>
      <c r="X8" s="340"/>
      <c r="Y8" s="340"/>
      <c r="Z8" s="340"/>
      <c r="AA8" s="451"/>
      <c r="AB8" s="339" t="s">
        <v>175</v>
      </c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0"/>
      <c r="AO8" s="340"/>
      <c r="AP8" s="340"/>
      <c r="AQ8" s="340"/>
      <c r="AR8" s="340"/>
      <c r="AS8" s="340"/>
      <c r="AT8" s="340"/>
      <c r="AU8" s="340"/>
      <c r="AV8" s="340"/>
      <c r="AW8" s="340"/>
      <c r="AX8" s="340"/>
      <c r="AY8" s="451"/>
      <c r="AZ8" s="339" t="s">
        <v>311</v>
      </c>
      <c r="BA8" s="340"/>
      <c r="BB8" s="340"/>
      <c r="BC8" s="340"/>
      <c r="BD8" s="340"/>
      <c r="BE8" s="340"/>
      <c r="BF8" s="340"/>
      <c r="BG8" s="340"/>
      <c r="BH8" s="340"/>
      <c r="BI8" s="340"/>
      <c r="BJ8" s="340"/>
      <c r="BK8" s="340"/>
      <c r="BL8" s="340"/>
      <c r="BM8" s="340"/>
      <c r="BN8" s="340"/>
      <c r="BO8" s="340"/>
      <c r="BP8" s="340"/>
      <c r="BQ8" s="340"/>
      <c r="BR8" s="451"/>
      <c r="BS8" s="486" t="s">
        <v>176</v>
      </c>
      <c r="BT8" s="487"/>
      <c r="BU8" s="487"/>
      <c r="BV8" s="487"/>
      <c r="BW8" s="487"/>
      <c r="BX8" s="487"/>
      <c r="BY8" s="487"/>
      <c r="BZ8" s="487"/>
      <c r="CA8" s="487"/>
      <c r="CB8" s="487"/>
      <c r="CC8" s="487"/>
      <c r="CD8" s="487"/>
      <c r="CE8" s="487"/>
      <c r="CF8" s="487"/>
      <c r="CG8" s="487"/>
      <c r="CH8" s="487"/>
      <c r="CI8" s="487"/>
      <c r="CJ8" s="487"/>
      <c r="CK8" s="487"/>
      <c r="CL8" s="487"/>
      <c r="CM8" s="487"/>
      <c r="CN8" s="487"/>
      <c r="CO8" s="487"/>
      <c r="CP8" s="504"/>
      <c r="CQ8" s="505" t="s">
        <v>177</v>
      </c>
    </row>
    <row r="9" s="25" customFormat="1" ht="27.75" customHeight="1" spans="1:95">
      <c r="A9" s="341"/>
      <c r="B9" s="236"/>
      <c r="C9" s="342"/>
      <c r="D9" s="343" t="s">
        <v>178</v>
      </c>
      <c r="E9" s="344">
        <v>2016</v>
      </c>
      <c r="F9" s="344">
        <v>2017</v>
      </c>
      <c r="G9" s="345" t="s">
        <v>140</v>
      </c>
      <c r="H9" s="346"/>
      <c r="I9" s="344">
        <v>2018</v>
      </c>
      <c r="J9" s="344" t="s">
        <v>362</v>
      </c>
      <c r="K9" s="344" t="s">
        <v>363</v>
      </c>
      <c r="L9" s="344">
        <v>2019</v>
      </c>
      <c r="M9" s="344" t="s">
        <v>443</v>
      </c>
      <c r="N9" s="344" t="s">
        <v>444</v>
      </c>
      <c r="O9" s="344">
        <v>2020</v>
      </c>
      <c r="P9" s="428" t="s">
        <v>143</v>
      </c>
      <c r="Q9" s="438"/>
      <c r="R9" s="344">
        <v>2021</v>
      </c>
      <c r="S9" s="439" t="s">
        <v>457</v>
      </c>
      <c r="T9" s="439"/>
      <c r="U9" s="439"/>
      <c r="V9" s="439" t="s">
        <v>458</v>
      </c>
      <c r="W9" s="439"/>
      <c r="X9" s="439"/>
      <c r="Y9" s="439" t="s">
        <v>459</v>
      </c>
      <c r="Z9" s="439"/>
      <c r="AA9" s="439"/>
      <c r="AB9" s="452" t="s">
        <v>178</v>
      </c>
      <c r="AC9" s="344">
        <v>2016</v>
      </c>
      <c r="AD9" s="344">
        <v>2017</v>
      </c>
      <c r="AE9" s="344">
        <v>2018</v>
      </c>
      <c r="AF9" s="344">
        <v>2018</v>
      </c>
      <c r="AG9" s="344">
        <v>2018</v>
      </c>
      <c r="AH9" s="344" t="s">
        <v>362</v>
      </c>
      <c r="AI9" s="344" t="s">
        <v>363</v>
      </c>
      <c r="AJ9" s="344">
        <v>2019</v>
      </c>
      <c r="AK9" s="344" t="s">
        <v>443</v>
      </c>
      <c r="AL9" s="344" t="s">
        <v>444</v>
      </c>
      <c r="AM9" s="458">
        <v>2020</v>
      </c>
      <c r="AN9" s="428" t="s">
        <v>143</v>
      </c>
      <c r="AO9" s="438"/>
      <c r="AP9" s="344">
        <v>2021</v>
      </c>
      <c r="AQ9" s="439" t="s">
        <v>457</v>
      </c>
      <c r="AR9" s="439"/>
      <c r="AS9" s="439"/>
      <c r="AT9" s="439" t="s">
        <v>458</v>
      </c>
      <c r="AU9" s="439"/>
      <c r="AV9" s="439"/>
      <c r="AW9" s="439" t="s">
        <v>459</v>
      </c>
      <c r="AX9" s="439"/>
      <c r="AY9" s="439"/>
      <c r="AZ9" s="452" t="s">
        <v>178</v>
      </c>
      <c r="BA9" s="344" t="s">
        <v>362</v>
      </c>
      <c r="BB9" s="344" t="s">
        <v>363</v>
      </c>
      <c r="BC9" s="344">
        <v>2019</v>
      </c>
      <c r="BD9" s="344" t="s">
        <v>443</v>
      </c>
      <c r="BE9" s="344" t="s">
        <v>444</v>
      </c>
      <c r="BF9" s="344">
        <v>2020</v>
      </c>
      <c r="BG9" s="428" t="s">
        <v>143</v>
      </c>
      <c r="BH9" s="438"/>
      <c r="BI9" s="344">
        <v>2021</v>
      </c>
      <c r="BJ9" s="439" t="s">
        <v>457</v>
      </c>
      <c r="BK9" s="439"/>
      <c r="BL9" s="439"/>
      <c r="BM9" s="439" t="s">
        <v>458</v>
      </c>
      <c r="BN9" s="439"/>
      <c r="BO9" s="439"/>
      <c r="BP9" s="439" t="s">
        <v>459</v>
      </c>
      <c r="BQ9" s="439"/>
      <c r="BR9" s="439"/>
      <c r="BS9" s="488" t="s">
        <v>178</v>
      </c>
      <c r="BT9" s="489">
        <v>2016</v>
      </c>
      <c r="BU9" s="489">
        <v>2017</v>
      </c>
      <c r="BV9" s="344">
        <v>2018</v>
      </c>
      <c r="BW9" s="344">
        <v>2018</v>
      </c>
      <c r="BX9" s="344">
        <v>2018</v>
      </c>
      <c r="BY9" s="344" t="s">
        <v>362</v>
      </c>
      <c r="BZ9" s="344" t="s">
        <v>363</v>
      </c>
      <c r="CA9" s="344">
        <v>2019</v>
      </c>
      <c r="CB9" s="344" t="s">
        <v>443</v>
      </c>
      <c r="CC9" s="344" t="s">
        <v>444</v>
      </c>
      <c r="CD9" s="344">
        <v>2020</v>
      </c>
      <c r="CE9" s="428" t="s">
        <v>143</v>
      </c>
      <c r="CF9" s="438"/>
      <c r="CG9" s="344">
        <v>2021</v>
      </c>
      <c r="CH9" s="439" t="s">
        <v>457</v>
      </c>
      <c r="CI9" s="439"/>
      <c r="CJ9" s="439"/>
      <c r="CK9" s="439" t="s">
        <v>458</v>
      </c>
      <c r="CL9" s="439"/>
      <c r="CM9" s="439"/>
      <c r="CN9" s="439" t="s">
        <v>459</v>
      </c>
      <c r="CO9" s="439"/>
      <c r="CP9" s="506"/>
      <c r="CQ9" s="505"/>
    </row>
    <row r="10" s="25" customFormat="1" ht="51.75" customHeight="1" spans="1:95">
      <c r="A10" s="347"/>
      <c r="B10" s="348"/>
      <c r="C10" s="349"/>
      <c r="D10" s="350"/>
      <c r="E10" s="351"/>
      <c r="F10" s="351"/>
      <c r="G10" s="352" t="s">
        <v>179</v>
      </c>
      <c r="H10" s="353" t="s">
        <v>180</v>
      </c>
      <c r="I10" s="351"/>
      <c r="J10" s="351"/>
      <c r="K10" s="351"/>
      <c r="L10" s="351"/>
      <c r="M10" s="351"/>
      <c r="N10" s="351"/>
      <c r="O10" s="351"/>
      <c r="P10" s="352" t="s">
        <v>179</v>
      </c>
      <c r="Q10" s="353" t="s">
        <v>180</v>
      </c>
      <c r="R10" s="351"/>
      <c r="S10" s="352" t="s">
        <v>179</v>
      </c>
      <c r="T10" s="353" t="s">
        <v>180</v>
      </c>
      <c r="U10" s="440" t="s">
        <v>181</v>
      </c>
      <c r="V10" s="352" t="s">
        <v>179</v>
      </c>
      <c r="W10" s="353" t="s">
        <v>180</v>
      </c>
      <c r="X10" s="440" t="s">
        <v>181</v>
      </c>
      <c r="Y10" s="352" t="s">
        <v>179</v>
      </c>
      <c r="Z10" s="353" t="s">
        <v>180</v>
      </c>
      <c r="AA10" s="440" t="s">
        <v>181</v>
      </c>
      <c r="AB10" s="453"/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2" t="s">
        <v>179</v>
      </c>
      <c r="AO10" s="353" t="s">
        <v>180</v>
      </c>
      <c r="AP10" s="351"/>
      <c r="AQ10" s="461" t="s">
        <v>179</v>
      </c>
      <c r="AR10" s="462" t="s">
        <v>180</v>
      </c>
      <c r="AS10" s="461" t="s">
        <v>181</v>
      </c>
      <c r="AT10" s="461" t="s">
        <v>179</v>
      </c>
      <c r="AU10" s="462" t="s">
        <v>180</v>
      </c>
      <c r="AV10" s="461" t="s">
        <v>181</v>
      </c>
      <c r="AW10" s="461" t="s">
        <v>179</v>
      </c>
      <c r="AX10" s="462" t="s">
        <v>180</v>
      </c>
      <c r="AY10" s="461" t="s">
        <v>181</v>
      </c>
      <c r="AZ10" s="463"/>
      <c r="BA10" s="351"/>
      <c r="BB10" s="351"/>
      <c r="BC10" s="351"/>
      <c r="BD10" s="351"/>
      <c r="BE10" s="351"/>
      <c r="BF10" s="351"/>
      <c r="BG10" s="352" t="s">
        <v>179</v>
      </c>
      <c r="BH10" s="353" t="s">
        <v>180</v>
      </c>
      <c r="BI10" s="351"/>
      <c r="BJ10" s="461" t="s">
        <v>179</v>
      </c>
      <c r="BK10" s="462" t="s">
        <v>180</v>
      </c>
      <c r="BL10" s="461" t="s">
        <v>181</v>
      </c>
      <c r="BM10" s="461" t="s">
        <v>179</v>
      </c>
      <c r="BN10" s="462" t="s">
        <v>180</v>
      </c>
      <c r="BO10" s="461" t="s">
        <v>181</v>
      </c>
      <c r="BP10" s="461" t="s">
        <v>179</v>
      </c>
      <c r="BQ10" s="462" t="s">
        <v>180</v>
      </c>
      <c r="BR10" s="461" t="s">
        <v>181</v>
      </c>
      <c r="BS10" s="490"/>
      <c r="BT10" s="491"/>
      <c r="BU10" s="491"/>
      <c r="BV10" s="351"/>
      <c r="BW10" s="351"/>
      <c r="BX10" s="351"/>
      <c r="BY10" s="351"/>
      <c r="BZ10" s="351"/>
      <c r="CA10" s="351"/>
      <c r="CB10" s="351"/>
      <c r="CC10" s="351"/>
      <c r="CD10" s="351"/>
      <c r="CE10" s="352" t="s">
        <v>179</v>
      </c>
      <c r="CF10" s="353" t="s">
        <v>180</v>
      </c>
      <c r="CG10" s="351"/>
      <c r="CH10" s="461" t="s">
        <v>179</v>
      </c>
      <c r="CI10" s="462" t="s">
        <v>180</v>
      </c>
      <c r="CJ10" s="461" t="s">
        <v>181</v>
      </c>
      <c r="CK10" s="461" t="s">
        <v>179</v>
      </c>
      <c r="CL10" s="462" t="s">
        <v>180</v>
      </c>
      <c r="CM10" s="461" t="s">
        <v>181</v>
      </c>
      <c r="CN10" s="461" t="s">
        <v>179</v>
      </c>
      <c r="CO10" s="462" t="s">
        <v>180</v>
      </c>
      <c r="CP10" s="507" t="s">
        <v>181</v>
      </c>
      <c r="CQ10" s="505"/>
    </row>
    <row r="11" s="27" customFormat="1" spans="1:95">
      <c r="A11" s="72">
        <v>1</v>
      </c>
      <c r="B11" s="72">
        <v>2</v>
      </c>
      <c r="C11" s="73">
        <v>3</v>
      </c>
      <c r="D11" s="74">
        <v>4</v>
      </c>
      <c r="E11" s="72">
        <v>5</v>
      </c>
      <c r="F11" s="72">
        <v>6</v>
      </c>
      <c r="G11" s="73">
        <v>7</v>
      </c>
      <c r="H11" s="75"/>
      <c r="I11" s="145"/>
      <c r="J11" s="146">
        <v>8</v>
      </c>
      <c r="K11" s="147"/>
      <c r="L11" s="148">
        <v>8</v>
      </c>
      <c r="M11" s="73">
        <v>9</v>
      </c>
      <c r="N11" s="75"/>
      <c r="O11" s="145"/>
      <c r="P11" s="73">
        <v>10</v>
      </c>
      <c r="Q11" s="75"/>
      <c r="R11" s="152"/>
      <c r="S11" s="153">
        <v>11</v>
      </c>
      <c r="T11" s="75"/>
      <c r="U11" s="152"/>
      <c r="V11" s="153">
        <v>12</v>
      </c>
      <c r="W11" s="75"/>
      <c r="X11" s="152"/>
      <c r="Y11" s="153">
        <v>13</v>
      </c>
      <c r="Z11" s="75"/>
      <c r="AA11" s="152"/>
      <c r="AB11" s="74">
        <v>14</v>
      </c>
      <c r="AC11" s="72">
        <v>15</v>
      </c>
      <c r="AD11" s="72">
        <v>16</v>
      </c>
      <c r="AE11" s="73">
        <v>17</v>
      </c>
      <c r="AF11" s="75"/>
      <c r="AG11" s="145"/>
      <c r="AH11" s="73">
        <v>18</v>
      </c>
      <c r="AI11" s="75"/>
      <c r="AJ11" s="145"/>
      <c r="AK11" s="73">
        <v>19</v>
      </c>
      <c r="AL11" s="75"/>
      <c r="AM11" s="145"/>
      <c r="AN11" s="73">
        <v>20</v>
      </c>
      <c r="AO11" s="75"/>
      <c r="AP11" s="145"/>
      <c r="AQ11" s="73">
        <v>21</v>
      </c>
      <c r="AR11" s="75"/>
      <c r="AS11" s="152"/>
      <c r="AT11" s="153">
        <v>22</v>
      </c>
      <c r="AU11" s="75"/>
      <c r="AV11" s="152"/>
      <c r="AW11" s="153">
        <v>23</v>
      </c>
      <c r="AX11" s="75"/>
      <c r="AY11" s="152"/>
      <c r="AZ11" s="72">
        <v>24</v>
      </c>
      <c r="BA11" s="73">
        <v>25</v>
      </c>
      <c r="BB11" s="75"/>
      <c r="BC11" s="145"/>
      <c r="BD11" s="73">
        <v>26</v>
      </c>
      <c r="BE11" s="75"/>
      <c r="BF11" s="145"/>
      <c r="BG11" s="73">
        <v>27</v>
      </c>
      <c r="BH11" s="75"/>
      <c r="BI11" s="145"/>
      <c r="BJ11" s="73">
        <v>28</v>
      </c>
      <c r="BK11" s="75"/>
      <c r="BL11" s="152"/>
      <c r="BM11" s="153">
        <v>29</v>
      </c>
      <c r="BN11" s="75"/>
      <c r="BO11" s="152"/>
      <c r="BP11" s="153">
        <v>30</v>
      </c>
      <c r="BQ11" s="75"/>
      <c r="BR11" s="152"/>
      <c r="BS11" s="72">
        <v>31</v>
      </c>
      <c r="BT11" s="72">
        <v>32</v>
      </c>
      <c r="BU11" s="72">
        <v>33</v>
      </c>
      <c r="BV11" s="73">
        <v>25</v>
      </c>
      <c r="BW11" s="75"/>
      <c r="BX11" s="145"/>
      <c r="BY11" s="73">
        <v>34</v>
      </c>
      <c r="BZ11" s="75"/>
      <c r="CA11" s="145"/>
      <c r="CB11" s="73">
        <v>35</v>
      </c>
      <c r="CC11" s="75"/>
      <c r="CD11" s="145"/>
      <c r="CE11" s="73">
        <v>36</v>
      </c>
      <c r="CF11" s="75"/>
      <c r="CG11" s="152"/>
      <c r="CH11" s="153">
        <v>37</v>
      </c>
      <c r="CI11" s="75"/>
      <c r="CJ11" s="152"/>
      <c r="CK11" s="153">
        <v>38</v>
      </c>
      <c r="CL11" s="75"/>
      <c r="CM11" s="152"/>
      <c r="CN11" s="153">
        <v>39</v>
      </c>
      <c r="CO11" s="75"/>
      <c r="CP11" s="152"/>
      <c r="CQ11" s="206">
        <v>40</v>
      </c>
    </row>
    <row r="12" ht="15.75" customHeight="1" spans="1:95">
      <c r="A12" s="76" t="s">
        <v>283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207"/>
    </row>
    <row r="13" ht="99.75" customHeight="1" spans="1:95">
      <c r="A13" s="354" t="s">
        <v>11</v>
      </c>
      <c r="B13" s="355" t="s">
        <v>97</v>
      </c>
      <c r="C13" s="356" t="s">
        <v>13</v>
      </c>
      <c r="D13" s="357">
        <f>E13+F13+I13+L13+O13+R13+U13+X13+AA13</f>
        <v>17469.9763</v>
      </c>
      <c r="E13" s="358">
        <v>2471.01488</v>
      </c>
      <c r="F13" s="358">
        <v>2404.56093</v>
      </c>
      <c r="G13" s="358">
        <f>'27'!I14</f>
        <v>2862.4491</v>
      </c>
      <c r="H13" s="359">
        <f>H17+H18+H14+H15+H16</f>
        <v>0</v>
      </c>
      <c r="I13" s="358">
        <f>G13+H13</f>
        <v>2862.4491</v>
      </c>
      <c r="J13" s="358">
        <f>'35'!L13</f>
        <v>2827.9187</v>
      </c>
      <c r="K13" s="359">
        <f>K14+K15+K16+K17</f>
        <v>0</v>
      </c>
      <c r="L13" s="358">
        <f>J13+K13</f>
        <v>2827.9187</v>
      </c>
      <c r="M13" s="358">
        <f>'43'!O13</f>
        <v>978.69232</v>
      </c>
      <c r="N13" s="359">
        <f>N14+N15+N16+N17</f>
        <v>0</v>
      </c>
      <c r="O13" s="358">
        <f>M13+N13</f>
        <v>978.69232</v>
      </c>
      <c r="P13" s="358">
        <f>'49'!R13</f>
        <v>3995.11377</v>
      </c>
      <c r="Q13" s="359">
        <f>Q14+Q15+Q16+Q17</f>
        <v>0</v>
      </c>
      <c r="R13" s="441">
        <f>P13+Q13</f>
        <v>3995.11377</v>
      </c>
      <c r="S13" s="358">
        <f>'55'!U13</f>
        <v>1330.2266</v>
      </c>
      <c r="T13" s="359">
        <f>T14+T15+T16+T17</f>
        <v>0</v>
      </c>
      <c r="U13" s="441">
        <f>S13+T13</f>
        <v>1330.2266</v>
      </c>
      <c r="V13" s="358">
        <v>0</v>
      </c>
      <c r="W13" s="359">
        <f>W14+W15+W16+W17</f>
        <v>600</v>
      </c>
      <c r="X13" s="441">
        <f>V13+W13</f>
        <v>600</v>
      </c>
      <c r="Y13" s="358">
        <v>0</v>
      </c>
      <c r="Z13" s="359">
        <f>Z14+Z15+Z16+Z17</f>
        <v>0</v>
      </c>
      <c r="AA13" s="441">
        <f>Y13+Z13</f>
        <v>0</v>
      </c>
      <c r="AB13" s="357">
        <f>AC13+AD13+AG13+AJ13+AM13+AP13+AS13+AV13+AY13</f>
        <v>0</v>
      </c>
      <c r="AC13" s="358">
        <v>0</v>
      </c>
      <c r="AD13" s="358">
        <v>0</v>
      </c>
      <c r="AE13" s="358">
        <f>'27'!X14</f>
        <v>0</v>
      </c>
      <c r="AF13" s="359"/>
      <c r="AG13" s="358">
        <f>AE13+AF13</f>
        <v>0</v>
      </c>
      <c r="AH13" s="358">
        <f>'35'!AA13</f>
        <v>0</v>
      </c>
      <c r="AI13" s="359"/>
      <c r="AJ13" s="358">
        <f>AH13+AI13</f>
        <v>0</v>
      </c>
      <c r="AK13" s="358">
        <v>0</v>
      </c>
      <c r="AL13" s="359"/>
      <c r="AM13" s="358">
        <f>AK13+AL13</f>
        <v>0</v>
      </c>
      <c r="AN13" s="358">
        <v>0</v>
      </c>
      <c r="AO13" s="359"/>
      <c r="AP13" s="358">
        <f>AN13+AO13</f>
        <v>0</v>
      </c>
      <c r="AQ13" s="358">
        <f>'55'!AS13</f>
        <v>0</v>
      </c>
      <c r="AR13" s="359"/>
      <c r="AS13" s="358">
        <v>0</v>
      </c>
      <c r="AT13" s="358">
        <f>'55'!AV13</f>
        <v>0</v>
      </c>
      <c r="AU13" s="359"/>
      <c r="AV13" s="358">
        <v>0</v>
      </c>
      <c r="AW13" s="358">
        <f>'55'!AY13</f>
        <v>0</v>
      </c>
      <c r="AX13" s="359"/>
      <c r="AY13" s="464">
        <v>0</v>
      </c>
      <c r="AZ13" s="465">
        <f>BC13+BF13+BI13+BL13+BO13+BR13</f>
        <v>0</v>
      </c>
      <c r="BA13" s="404">
        <v>0</v>
      </c>
      <c r="BB13" s="405"/>
      <c r="BC13" s="404">
        <f>BA13+BB13</f>
        <v>0</v>
      </c>
      <c r="BD13" s="404">
        <v>0</v>
      </c>
      <c r="BE13" s="405"/>
      <c r="BF13" s="404">
        <f>BD13+BE13</f>
        <v>0</v>
      </c>
      <c r="BG13" s="404">
        <v>0</v>
      </c>
      <c r="BH13" s="405"/>
      <c r="BI13" s="404">
        <f>BG13+BH13</f>
        <v>0</v>
      </c>
      <c r="BJ13" s="358">
        <f>'55'!BL13</f>
        <v>0</v>
      </c>
      <c r="BK13" s="405"/>
      <c r="BL13" s="404">
        <v>0</v>
      </c>
      <c r="BM13" s="358">
        <f>'55'!BO13</f>
        <v>0</v>
      </c>
      <c r="BN13" s="405"/>
      <c r="BO13" s="404">
        <v>0</v>
      </c>
      <c r="BP13" s="358">
        <f>'55'!BR13</f>
        <v>0</v>
      </c>
      <c r="BQ13" s="405"/>
      <c r="BR13" s="492">
        <v>0</v>
      </c>
      <c r="BS13" s="425">
        <f>BT13+BU13+BX13+CA13+CD13+CG13+CJ13+CM13+CP13</f>
        <v>17469.9763</v>
      </c>
      <c r="BT13" s="404">
        <f>E13+AC13</f>
        <v>2471.01488</v>
      </c>
      <c r="BU13" s="404">
        <f>F13+AD13</f>
        <v>2404.56093</v>
      </c>
      <c r="BV13" s="404">
        <f>G13+AE13</f>
        <v>2862.4491</v>
      </c>
      <c r="BW13" s="405">
        <f>H13+AF13</f>
        <v>0</v>
      </c>
      <c r="BX13" s="404">
        <f>BV13+BW13</f>
        <v>2862.4491</v>
      </c>
      <c r="BY13" s="404">
        <f>J13+AH13+BA13</f>
        <v>2827.9187</v>
      </c>
      <c r="BZ13" s="405">
        <f>K13+AI13+BB13</f>
        <v>0</v>
      </c>
      <c r="CA13" s="404">
        <f>BY13+BZ13</f>
        <v>2827.9187</v>
      </c>
      <c r="CB13" s="404">
        <f>M13+AK13</f>
        <v>978.69232</v>
      </c>
      <c r="CC13" s="405">
        <f>N13+AL13</f>
        <v>0</v>
      </c>
      <c r="CD13" s="404">
        <f>CB13+CC13</f>
        <v>978.69232</v>
      </c>
      <c r="CE13" s="404">
        <f>P13+AN13</f>
        <v>3995.11377</v>
      </c>
      <c r="CF13" s="405">
        <f>Q13+AO13</f>
        <v>0</v>
      </c>
      <c r="CG13" s="404">
        <f>CE13+CF13</f>
        <v>3995.11377</v>
      </c>
      <c r="CH13" s="404">
        <f t="shared" ref="CH13:CP13" si="0">S13+AQ13+BJ13</f>
        <v>1330.2266</v>
      </c>
      <c r="CI13" s="405">
        <f t="shared" si="0"/>
        <v>0</v>
      </c>
      <c r="CJ13" s="404">
        <f t="shared" si="0"/>
        <v>1330.2266</v>
      </c>
      <c r="CK13" s="404">
        <f t="shared" si="0"/>
        <v>0</v>
      </c>
      <c r="CL13" s="405">
        <f t="shared" si="0"/>
        <v>600</v>
      </c>
      <c r="CM13" s="404">
        <f t="shared" si="0"/>
        <v>600</v>
      </c>
      <c r="CN13" s="404">
        <f t="shared" si="0"/>
        <v>0</v>
      </c>
      <c r="CO13" s="405">
        <f t="shared" si="0"/>
        <v>0</v>
      </c>
      <c r="CP13" s="492">
        <f t="shared" si="0"/>
        <v>0</v>
      </c>
      <c r="CQ13" s="208" t="s">
        <v>575</v>
      </c>
    </row>
    <row r="14" ht="59.25" customHeight="1" outlineLevel="1" spans="1:95">
      <c r="A14" s="354"/>
      <c r="B14" s="355"/>
      <c r="C14" s="356" t="s">
        <v>198</v>
      </c>
      <c r="D14" s="357"/>
      <c r="E14" s="358"/>
      <c r="F14" s="358"/>
      <c r="G14" s="358"/>
      <c r="H14" s="359"/>
      <c r="I14" s="358"/>
      <c r="J14" s="358"/>
      <c r="K14" s="359"/>
      <c r="L14" s="358"/>
      <c r="M14" s="358"/>
      <c r="N14" s="359"/>
      <c r="O14" s="358"/>
      <c r="P14" s="358"/>
      <c r="Q14" s="359"/>
      <c r="R14" s="441"/>
      <c r="S14" s="358"/>
      <c r="T14" s="359"/>
      <c r="U14" s="441"/>
      <c r="V14" s="358"/>
      <c r="W14" s="359">
        <v>600</v>
      </c>
      <c r="X14" s="441"/>
      <c r="Y14" s="358"/>
      <c r="Z14" s="359"/>
      <c r="AA14" s="441"/>
      <c r="AB14" s="357"/>
      <c r="AC14" s="358"/>
      <c r="AD14" s="358"/>
      <c r="AE14" s="358"/>
      <c r="AF14" s="359"/>
      <c r="AG14" s="358"/>
      <c r="AH14" s="358"/>
      <c r="AI14" s="359"/>
      <c r="AJ14" s="358"/>
      <c r="AK14" s="358"/>
      <c r="AL14" s="359"/>
      <c r="AM14" s="358"/>
      <c r="AN14" s="358"/>
      <c r="AO14" s="359"/>
      <c r="AP14" s="358"/>
      <c r="AQ14" s="358"/>
      <c r="AR14" s="359"/>
      <c r="AS14" s="358"/>
      <c r="AT14" s="358"/>
      <c r="AU14" s="359"/>
      <c r="AV14" s="358"/>
      <c r="AW14" s="358"/>
      <c r="AX14" s="359"/>
      <c r="AY14" s="464"/>
      <c r="AZ14" s="466"/>
      <c r="BA14" s="358"/>
      <c r="BB14" s="359"/>
      <c r="BC14" s="358"/>
      <c r="BD14" s="358"/>
      <c r="BE14" s="359"/>
      <c r="BF14" s="358"/>
      <c r="BG14" s="358"/>
      <c r="BH14" s="359"/>
      <c r="BI14" s="358"/>
      <c r="BJ14" s="358"/>
      <c r="BK14" s="359"/>
      <c r="BL14" s="358"/>
      <c r="BM14" s="358"/>
      <c r="BN14" s="359"/>
      <c r="BO14" s="358"/>
      <c r="BP14" s="358"/>
      <c r="BQ14" s="359"/>
      <c r="BR14" s="464"/>
      <c r="BS14" s="357"/>
      <c r="BT14" s="358"/>
      <c r="BU14" s="358"/>
      <c r="BV14" s="358"/>
      <c r="BW14" s="359"/>
      <c r="BX14" s="358"/>
      <c r="BY14" s="358"/>
      <c r="BZ14" s="359"/>
      <c r="CA14" s="358"/>
      <c r="CB14" s="358"/>
      <c r="CC14" s="359"/>
      <c r="CD14" s="358"/>
      <c r="CE14" s="358"/>
      <c r="CF14" s="359"/>
      <c r="CG14" s="358"/>
      <c r="CH14" s="358"/>
      <c r="CI14" s="359"/>
      <c r="CJ14" s="358"/>
      <c r="CK14" s="358"/>
      <c r="CL14" s="359"/>
      <c r="CM14" s="358"/>
      <c r="CN14" s="358"/>
      <c r="CO14" s="359"/>
      <c r="CP14" s="464"/>
      <c r="CQ14" s="209"/>
    </row>
    <row r="15" ht="28.5" customHeight="1" outlineLevel="1" spans="1:95">
      <c r="A15" s="354"/>
      <c r="B15" s="355"/>
      <c r="C15" s="356" t="s">
        <v>402</v>
      </c>
      <c r="D15" s="357"/>
      <c r="E15" s="358"/>
      <c r="F15" s="358"/>
      <c r="G15" s="358"/>
      <c r="H15" s="359"/>
      <c r="I15" s="358"/>
      <c r="J15" s="358"/>
      <c r="K15" s="359"/>
      <c r="L15" s="358"/>
      <c r="M15" s="358"/>
      <c r="N15" s="359"/>
      <c r="O15" s="358"/>
      <c r="P15" s="358"/>
      <c r="Q15" s="359"/>
      <c r="R15" s="441"/>
      <c r="S15" s="358"/>
      <c r="T15" s="359"/>
      <c r="U15" s="441"/>
      <c r="V15" s="358"/>
      <c r="W15" s="359"/>
      <c r="X15" s="441"/>
      <c r="Y15" s="358"/>
      <c r="Z15" s="359"/>
      <c r="AA15" s="441"/>
      <c r="AB15" s="357"/>
      <c r="AC15" s="358"/>
      <c r="AD15" s="358"/>
      <c r="AE15" s="358"/>
      <c r="AF15" s="359"/>
      <c r="AG15" s="358"/>
      <c r="AH15" s="358"/>
      <c r="AI15" s="359"/>
      <c r="AJ15" s="358"/>
      <c r="AK15" s="358"/>
      <c r="AL15" s="359"/>
      <c r="AM15" s="358"/>
      <c r="AN15" s="358"/>
      <c r="AO15" s="359"/>
      <c r="AP15" s="358"/>
      <c r="AQ15" s="358"/>
      <c r="AR15" s="359"/>
      <c r="AS15" s="358"/>
      <c r="AT15" s="358"/>
      <c r="AU15" s="359"/>
      <c r="AV15" s="358"/>
      <c r="AW15" s="358"/>
      <c r="AX15" s="359"/>
      <c r="AY15" s="464"/>
      <c r="AZ15" s="466"/>
      <c r="BA15" s="358"/>
      <c r="BB15" s="359"/>
      <c r="BC15" s="358"/>
      <c r="BD15" s="358"/>
      <c r="BE15" s="359"/>
      <c r="BF15" s="358"/>
      <c r="BG15" s="358"/>
      <c r="BH15" s="359"/>
      <c r="BI15" s="358"/>
      <c r="BJ15" s="358"/>
      <c r="BK15" s="359"/>
      <c r="BL15" s="358"/>
      <c r="BM15" s="358"/>
      <c r="BN15" s="359"/>
      <c r="BO15" s="358"/>
      <c r="BP15" s="358"/>
      <c r="BQ15" s="359"/>
      <c r="BR15" s="464"/>
      <c r="BS15" s="357"/>
      <c r="BT15" s="358"/>
      <c r="BU15" s="358"/>
      <c r="BV15" s="358"/>
      <c r="BW15" s="359"/>
      <c r="BX15" s="358"/>
      <c r="BY15" s="358"/>
      <c r="BZ15" s="359"/>
      <c r="CA15" s="358"/>
      <c r="CB15" s="358"/>
      <c r="CC15" s="359"/>
      <c r="CD15" s="358"/>
      <c r="CE15" s="358"/>
      <c r="CF15" s="359"/>
      <c r="CG15" s="358"/>
      <c r="CH15" s="358"/>
      <c r="CI15" s="359"/>
      <c r="CJ15" s="358"/>
      <c r="CK15" s="358"/>
      <c r="CL15" s="359"/>
      <c r="CM15" s="358"/>
      <c r="CN15" s="358"/>
      <c r="CO15" s="359"/>
      <c r="CP15" s="464"/>
      <c r="CQ15" s="210"/>
    </row>
    <row r="16" ht="23.25" customHeight="1" outlineLevel="1" spans="1:95">
      <c r="A16" s="354"/>
      <c r="B16" s="355"/>
      <c r="C16" s="356" t="s">
        <v>91</v>
      </c>
      <c r="D16" s="357"/>
      <c r="E16" s="358"/>
      <c r="F16" s="358"/>
      <c r="G16" s="358"/>
      <c r="H16" s="359"/>
      <c r="I16" s="358"/>
      <c r="J16" s="358"/>
      <c r="K16" s="359"/>
      <c r="L16" s="358"/>
      <c r="M16" s="358"/>
      <c r="N16" s="359"/>
      <c r="O16" s="358"/>
      <c r="P16" s="358"/>
      <c r="Q16" s="359"/>
      <c r="R16" s="441"/>
      <c r="S16" s="358"/>
      <c r="T16" s="359"/>
      <c r="U16" s="441"/>
      <c r="V16" s="358"/>
      <c r="W16" s="359"/>
      <c r="X16" s="441"/>
      <c r="Y16" s="358"/>
      <c r="Z16" s="359"/>
      <c r="AA16" s="441"/>
      <c r="AB16" s="357"/>
      <c r="AC16" s="358"/>
      <c r="AD16" s="358"/>
      <c r="AE16" s="358"/>
      <c r="AF16" s="359"/>
      <c r="AG16" s="358"/>
      <c r="AH16" s="358"/>
      <c r="AI16" s="359"/>
      <c r="AJ16" s="358"/>
      <c r="AK16" s="358"/>
      <c r="AL16" s="359"/>
      <c r="AM16" s="358"/>
      <c r="AN16" s="358"/>
      <c r="AO16" s="359"/>
      <c r="AP16" s="358"/>
      <c r="AQ16" s="358"/>
      <c r="AR16" s="359"/>
      <c r="AS16" s="358"/>
      <c r="AT16" s="358"/>
      <c r="AU16" s="359"/>
      <c r="AV16" s="358"/>
      <c r="AW16" s="358"/>
      <c r="AX16" s="359"/>
      <c r="AY16" s="464"/>
      <c r="AZ16" s="466"/>
      <c r="BA16" s="358"/>
      <c r="BB16" s="359"/>
      <c r="BC16" s="358"/>
      <c r="BD16" s="358"/>
      <c r="BE16" s="359"/>
      <c r="BF16" s="358"/>
      <c r="BG16" s="358"/>
      <c r="BH16" s="359"/>
      <c r="BI16" s="358"/>
      <c r="BJ16" s="358"/>
      <c r="BK16" s="359"/>
      <c r="BL16" s="358"/>
      <c r="BM16" s="358"/>
      <c r="BN16" s="359"/>
      <c r="BO16" s="358"/>
      <c r="BP16" s="358"/>
      <c r="BQ16" s="359"/>
      <c r="BR16" s="464"/>
      <c r="BS16" s="357"/>
      <c r="BT16" s="358"/>
      <c r="BU16" s="358"/>
      <c r="BV16" s="358"/>
      <c r="BW16" s="359"/>
      <c r="BX16" s="358"/>
      <c r="BY16" s="358"/>
      <c r="BZ16" s="359"/>
      <c r="CA16" s="358"/>
      <c r="CB16" s="358"/>
      <c r="CC16" s="359"/>
      <c r="CD16" s="358"/>
      <c r="CE16" s="358"/>
      <c r="CF16" s="359"/>
      <c r="CG16" s="358"/>
      <c r="CH16" s="358"/>
      <c r="CI16" s="359"/>
      <c r="CJ16" s="358"/>
      <c r="CK16" s="358"/>
      <c r="CL16" s="359"/>
      <c r="CM16" s="358"/>
      <c r="CN16" s="358"/>
      <c r="CO16" s="359"/>
      <c r="CP16" s="464"/>
      <c r="CQ16" s="210"/>
    </row>
    <row r="17" ht="27.75" customHeight="1" spans="1:95">
      <c r="A17" s="354"/>
      <c r="B17" s="355"/>
      <c r="C17" s="356" t="s">
        <v>404</v>
      </c>
      <c r="D17" s="357"/>
      <c r="E17" s="358"/>
      <c r="F17" s="358"/>
      <c r="G17" s="358"/>
      <c r="H17" s="360"/>
      <c r="I17" s="358"/>
      <c r="J17" s="358"/>
      <c r="K17" s="359"/>
      <c r="L17" s="358"/>
      <c r="M17" s="358"/>
      <c r="N17" s="359"/>
      <c r="O17" s="358"/>
      <c r="P17" s="358"/>
      <c r="Q17" s="359"/>
      <c r="R17" s="441"/>
      <c r="S17" s="358"/>
      <c r="T17" s="359"/>
      <c r="U17" s="441"/>
      <c r="V17" s="358"/>
      <c r="W17" s="359"/>
      <c r="X17" s="441"/>
      <c r="Y17" s="358"/>
      <c r="Z17" s="359"/>
      <c r="AA17" s="441"/>
      <c r="AB17" s="357"/>
      <c r="AC17" s="358"/>
      <c r="AD17" s="358"/>
      <c r="AE17" s="358"/>
      <c r="AF17" s="359"/>
      <c r="AG17" s="358"/>
      <c r="AH17" s="358"/>
      <c r="AI17" s="359"/>
      <c r="AJ17" s="358"/>
      <c r="AK17" s="358"/>
      <c r="AL17" s="359"/>
      <c r="AM17" s="358"/>
      <c r="AN17" s="358"/>
      <c r="AO17" s="359"/>
      <c r="AP17" s="358"/>
      <c r="AQ17" s="358"/>
      <c r="AR17" s="359"/>
      <c r="AS17" s="358"/>
      <c r="AT17" s="358"/>
      <c r="AU17" s="359"/>
      <c r="AV17" s="358"/>
      <c r="AW17" s="358"/>
      <c r="AX17" s="359"/>
      <c r="AY17" s="464"/>
      <c r="AZ17" s="466"/>
      <c r="BA17" s="358"/>
      <c r="BB17" s="359"/>
      <c r="BC17" s="358"/>
      <c r="BD17" s="358"/>
      <c r="BE17" s="359"/>
      <c r="BF17" s="358"/>
      <c r="BG17" s="358"/>
      <c r="BH17" s="359"/>
      <c r="BI17" s="358"/>
      <c r="BJ17" s="358"/>
      <c r="BK17" s="359"/>
      <c r="BL17" s="358"/>
      <c r="BM17" s="358"/>
      <c r="BN17" s="359"/>
      <c r="BO17" s="358"/>
      <c r="BP17" s="358"/>
      <c r="BQ17" s="359"/>
      <c r="BR17" s="464"/>
      <c r="BS17" s="357"/>
      <c r="BT17" s="358"/>
      <c r="BU17" s="358"/>
      <c r="BV17" s="358"/>
      <c r="BW17" s="359"/>
      <c r="BX17" s="358"/>
      <c r="BY17" s="358"/>
      <c r="BZ17" s="359"/>
      <c r="CA17" s="358"/>
      <c r="CB17" s="358"/>
      <c r="CC17" s="359"/>
      <c r="CD17" s="358"/>
      <c r="CE17" s="358"/>
      <c r="CF17" s="359"/>
      <c r="CG17" s="358"/>
      <c r="CH17" s="358"/>
      <c r="CI17" s="359"/>
      <c r="CJ17" s="358"/>
      <c r="CK17" s="358"/>
      <c r="CL17" s="359"/>
      <c r="CM17" s="358"/>
      <c r="CN17" s="358"/>
      <c r="CO17" s="359"/>
      <c r="CP17" s="464"/>
      <c r="CQ17" s="210"/>
    </row>
    <row r="18" ht="24.75" hidden="1" customHeight="1" spans="1:95">
      <c r="A18" s="354"/>
      <c r="B18" s="355"/>
      <c r="C18" s="356" t="s">
        <v>39</v>
      </c>
      <c r="D18" s="357"/>
      <c r="E18" s="358"/>
      <c r="F18" s="358"/>
      <c r="G18" s="358"/>
      <c r="H18" s="359"/>
      <c r="I18" s="358"/>
      <c r="J18" s="358"/>
      <c r="K18" s="359"/>
      <c r="L18" s="358"/>
      <c r="M18" s="358"/>
      <c r="N18" s="359"/>
      <c r="O18" s="358"/>
      <c r="P18" s="358"/>
      <c r="Q18" s="359"/>
      <c r="R18" s="441"/>
      <c r="S18" s="358"/>
      <c r="T18" s="359"/>
      <c r="U18" s="441"/>
      <c r="V18" s="358"/>
      <c r="W18" s="359"/>
      <c r="X18" s="441"/>
      <c r="Y18" s="358"/>
      <c r="Z18" s="359"/>
      <c r="AA18" s="441"/>
      <c r="AB18" s="357"/>
      <c r="AC18" s="358"/>
      <c r="AD18" s="358"/>
      <c r="AE18" s="358"/>
      <c r="AF18" s="359"/>
      <c r="AG18" s="358"/>
      <c r="AH18" s="358"/>
      <c r="AI18" s="359"/>
      <c r="AJ18" s="358"/>
      <c r="AK18" s="358"/>
      <c r="AL18" s="359"/>
      <c r="AM18" s="358"/>
      <c r="AN18" s="358"/>
      <c r="AO18" s="359"/>
      <c r="AP18" s="358"/>
      <c r="AQ18" s="358"/>
      <c r="AR18" s="359"/>
      <c r="AS18" s="358"/>
      <c r="AT18" s="358"/>
      <c r="AU18" s="359"/>
      <c r="AV18" s="358"/>
      <c r="AW18" s="358"/>
      <c r="AX18" s="359"/>
      <c r="AY18" s="464"/>
      <c r="AZ18" s="466"/>
      <c r="BA18" s="358"/>
      <c r="BB18" s="359"/>
      <c r="BC18" s="358"/>
      <c r="BD18" s="358"/>
      <c r="BE18" s="359"/>
      <c r="BF18" s="358"/>
      <c r="BG18" s="358"/>
      <c r="BH18" s="359"/>
      <c r="BI18" s="358"/>
      <c r="BJ18" s="358"/>
      <c r="BK18" s="359"/>
      <c r="BL18" s="358"/>
      <c r="BM18" s="358"/>
      <c r="BN18" s="359"/>
      <c r="BO18" s="358"/>
      <c r="BP18" s="358"/>
      <c r="BQ18" s="359"/>
      <c r="BR18" s="464"/>
      <c r="BS18" s="357"/>
      <c r="BT18" s="358"/>
      <c r="BU18" s="358"/>
      <c r="BV18" s="358"/>
      <c r="BW18" s="359"/>
      <c r="BX18" s="358"/>
      <c r="BY18" s="358"/>
      <c r="BZ18" s="359"/>
      <c r="CA18" s="358"/>
      <c r="CB18" s="358"/>
      <c r="CC18" s="359"/>
      <c r="CD18" s="358"/>
      <c r="CE18" s="358"/>
      <c r="CF18" s="359"/>
      <c r="CG18" s="358"/>
      <c r="CH18" s="358"/>
      <c r="CI18" s="359"/>
      <c r="CJ18" s="358"/>
      <c r="CK18" s="358"/>
      <c r="CL18" s="359"/>
      <c r="CM18" s="358"/>
      <c r="CN18" s="358"/>
      <c r="CO18" s="359"/>
      <c r="CP18" s="464"/>
      <c r="CQ18" s="211"/>
    </row>
    <row r="19" ht="69" customHeight="1" spans="1:95">
      <c r="A19" s="354" t="s">
        <v>16</v>
      </c>
      <c r="B19" s="355" t="s">
        <v>184</v>
      </c>
      <c r="C19" s="356" t="s">
        <v>13</v>
      </c>
      <c r="D19" s="357">
        <f>E19+F19+I19+L19+O19+R19+U19+X19+AA19</f>
        <v>4339.6625</v>
      </c>
      <c r="E19" s="358">
        <v>1678.7525</v>
      </c>
      <c r="F19" s="358">
        <v>1552.56</v>
      </c>
      <c r="G19" s="358">
        <f>'27'!I20</f>
        <v>1108.35</v>
      </c>
      <c r="H19" s="359">
        <f>H20+H21</f>
        <v>0</v>
      </c>
      <c r="I19" s="358">
        <f>G19+H19</f>
        <v>1108.35</v>
      </c>
      <c r="J19" s="358">
        <f>'35'!L19</f>
        <v>0</v>
      </c>
      <c r="K19" s="359"/>
      <c r="L19" s="358">
        <f>J19+K19</f>
        <v>0</v>
      </c>
      <c r="M19" s="358">
        <v>0</v>
      </c>
      <c r="N19" s="359"/>
      <c r="O19" s="358">
        <f>M19+N19</f>
        <v>0</v>
      </c>
      <c r="P19" s="358">
        <v>0</v>
      </c>
      <c r="Q19" s="359"/>
      <c r="R19" s="441">
        <f>P19+Q19</f>
        <v>0</v>
      </c>
      <c r="S19" s="358">
        <v>0</v>
      </c>
      <c r="T19" s="359"/>
      <c r="U19" s="441">
        <f>S19+T19</f>
        <v>0</v>
      </c>
      <c r="V19" s="358">
        <v>0</v>
      </c>
      <c r="W19" s="359"/>
      <c r="X19" s="441">
        <f>V19+W19</f>
        <v>0</v>
      </c>
      <c r="Y19" s="358">
        <v>0</v>
      </c>
      <c r="Z19" s="359"/>
      <c r="AA19" s="441">
        <f>Y19+Z19</f>
        <v>0</v>
      </c>
      <c r="AB19" s="357">
        <f>AC19+AD19+AG19+AJ19+AM19+AP19+AS19+AV19+AY19</f>
        <v>0</v>
      </c>
      <c r="AC19" s="358">
        <v>0</v>
      </c>
      <c r="AD19" s="358">
        <v>0</v>
      </c>
      <c r="AE19" s="358">
        <f>'27'!X20</f>
        <v>0</v>
      </c>
      <c r="AF19" s="359"/>
      <c r="AG19" s="358">
        <f>AE19+AF19</f>
        <v>0</v>
      </c>
      <c r="AH19" s="358">
        <v>0</v>
      </c>
      <c r="AI19" s="359"/>
      <c r="AJ19" s="358">
        <f>AH19+AI19</f>
        <v>0</v>
      </c>
      <c r="AK19" s="358">
        <v>0</v>
      </c>
      <c r="AL19" s="359"/>
      <c r="AM19" s="358">
        <f>AK19+AL19</f>
        <v>0</v>
      </c>
      <c r="AN19" s="358">
        <v>0</v>
      </c>
      <c r="AO19" s="359"/>
      <c r="AP19" s="358">
        <f>AN19+AO19</f>
        <v>0</v>
      </c>
      <c r="AQ19" s="358">
        <v>0</v>
      </c>
      <c r="AR19" s="359"/>
      <c r="AS19" s="358">
        <f>AQ19+AR19</f>
        <v>0</v>
      </c>
      <c r="AT19" s="358">
        <v>0</v>
      </c>
      <c r="AU19" s="359"/>
      <c r="AV19" s="358">
        <f>AT19+AU19</f>
        <v>0</v>
      </c>
      <c r="AW19" s="358">
        <v>0</v>
      </c>
      <c r="AX19" s="359"/>
      <c r="AY19" s="358">
        <f>AW19+AX19</f>
        <v>0</v>
      </c>
      <c r="AZ19" s="466">
        <f>BC19+BF19+BI19+BL19+BO19+BR19</f>
        <v>0</v>
      </c>
      <c r="BA19" s="361">
        <v>0</v>
      </c>
      <c r="BB19" s="427"/>
      <c r="BC19" s="358">
        <f>BA19+BB19</f>
        <v>0</v>
      </c>
      <c r="BD19" s="358">
        <v>0</v>
      </c>
      <c r="BE19" s="359"/>
      <c r="BF19" s="358">
        <f>BD19+BE19</f>
        <v>0</v>
      </c>
      <c r="BG19" s="358">
        <v>0</v>
      </c>
      <c r="BH19" s="359"/>
      <c r="BI19" s="358">
        <f>BG19+BH19</f>
        <v>0</v>
      </c>
      <c r="BJ19" s="358">
        <v>0</v>
      </c>
      <c r="BK19" s="359"/>
      <c r="BL19" s="358">
        <f>BJ19+BK19</f>
        <v>0</v>
      </c>
      <c r="BM19" s="358">
        <v>0</v>
      </c>
      <c r="BN19" s="359"/>
      <c r="BO19" s="358">
        <f>BM19+BN19</f>
        <v>0</v>
      </c>
      <c r="BP19" s="358">
        <v>0</v>
      </c>
      <c r="BQ19" s="359"/>
      <c r="BR19" s="358">
        <f>BP19+BQ19</f>
        <v>0</v>
      </c>
      <c r="BS19" s="357">
        <f>BT19+BU19+BX19+CA19+CD19+CG19+CJ19+CM19+CP19</f>
        <v>4339.6625</v>
      </c>
      <c r="BT19" s="358">
        <f>E19+AC19</f>
        <v>1678.7525</v>
      </c>
      <c r="BU19" s="358">
        <f>F19+AD19</f>
        <v>1552.56</v>
      </c>
      <c r="BV19" s="358">
        <f>G19+AE19</f>
        <v>1108.35</v>
      </c>
      <c r="BW19" s="359">
        <f>H19+AF19</f>
        <v>0</v>
      </c>
      <c r="BX19" s="358">
        <f>BV19+BW19</f>
        <v>1108.35</v>
      </c>
      <c r="BY19" s="358">
        <f>J19+AH19+BA19</f>
        <v>0</v>
      </c>
      <c r="BZ19" s="359">
        <f>K19+AI19+BB19</f>
        <v>0</v>
      </c>
      <c r="CA19" s="358">
        <f>BY19+BZ19</f>
        <v>0</v>
      </c>
      <c r="CB19" s="358">
        <f>M19+AK19</f>
        <v>0</v>
      </c>
      <c r="CC19" s="359">
        <f>N19+AL19</f>
        <v>0</v>
      </c>
      <c r="CD19" s="358">
        <f>CB19+CC19</f>
        <v>0</v>
      </c>
      <c r="CE19" s="358">
        <f>P19+AN19</f>
        <v>0</v>
      </c>
      <c r="CF19" s="359">
        <f>Q19+AO19</f>
        <v>0</v>
      </c>
      <c r="CG19" s="358">
        <f>CE19+CF19</f>
        <v>0</v>
      </c>
      <c r="CH19" s="358">
        <f>S19+AQ19</f>
        <v>0</v>
      </c>
      <c r="CI19" s="359">
        <f>T19+AR19</f>
        <v>0</v>
      </c>
      <c r="CJ19" s="358">
        <f>CH19+CI19</f>
        <v>0</v>
      </c>
      <c r="CK19" s="358">
        <f>V19+AT19</f>
        <v>0</v>
      </c>
      <c r="CL19" s="359">
        <f>W19+AU19</f>
        <v>0</v>
      </c>
      <c r="CM19" s="358">
        <f>CK19+CL19</f>
        <v>0</v>
      </c>
      <c r="CN19" s="358">
        <f>Y19+AW19</f>
        <v>0</v>
      </c>
      <c r="CO19" s="359">
        <f>Z19+AX19</f>
        <v>0</v>
      </c>
      <c r="CP19" s="358">
        <f>CN19+CO19</f>
        <v>0</v>
      </c>
      <c r="CQ19" s="212"/>
    </row>
    <row r="20" spans="1:95">
      <c r="A20" s="354"/>
      <c r="B20" s="355"/>
      <c r="C20" s="356" t="s">
        <v>137</v>
      </c>
      <c r="D20" s="357"/>
      <c r="E20" s="361"/>
      <c r="F20" s="358"/>
      <c r="G20" s="358"/>
      <c r="H20" s="359"/>
      <c r="I20" s="361"/>
      <c r="J20" s="358"/>
      <c r="K20" s="427"/>
      <c r="L20" s="361"/>
      <c r="M20" s="358"/>
      <c r="N20" s="427"/>
      <c r="O20" s="361"/>
      <c r="P20" s="358"/>
      <c r="Q20" s="427"/>
      <c r="R20" s="432"/>
      <c r="S20" s="358"/>
      <c r="T20" s="427"/>
      <c r="U20" s="432"/>
      <c r="V20" s="358"/>
      <c r="W20" s="427"/>
      <c r="X20" s="432"/>
      <c r="Y20" s="358"/>
      <c r="Z20" s="427"/>
      <c r="AA20" s="432"/>
      <c r="AB20" s="357"/>
      <c r="AC20" s="361"/>
      <c r="AD20" s="361"/>
      <c r="AE20" s="358"/>
      <c r="AF20" s="427"/>
      <c r="AG20" s="361"/>
      <c r="AH20" s="361"/>
      <c r="AI20" s="427"/>
      <c r="AJ20" s="361"/>
      <c r="AK20" s="361"/>
      <c r="AL20" s="427"/>
      <c r="AM20" s="361"/>
      <c r="AN20" s="361"/>
      <c r="AO20" s="427"/>
      <c r="AP20" s="361"/>
      <c r="AQ20" s="361"/>
      <c r="AR20" s="427"/>
      <c r="AS20" s="361"/>
      <c r="AT20" s="361"/>
      <c r="AU20" s="427"/>
      <c r="AV20" s="361"/>
      <c r="AW20" s="361"/>
      <c r="AX20" s="427"/>
      <c r="AY20" s="467"/>
      <c r="AZ20" s="466"/>
      <c r="BA20" s="361"/>
      <c r="BB20" s="427"/>
      <c r="BC20" s="358"/>
      <c r="BD20" s="358"/>
      <c r="BE20" s="359"/>
      <c r="BF20" s="358"/>
      <c r="BG20" s="358"/>
      <c r="BH20" s="359"/>
      <c r="BI20" s="358"/>
      <c r="BJ20" s="358"/>
      <c r="BK20" s="359"/>
      <c r="BL20" s="358"/>
      <c r="BM20" s="358"/>
      <c r="BN20" s="359"/>
      <c r="BO20" s="358"/>
      <c r="BP20" s="358"/>
      <c r="BQ20" s="359"/>
      <c r="BR20" s="358"/>
      <c r="BS20" s="357"/>
      <c r="BT20" s="361"/>
      <c r="BU20" s="361"/>
      <c r="BV20" s="361"/>
      <c r="BW20" s="427"/>
      <c r="BX20" s="361"/>
      <c r="BY20" s="498"/>
      <c r="BZ20" s="427"/>
      <c r="CA20" s="498"/>
      <c r="CB20" s="498"/>
      <c r="CC20" s="500"/>
      <c r="CD20" s="498"/>
      <c r="CE20" s="498"/>
      <c r="CF20" s="500"/>
      <c r="CG20" s="498"/>
      <c r="CH20" s="498"/>
      <c r="CI20" s="500"/>
      <c r="CJ20" s="498"/>
      <c r="CK20" s="498"/>
      <c r="CL20" s="500"/>
      <c r="CM20" s="498"/>
      <c r="CN20" s="498"/>
      <c r="CO20" s="500"/>
      <c r="CP20" s="498"/>
      <c r="CQ20" s="212"/>
    </row>
    <row r="21" ht="30" customHeight="1" spans="1:95">
      <c r="A21" s="354"/>
      <c r="B21" s="355"/>
      <c r="C21" s="356" t="s">
        <v>404</v>
      </c>
      <c r="D21" s="357"/>
      <c r="E21" s="361"/>
      <c r="F21" s="358"/>
      <c r="G21" s="358"/>
      <c r="H21" s="359"/>
      <c r="I21" s="361"/>
      <c r="J21" s="358"/>
      <c r="K21" s="427"/>
      <c r="L21" s="361"/>
      <c r="M21" s="358"/>
      <c r="N21" s="427"/>
      <c r="O21" s="361"/>
      <c r="P21" s="358"/>
      <c r="Q21" s="427"/>
      <c r="R21" s="432"/>
      <c r="S21" s="358"/>
      <c r="T21" s="427"/>
      <c r="U21" s="432"/>
      <c r="V21" s="358"/>
      <c r="W21" s="427"/>
      <c r="X21" s="432"/>
      <c r="Y21" s="358"/>
      <c r="Z21" s="427"/>
      <c r="AA21" s="432"/>
      <c r="AB21" s="357"/>
      <c r="AC21" s="361"/>
      <c r="AD21" s="361"/>
      <c r="AE21" s="358"/>
      <c r="AF21" s="427"/>
      <c r="AG21" s="361"/>
      <c r="AH21" s="361"/>
      <c r="AI21" s="427"/>
      <c r="AJ21" s="361"/>
      <c r="AK21" s="361"/>
      <c r="AL21" s="427"/>
      <c r="AM21" s="361"/>
      <c r="AN21" s="361"/>
      <c r="AO21" s="427"/>
      <c r="AP21" s="361"/>
      <c r="AQ21" s="361"/>
      <c r="AR21" s="427"/>
      <c r="AS21" s="361"/>
      <c r="AT21" s="361"/>
      <c r="AU21" s="427"/>
      <c r="AV21" s="361"/>
      <c r="AW21" s="361"/>
      <c r="AX21" s="427"/>
      <c r="AY21" s="467"/>
      <c r="AZ21" s="466"/>
      <c r="BA21" s="358"/>
      <c r="BB21" s="359"/>
      <c r="BC21" s="358"/>
      <c r="BD21" s="358"/>
      <c r="BE21" s="359"/>
      <c r="BF21" s="358"/>
      <c r="BG21" s="358"/>
      <c r="BH21" s="359"/>
      <c r="BI21" s="358"/>
      <c r="BJ21" s="358"/>
      <c r="BK21" s="359"/>
      <c r="BL21" s="358"/>
      <c r="BM21" s="358"/>
      <c r="BN21" s="359"/>
      <c r="BO21" s="358"/>
      <c r="BP21" s="358"/>
      <c r="BQ21" s="359"/>
      <c r="BR21" s="358"/>
      <c r="BS21" s="357"/>
      <c r="BT21" s="361"/>
      <c r="BU21" s="361"/>
      <c r="BV21" s="361"/>
      <c r="BW21" s="427"/>
      <c r="BX21" s="361"/>
      <c r="BY21" s="498"/>
      <c r="BZ21" s="427"/>
      <c r="CA21" s="498"/>
      <c r="CB21" s="498"/>
      <c r="CC21" s="500"/>
      <c r="CD21" s="498"/>
      <c r="CE21" s="498"/>
      <c r="CF21" s="500"/>
      <c r="CG21" s="498"/>
      <c r="CH21" s="498"/>
      <c r="CI21" s="500"/>
      <c r="CJ21" s="498"/>
      <c r="CK21" s="498"/>
      <c r="CL21" s="500"/>
      <c r="CM21" s="498"/>
      <c r="CN21" s="498"/>
      <c r="CO21" s="500"/>
      <c r="CP21" s="498"/>
      <c r="CQ21" s="212"/>
    </row>
    <row r="22" ht="67.5" customHeight="1" spans="1:95">
      <c r="A22" s="362" t="s">
        <v>101</v>
      </c>
      <c r="B22" s="355" t="s">
        <v>102</v>
      </c>
      <c r="C22" s="356" t="s">
        <v>13</v>
      </c>
      <c r="D22" s="357">
        <f>E22+F22+I22+L22+O22+R22+U22+X22+AA22</f>
        <v>1073.8</v>
      </c>
      <c r="E22" s="358">
        <v>1073.8</v>
      </c>
      <c r="F22" s="358">
        <v>0</v>
      </c>
      <c r="G22" s="358">
        <f>'26'!I21</f>
        <v>0</v>
      </c>
      <c r="H22" s="359"/>
      <c r="I22" s="358">
        <v>0</v>
      </c>
      <c r="J22" s="358">
        <f>'35'!L22</f>
        <v>0</v>
      </c>
      <c r="K22" s="359"/>
      <c r="L22" s="358">
        <v>0</v>
      </c>
      <c r="M22" s="358">
        <v>0</v>
      </c>
      <c r="N22" s="359"/>
      <c r="O22" s="358">
        <v>0</v>
      </c>
      <c r="P22" s="358">
        <v>0</v>
      </c>
      <c r="Q22" s="359"/>
      <c r="R22" s="441">
        <f>P22+Q22</f>
        <v>0</v>
      </c>
      <c r="S22" s="358">
        <v>0</v>
      </c>
      <c r="T22" s="359"/>
      <c r="U22" s="441">
        <f>S22+T22</f>
        <v>0</v>
      </c>
      <c r="V22" s="358">
        <v>0</v>
      </c>
      <c r="W22" s="359"/>
      <c r="X22" s="441">
        <f>V22+W22</f>
        <v>0</v>
      </c>
      <c r="Y22" s="358">
        <v>0</v>
      </c>
      <c r="Z22" s="359"/>
      <c r="AA22" s="441">
        <f>Y22+Z22</f>
        <v>0</v>
      </c>
      <c r="AB22" s="357">
        <f>AC22+AD22+AG22+AJ22+AM22+AP22+AS22+AV22+AY22</f>
        <v>0</v>
      </c>
      <c r="AC22" s="358">
        <v>0</v>
      </c>
      <c r="AD22" s="358">
        <v>0</v>
      </c>
      <c r="AE22" s="358">
        <f>'25'!X20</f>
        <v>0</v>
      </c>
      <c r="AF22" s="359"/>
      <c r="AG22" s="358">
        <f>AE22+AF22</f>
        <v>0</v>
      </c>
      <c r="AH22" s="358">
        <v>0</v>
      </c>
      <c r="AI22" s="359"/>
      <c r="AJ22" s="358">
        <f>AH22+AI22</f>
        <v>0</v>
      </c>
      <c r="AK22" s="358">
        <v>0</v>
      </c>
      <c r="AL22" s="359"/>
      <c r="AM22" s="358">
        <f>AK22+AL22</f>
        <v>0</v>
      </c>
      <c r="AN22" s="358">
        <v>0</v>
      </c>
      <c r="AO22" s="359"/>
      <c r="AP22" s="358">
        <f>AN22+AO22</f>
        <v>0</v>
      </c>
      <c r="AQ22" s="358">
        <v>0</v>
      </c>
      <c r="AR22" s="359"/>
      <c r="AS22" s="358">
        <f>AQ22+AR22</f>
        <v>0</v>
      </c>
      <c r="AT22" s="358">
        <v>0</v>
      </c>
      <c r="AU22" s="359"/>
      <c r="AV22" s="358">
        <f>AT22+AU22</f>
        <v>0</v>
      </c>
      <c r="AW22" s="358">
        <v>0</v>
      </c>
      <c r="AX22" s="359"/>
      <c r="AY22" s="358">
        <f>AW22+AX22</f>
        <v>0</v>
      </c>
      <c r="AZ22" s="466">
        <f>BC22+BF22+BI22+BL22+BO22+BR22</f>
        <v>0</v>
      </c>
      <c r="BA22" s="358">
        <v>0</v>
      </c>
      <c r="BB22" s="359"/>
      <c r="BC22" s="358">
        <f>BA22+BB22</f>
        <v>0</v>
      </c>
      <c r="BD22" s="358">
        <v>0</v>
      </c>
      <c r="BE22" s="359"/>
      <c r="BF22" s="358">
        <f>BD22+BE22</f>
        <v>0</v>
      </c>
      <c r="BG22" s="358">
        <v>0</v>
      </c>
      <c r="BH22" s="359"/>
      <c r="BI22" s="358">
        <f>BG22+BH22</f>
        <v>0</v>
      </c>
      <c r="BJ22" s="358">
        <v>0</v>
      </c>
      <c r="BK22" s="359"/>
      <c r="BL22" s="358">
        <f>BJ22+BK22</f>
        <v>0</v>
      </c>
      <c r="BM22" s="358">
        <v>0</v>
      </c>
      <c r="BN22" s="359"/>
      <c r="BO22" s="358">
        <f>BM22+BN22</f>
        <v>0</v>
      </c>
      <c r="BP22" s="358">
        <v>0</v>
      </c>
      <c r="BQ22" s="359"/>
      <c r="BR22" s="358">
        <f>BP22+BQ22</f>
        <v>0</v>
      </c>
      <c r="BS22" s="357">
        <f>BT22+BU22+BX22+CA22+CD22+CG22+CJ22+CM22+CP22</f>
        <v>1073.8</v>
      </c>
      <c r="BT22" s="358">
        <f>E22+AC22</f>
        <v>1073.8</v>
      </c>
      <c r="BU22" s="358">
        <f>F22+AD22</f>
        <v>0</v>
      </c>
      <c r="BV22" s="358">
        <f>G22+AE22</f>
        <v>0</v>
      </c>
      <c r="BW22" s="359">
        <f>H22+AF22</f>
        <v>0</v>
      </c>
      <c r="BX22" s="358">
        <f>BV22+BW22</f>
        <v>0</v>
      </c>
      <c r="BY22" s="358">
        <f>J22+AH22+BA22</f>
        <v>0</v>
      </c>
      <c r="BZ22" s="359">
        <f>K22+AI22+BB22</f>
        <v>0</v>
      </c>
      <c r="CA22" s="358">
        <f>BY22+BZ22</f>
        <v>0</v>
      </c>
      <c r="CB22" s="358">
        <f>M22+AK22</f>
        <v>0</v>
      </c>
      <c r="CC22" s="359">
        <f>N22+AL22</f>
        <v>0</v>
      </c>
      <c r="CD22" s="358">
        <f>CB22+CC22</f>
        <v>0</v>
      </c>
      <c r="CE22" s="358">
        <f>P22+AN22</f>
        <v>0</v>
      </c>
      <c r="CF22" s="359">
        <f>Q22+AO22</f>
        <v>0</v>
      </c>
      <c r="CG22" s="358">
        <f>CE22+CF22</f>
        <v>0</v>
      </c>
      <c r="CH22" s="358">
        <f>S22+AQ22</f>
        <v>0</v>
      </c>
      <c r="CI22" s="359">
        <f>T22+AR22</f>
        <v>0</v>
      </c>
      <c r="CJ22" s="358">
        <f>CH22+CI22</f>
        <v>0</v>
      </c>
      <c r="CK22" s="358">
        <f>V22+AT22</f>
        <v>0</v>
      </c>
      <c r="CL22" s="359">
        <f>W22+AU22</f>
        <v>0</v>
      </c>
      <c r="CM22" s="358">
        <f>CK22+CL22</f>
        <v>0</v>
      </c>
      <c r="CN22" s="358">
        <f>Y22+AW22</f>
        <v>0</v>
      </c>
      <c r="CO22" s="359">
        <f>Z22+AX22</f>
        <v>0</v>
      </c>
      <c r="CP22" s="358">
        <f>CN22+CO22</f>
        <v>0</v>
      </c>
      <c r="CQ22" s="212"/>
    </row>
    <row r="23" ht="22.5" spans="1:95">
      <c r="A23" s="362"/>
      <c r="B23" s="355"/>
      <c r="C23" s="356" t="s">
        <v>22</v>
      </c>
      <c r="D23" s="357"/>
      <c r="E23" s="358"/>
      <c r="F23" s="358"/>
      <c r="G23" s="358"/>
      <c r="H23" s="359"/>
      <c r="I23" s="358"/>
      <c r="J23" s="358"/>
      <c r="K23" s="359"/>
      <c r="L23" s="358"/>
      <c r="M23" s="358"/>
      <c r="N23" s="359"/>
      <c r="O23" s="358"/>
      <c r="P23" s="358"/>
      <c r="Q23" s="359"/>
      <c r="R23" s="441"/>
      <c r="S23" s="358"/>
      <c r="T23" s="359"/>
      <c r="U23" s="441"/>
      <c r="V23" s="358"/>
      <c r="W23" s="359"/>
      <c r="X23" s="441"/>
      <c r="Y23" s="358"/>
      <c r="Z23" s="359"/>
      <c r="AA23" s="441"/>
      <c r="AB23" s="357"/>
      <c r="AC23" s="358"/>
      <c r="AD23" s="358"/>
      <c r="AE23" s="358"/>
      <c r="AF23" s="359"/>
      <c r="AG23" s="358"/>
      <c r="AH23" s="358"/>
      <c r="AI23" s="359"/>
      <c r="AJ23" s="358"/>
      <c r="AK23" s="358"/>
      <c r="AL23" s="359"/>
      <c r="AM23" s="358"/>
      <c r="AN23" s="358"/>
      <c r="AO23" s="359"/>
      <c r="AP23" s="358"/>
      <c r="AQ23" s="358"/>
      <c r="AR23" s="359"/>
      <c r="AS23" s="358"/>
      <c r="AT23" s="358"/>
      <c r="AU23" s="359"/>
      <c r="AV23" s="358"/>
      <c r="AW23" s="358"/>
      <c r="AX23" s="359"/>
      <c r="AY23" s="358"/>
      <c r="AZ23" s="466"/>
      <c r="BA23" s="358"/>
      <c r="BB23" s="359"/>
      <c r="BC23" s="358"/>
      <c r="BD23" s="358"/>
      <c r="BE23" s="359"/>
      <c r="BF23" s="358"/>
      <c r="BG23" s="358"/>
      <c r="BH23" s="359"/>
      <c r="BI23" s="358"/>
      <c r="BJ23" s="358"/>
      <c r="BK23" s="359"/>
      <c r="BL23" s="358"/>
      <c r="BM23" s="358"/>
      <c r="BN23" s="359"/>
      <c r="BO23" s="358"/>
      <c r="BP23" s="358"/>
      <c r="BQ23" s="359"/>
      <c r="BR23" s="358"/>
      <c r="BS23" s="357"/>
      <c r="BT23" s="358"/>
      <c r="BU23" s="358"/>
      <c r="BV23" s="358"/>
      <c r="BW23" s="359"/>
      <c r="BX23" s="358"/>
      <c r="BY23" s="498"/>
      <c r="BZ23" s="359"/>
      <c r="CA23" s="498"/>
      <c r="CB23" s="498"/>
      <c r="CC23" s="500"/>
      <c r="CD23" s="498"/>
      <c r="CE23" s="498"/>
      <c r="CF23" s="500"/>
      <c r="CG23" s="498"/>
      <c r="CH23" s="498"/>
      <c r="CI23" s="500"/>
      <c r="CJ23" s="498"/>
      <c r="CK23" s="498"/>
      <c r="CL23" s="500"/>
      <c r="CM23" s="498"/>
      <c r="CN23" s="498"/>
      <c r="CO23" s="500"/>
      <c r="CP23" s="498"/>
      <c r="CQ23" s="212"/>
    </row>
    <row r="24" ht="22.5" spans="1:95">
      <c r="A24" s="362"/>
      <c r="B24" s="355"/>
      <c r="C24" s="356" t="s">
        <v>404</v>
      </c>
      <c r="D24" s="357"/>
      <c r="E24" s="358"/>
      <c r="F24" s="358"/>
      <c r="G24" s="358"/>
      <c r="H24" s="359"/>
      <c r="I24" s="358"/>
      <c r="J24" s="358"/>
      <c r="K24" s="359"/>
      <c r="L24" s="358"/>
      <c r="M24" s="358"/>
      <c r="N24" s="359"/>
      <c r="O24" s="358"/>
      <c r="P24" s="358"/>
      <c r="Q24" s="359"/>
      <c r="R24" s="441"/>
      <c r="S24" s="358"/>
      <c r="T24" s="359"/>
      <c r="U24" s="441"/>
      <c r="V24" s="358"/>
      <c r="W24" s="359"/>
      <c r="X24" s="441"/>
      <c r="Y24" s="358"/>
      <c r="Z24" s="359"/>
      <c r="AA24" s="441"/>
      <c r="AB24" s="357"/>
      <c r="AC24" s="358"/>
      <c r="AD24" s="358"/>
      <c r="AE24" s="358"/>
      <c r="AF24" s="359"/>
      <c r="AG24" s="358"/>
      <c r="AH24" s="358"/>
      <c r="AI24" s="359"/>
      <c r="AJ24" s="358"/>
      <c r="AK24" s="358"/>
      <c r="AL24" s="359"/>
      <c r="AM24" s="358"/>
      <c r="AN24" s="358"/>
      <c r="AO24" s="359"/>
      <c r="AP24" s="358"/>
      <c r="AQ24" s="358"/>
      <c r="AR24" s="359"/>
      <c r="AS24" s="358"/>
      <c r="AT24" s="358"/>
      <c r="AU24" s="359"/>
      <c r="AV24" s="358"/>
      <c r="AW24" s="358"/>
      <c r="AX24" s="359"/>
      <c r="AY24" s="358"/>
      <c r="AZ24" s="466"/>
      <c r="BA24" s="358"/>
      <c r="BB24" s="359"/>
      <c r="BC24" s="358"/>
      <c r="BD24" s="358"/>
      <c r="BE24" s="359"/>
      <c r="BF24" s="358"/>
      <c r="BG24" s="358"/>
      <c r="BH24" s="359"/>
      <c r="BI24" s="358"/>
      <c r="BJ24" s="358"/>
      <c r="BK24" s="359"/>
      <c r="BL24" s="358"/>
      <c r="BM24" s="358"/>
      <c r="BN24" s="359"/>
      <c r="BO24" s="358"/>
      <c r="BP24" s="358"/>
      <c r="BQ24" s="359"/>
      <c r="BR24" s="358"/>
      <c r="BS24" s="357"/>
      <c r="BT24" s="358"/>
      <c r="BU24" s="358"/>
      <c r="BV24" s="358"/>
      <c r="BW24" s="359"/>
      <c r="BX24" s="358"/>
      <c r="BY24" s="498"/>
      <c r="BZ24" s="359"/>
      <c r="CA24" s="498"/>
      <c r="CB24" s="498"/>
      <c r="CC24" s="500"/>
      <c r="CD24" s="498"/>
      <c r="CE24" s="498"/>
      <c r="CF24" s="500"/>
      <c r="CG24" s="498"/>
      <c r="CH24" s="498"/>
      <c r="CI24" s="500"/>
      <c r="CJ24" s="498"/>
      <c r="CK24" s="498"/>
      <c r="CL24" s="500"/>
      <c r="CM24" s="498"/>
      <c r="CN24" s="498"/>
      <c r="CO24" s="500"/>
      <c r="CP24" s="498"/>
      <c r="CQ24" s="212"/>
    </row>
    <row r="25" ht="90" hidden="1" customHeight="1" outlineLevel="1" spans="1:95">
      <c r="A25" s="362" t="s">
        <v>23</v>
      </c>
      <c r="B25" s="355" t="s">
        <v>103</v>
      </c>
      <c r="C25" s="356" t="s">
        <v>13</v>
      </c>
      <c r="D25" s="357">
        <f>E25+F25+I25+L25+O25+R25</f>
        <v>0</v>
      </c>
      <c r="E25" s="358">
        <v>0</v>
      </c>
      <c r="F25" s="358">
        <v>0</v>
      </c>
      <c r="G25" s="358">
        <f>'26'!I24</f>
        <v>0</v>
      </c>
      <c r="H25" s="359"/>
      <c r="I25" s="358">
        <v>0</v>
      </c>
      <c r="J25" s="358">
        <f>'26'!L24</f>
        <v>0</v>
      </c>
      <c r="K25" s="359"/>
      <c r="L25" s="358">
        <v>0</v>
      </c>
      <c r="M25" s="358">
        <f>'26'!O24</f>
        <v>0</v>
      </c>
      <c r="N25" s="359"/>
      <c r="O25" s="358">
        <v>0</v>
      </c>
      <c r="P25" s="358">
        <f>'26'!R24</f>
        <v>0</v>
      </c>
      <c r="Q25" s="359"/>
      <c r="R25" s="441">
        <f>P25+Q25</f>
        <v>0</v>
      </c>
      <c r="S25" s="358">
        <f>'26'!U24</f>
        <v>0</v>
      </c>
      <c r="T25" s="359"/>
      <c r="U25" s="441">
        <f>S25+T25</f>
        <v>0</v>
      </c>
      <c r="V25" s="358">
        <f>'26'!X24</f>
        <v>0</v>
      </c>
      <c r="W25" s="359"/>
      <c r="X25" s="441">
        <f>V25+W25</f>
        <v>0</v>
      </c>
      <c r="Y25" s="358">
        <f>'26'!AA24</f>
        <v>0</v>
      </c>
      <c r="Z25" s="359"/>
      <c r="AA25" s="441">
        <f>Y25+Z25</f>
        <v>0</v>
      </c>
      <c r="AB25" s="357">
        <f>AC25+AD25+AG25+AJ25+AM25+AP25</f>
        <v>0</v>
      </c>
      <c r="AC25" s="358">
        <v>0</v>
      </c>
      <c r="AD25" s="358">
        <v>0</v>
      </c>
      <c r="AE25" s="358">
        <f>'25'!X23</f>
        <v>0</v>
      </c>
      <c r="AF25" s="359"/>
      <c r="AG25" s="358">
        <f>AE25+AF25</f>
        <v>0</v>
      </c>
      <c r="AH25" s="358">
        <v>0</v>
      </c>
      <c r="AI25" s="359"/>
      <c r="AJ25" s="358">
        <f>AH25+AI25</f>
        <v>0</v>
      </c>
      <c r="AK25" s="358">
        <v>0</v>
      </c>
      <c r="AL25" s="359"/>
      <c r="AM25" s="358">
        <f>AK25+AL25</f>
        <v>0</v>
      </c>
      <c r="AN25" s="358">
        <v>0</v>
      </c>
      <c r="AO25" s="359"/>
      <c r="AP25" s="358">
        <f>AN25+AO25</f>
        <v>0</v>
      </c>
      <c r="AQ25" s="358">
        <v>0</v>
      </c>
      <c r="AR25" s="359"/>
      <c r="AS25" s="358">
        <f>AQ25+AR25</f>
        <v>0</v>
      </c>
      <c r="AT25" s="358">
        <v>0</v>
      </c>
      <c r="AU25" s="359"/>
      <c r="AV25" s="358">
        <f>AT25+AU25</f>
        <v>0</v>
      </c>
      <c r="AW25" s="358">
        <v>0</v>
      </c>
      <c r="AX25" s="359"/>
      <c r="AY25" s="358">
        <f>AW25+AX25</f>
        <v>0</v>
      </c>
      <c r="AZ25" s="466"/>
      <c r="BA25" s="468"/>
      <c r="BB25" s="360"/>
      <c r="BC25" s="468"/>
      <c r="BD25" s="468"/>
      <c r="BE25" s="360"/>
      <c r="BF25" s="468"/>
      <c r="BG25" s="468"/>
      <c r="BH25" s="360"/>
      <c r="BI25" s="468"/>
      <c r="BJ25" s="468"/>
      <c r="BK25" s="360"/>
      <c r="BL25" s="468"/>
      <c r="BM25" s="468"/>
      <c r="BN25" s="360"/>
      <c r="BO25" s="468"/>
      <c r="BP25" s="468"/>
      <c r="BQ25" s="360"/>
      <c r="BR25" s="468"/>
      <c r="BS25" s="357">
        <f>BT25+BU25+BX25+CA25+CD25+CG25</f>
        <v>0</v>
      </c>
      <c r="BT25" s="358">
        <f t="shared" ref="BT25:BW26" si="1">E25+AC25</f>
        <v>0</v>
      </c>
      <c r="BU25" s="358">
        <f t="shared" si="1"/>
        <v>0</v>
      </c>
      <c r="BV25" s="358">
        <f t="shared" si="1"/>
        <v>0</v>
      </c>
      <c r="BW25" s="359">
        <f t="shared" si="1"/>
        <v>0</v>
      </c>
      <c r="BX25" s="358">
        <f>BV25+BW25</f>
        <v>0</v>
      </c>
      <c r="BY25" s="358">
        <f>J25+AH25</f>
        <v>0</v>
      </c>
      <c r="BZ25" s="359">
        <f>K25+AI25</f>
        <v>0</v>
      </c>
      <c r="CA25" s="358">
        <f>BY25+BZ25</f>
        <v>0</v>
      </c>
      <c r="CB25" s="358">
        <f>M25+AK25</f>
        <v>0</v>
      </c>
      <c r="CC25" s="359">
        <f>N25+AL25</f>
        <v>0</v>
      </c>
      <c r="CD25" s="358">
        <f>CB25+CC25</f>
        <v>0</v>
      </c>
      <c r="CE25" s="358">
        <f>P25+AN25</f>
        <v>0</v>
      </c>
      <c r="CF25" s="359">
        <f>Q25+AO25</f>
        <v>0</v>
      </c>
      <c r="CG25" s="358">
        <f>CE25+CF25</f>
        <v>0</v>
      </c>
      <c r="CH25" s="358">
        <f>S25+AQ25</f>
        <v>0</v>
      </c>
      <c r="CI25" s="359">
        <f>T25+AR25</f>
        <v>0</v>
      </c>
      <c r="CJ25" s="358">
        <f>CH25+CI25</f>
        <v>0</v>
      </c>
      <c r="CK25" s="358">
        <f>V25+AT25</f>
        <v>0</v>
      </c>
      <c r="CL25" s="359">
        <f>W25+AU25</f>
        <v>0</v>
      </c>
      <c r="CM25" s="358">
        <f>CK25+CL25</f>
        <v>0</v>
      </c>
      <c r="CN25" s="358">
        <f>Y25+AW25</f>
        <v>0</v>
      </c>
      <c r="CO25" s="359">
        <f>Z25+AX25</f>
        <v>0</v>
      </c>
      <c r="CP25" s="358">
        <f>CN25+CO25</f>
        <v>0</v>
      </c>
      <c r="CQ25" s="212"/>
    </row>
    <row r="26" ht="66.75" customHeight="1" collapsed="1" spans="1:95">
      <c r="A26" s="354" t="s">
        <v>272</v>
      </c>
      <c r="B26" s="363" t="s">
        <v>26</v>
      </c>
      <c r="C26" s="356" t="s">
        <v>13</v>
      </c>
      <c r="D26" s="357">
        <f>E26+F26+I26+L26+O26+R26+U26+X26+AA26</f>
        <v>6500</v>
      </c>
      <c r="E26" s="358">
        <v>1500</v>
      </c>
      <c r="F26" s="358">
        <v>0</v>
      </c>
      <c r="G26" s="358">
        <f>'26'!I25</f>
        <v>5000</v>
      </c>
      <c r="H26" s="359">
        <f>H27+H28+H29</f>
        <v>0</v>
      </c>
      <c r="I26" s="358">
        <f>G26+H26</f>
        <v>5000</v>
      </c>
      <c r="J26" s="358">
        <f>'35'!L26</f>
        <v>0</v>
      </c>
      <c r="K26" s="359"/>
      <c r="L26" s="358">
        <f>J26+K26</f>
        <v>0</v>
      </c>
      <c r="M26" s="358">
        <v>0</v>
      </c>
      <c r="N26" s="359"/>
      <c r="O26" s="358">
        <f>M26+N26</f>
        <v>0</v>
      </c>
      <c r="P26" s="358">
        <v>0</v>
      </c>
      <c r="Q26" s="359"/>
      <c r="R26" s="441">
        <f>P26+Q26</f>
        <v>0</v>
      </c>
      <c r="S26" s="358">
        <v>0</v>
      </c>
      <c r="T26" s="359"/>
      <c r="U26" s="441">
        <f>S26+T26</f>
        <v>0</v>
      </c>
      <c r="V26" s="358">
        <v>0</v>
      </c>
      <c r="W26" s="359"/>
      <c r="X26" s="441">
        <f>V26+W26</f>
        <v>0</v>
      </c>
      <c r="Y26" s="358">
        <v>0</v>
      </c>
      <c r="Z26" s="359"/>
      <c r="AA26" s="441">
        <f>Y26+Z26</f>
        <v>0</v>
      </c>
      <c r="AB26" s="357">
        <f>AC26+AD26+AG26+AJ26+AM26+AP26+AS26+AV26+AY26</f>
        <v>0</v>
      </c>
      <c r="AC26" s="358">
        <v>0</v>
      </c>
      <c r="AD26" s="358">
        <v>0</v>
      </c>
      <c r="AE26" s="358">
        <f>'25'!X24</f>
        <v>0</v>
      </c>
      <c r="AF26" s="359"/>
      <c r="AG26" s="358">
        <f>AE26+AF26</f>
        <v>0</v>
      </c>
      <c r="AH26" s="358">
        <v>0</v>
      </c>
      <c r="AI26" s="359"/>
      <c r="AJ26" s="358">
        <f>AH26+AI26</f>
        <v>0</v>
      </c>
      <c r="AK26" s="358">
        <v>0</v>
      </c>
      <c r="AL26" s="359"/>
      <c r="AM26" s="358">
        <f>AK26+AL26</f>
        <v>0</v>
      </c>
      <c r="AN26" s="358">
        <v>0</v>
      </c>
      <c r="AO26" s="359"/>
      <c r="AP26" s="358">
        <f>AN26+AO26</f>
        <v>0</v>
      </c>
      <c r="AQ26" s="358">
        <v>0</v>
      </c>
      <c r="AR26" s="359"/>
      <c r="AS26" s="358">
        <f>AQ26+AR26</f>
        <v>0</v>
      </c>
      <c r="AT26" s="358">
        <v>0</v>
      </c>
      <c r="AU26" s="359"/>
      <c r="AV26" s="358">
        <f>AT26+AU26</f>
        <v>0</v>
      </c>
      <c r="AW26" s="358">
        <v>0</v>
      </c>
      <c r="AX26" s="359"/>
      <c r="AY26" s="358">
        <f>AW26+AX26</f>
        <v>0</v>
      </c>
      <c r="AZ26" s="466">
        <f>BC26+BF26+BI26+BL26+BO26+BR26</f>
        <v>0</v>
      </c>
      <c r="BA26" s="361">
        <v>0</v>
      </c>
      <c r="BB26" s="427"/>
      <c r="BC26" s="358">
        <f>BA26+BB26</f>
        <v>0</v>
      </c>
      <c r="BD26" s="358">
        <v>0</v>
      </c>
      <c r="BE26" s="359"/>
      <c r="BF26" s="358">
        <f>BD26+BE26</f>
        <v>0</v>
      </c>
      <c r="BG26" s="358">
        <v>0</v>
      </c>
      <c r="BH26" s="359"/>
      <c r="BI26" s="358">
        <f>BG26+BH26</f>
        <v>0</v>
      </c>
      <c r="BJ26" s="358">
        <v>0</v>
      </c>
      <c r="BK26" s="359"/>
      <c r="BL26" s="358">
        <f>BJ26+BK26</f>
        <v>0</v>
      </c>
      <c r="BM26" s="358">
        <v>0</v>
      </c>
      <c r="BN26" s="359"/>
      <c r="BO26" s="358">
        <f>BM26+BN26</f>
        <v>0</v>
      </c>
      <c r="BP26" s="358">
        <v>0</v>
      </c>
      <c r="BQ26" s="359"/>
      <c r="BR26" s="358">
        <f>BP26+BQ26</f>
        <v>0</v>
      </c>
      <c r="BS26" s="357">
        <f>BT26+BU26+BX26+CA26+CD26+CG26+CJ26+CM26+CP26</f>
        <v>6500</v>
      </c>
      <c r="BT26" s="358">
        <f t="shared" si="1"/>
        <v>1500</v>
      </c>
      <c r="BU26" s="358">
        <f t="shared" si="1"/>
        <v>0</v>
      </c>
      <c r="BV26" s="358">
        <f t="shared" si="1"/>
        <v>5000</v>
      </c>
      <c r="BW26" s="359">
        <f t="shared" si="1"/>
        <v>0</v>
      </c>
      <c r="BX26" s="358">
        <f>BV26+BW26</f>
        <v>5000</v>
      </c>
      <c r="BY26" s="358">
        <f>J26+AH26+BA26</f>
        <v>0</v>
      </c>
      <c r="BZ26" s="359">
        <f>K26+AI26+BB26</f>
        <v>0</v>
      </c>
      <c r="CA26" s="358">
        <f>BY26+BZ26</f>
        <v>0</v>
      </c>
      <c r="CB26" s="358">
        <f>M26+AK26</f>
        <v>0</v>
      </c>
      <c r="CC26" s="359">
        <f>N26+AL26</f>
        <v>0</v>
      </c>
      <c r="CD26" s="358">
        <f>CB26+CC26</f>
        <v>0</v>
      </c>
      <c r="CE26" s="358">
        <f>P26+AN26</f>
        <v>0</v>
      </c>
      <c r="CF26" s="359">
        <f>Q26+AO26</f>
        <v>0</v>
      </c>
      <c r="CG26" s="358">
        <f>CE26+CF26</f>
        <v>0</v>
      </c>
      <c r="CH26" s="358">
        <f>S26+AQ26</f>
        <v>0</v>
      </c>
      <c r="CI26" s="359">
        <f>T26+AR26</f>
        <v>0</v>
      </c>
      <c r="CJ26" s="358">
        <f>CH26+CI26</f>
        <v>0</v>
      </c>
      <c r="CK26" s="358">
        <f>V26+AT26</f>
        <v>0</v>
      </c>
      <c r="CL26" s="359">
        <f>W26+AU26</f>
        <v>0</v>
      </c>
      <c r="CM26" s="358">
        <f>CK26+CL26</f>
        <v>0</v>
      </c>
      <c r="CN26" s="358">
        <f>Y26+AW26</f>
        <v>0</v>
      </c>
      <c r="CO26" s="359">
        <f>Z26+AX26</f>
        <v>0</v>
      </c>
      <c r="CP26" s="358">
        <f>CN26+CO26</f>
        <v>0</v>
      </c>
      <c r="CQ26" s="213"/>
    </row>
    <row r="27" ht="33.75" spans="1:95">
      <c r="A27" s="354"/>
      <c r="B27" s="363"/>
      <c r="C27" s="356" t="s">
        <v>27</v>
      </c>
      <c r="D27" s="357"/>
      <c r="E27" s="361"/>
      <c r="F27" s="358"/>
      <c r="G27" s="358"/>
      <c r="H27" s="359"/>
      <c r="I27" s="361"/>
      <c r="J27" s="358"/>
      <c r="K27" s="427"/>
      <c r="L27" s="361"/>
      <c r="M27" s="358"/>
      <c r="N27" s="427"/>
      <c r="O27" s="361"/>
      <c r="P27" s="358"/>
      <c r="Q27" s="427"/>
      <c r="R27" s="432"/>
      <c r="S27" s="358"/>
      <c r="T27" s="427"/>
      <c r="U27" s="432"/>
      <c r="V27" s="358"/>
      <c r="W27" s="427"/>
      <c r="X27" s="432"/>
      <c r="Y27" s="358"/>
      <c r="Z27" s="427"/>
      <c r="AA27" s="432"/>
      <c r="AB27" s="357"/>
      <c r="AC27" s="361"/>
      <c r="AD27" s="361"/>
      <c r="AE27" s="358"/>
      <c r="AF27" s="427"/>
      <c r="AG27" s="361"/>
      <c r="AH27" s="361"/>
      <c r="AI27" s="427"/>
      <c r="AJ27" s="361"/>
      <c r="AK27" s="361"/>
      <c r="AL27" s="427"/>
      <c r="AM27" s="361"/>
      <c r="AN27" s="361"/>
      <c r="AO27" s="427"/>
      <c r="AP27" s="361"/>
      <c r="AQ27" s="361"/>
      <c r="AR27" s="427"/>
      <c r="AS27" s="361"/>
      <c r="AT27" s="361"/>
      <c r="AU27" s="427"/>
      <c r="AV27" s="361"/>
      <c r="AW27" s="361"/>
      <c r="AX27" s="427"/>
      <c r="AY27" s="467"/>
      <c r="AZ27" s="466"/>
      <c r="BA27" s="361"/>
      <c r="BB27" s="427"/>
      <c r="BC27" s="361"/>
      <c r="BD27" s="361"/>
      <c r="BE27" s="427"/>
      <c r="BF27" s="361"/>
      <c r="BG27" s="361"/>
      <c r="BH27" s="427"/>
      <c r="BI27" s="361"/>
      <c r="BJ27" s="361"/>
      <c r="BK27" s="427"/>
      <c r="BL27" s="361"/>
      <c r="BM27" s="361"/>
      <c r="BN27" s="427"/>
      <c r="BO27" s="361"/>
      <c r="BP27" s="361"/>
      <c r="BQ27" s="427"/>
      <c r="BR27" s="467"/>
      <c r="BS27" s="357"/>
      <c r="BT27" s="361"/>
      <c r="BU27" s="361"/>
      <c r="BV27" s="361"/>
      <c r="BW27" s="427"/>
      <c r="BX27" s="361"/>
      <c r="BY27" s="498"/>
      <c r="BZ27" s="427"/>
      <c r="CA27" s="498"/>
      <c r="CB27" s="498"/>
      <c r="CC27" s="500"/>
      <c r="CD27" s="498"/>
      <c r="CE27" s="498"/>
      <c r="CF27" s="500"/>
      <c r="CG27" s="498"/>
      <c r="CH27" s="498"/>
      <c r="CI27" s="500"/>
      <c r="CJ27" s="498"/>
      <c r="CK27" s="498"/>
      <c r="CL27" s="500"/>
      <c r="CM27" s="498"/>
      <c r="CN27" s="498"/>
      <c r="CO27" s="500"/>
      <c r="CP27" s="508"/>
      <c r="CQ27" s="215"/>
    </row>
    <row r="28" ht="33.75" spans="1:95">
      <c r="A28" s="354"/>
      <c r="B28" s="363"/>
      <c r="C28" s="356" t="s">
        <v>28</v>
      </c>
      <c r="D28" s="357"/>
      <c r="E28" s="361"/>
      <c r="F28" s="358"/>
      <c r="G28" s="358"/>
      <c r="H28" s="359"/>
      <c r="I28" s="361"/>
      <c r="J28" s="358"/>
      <c r="K28" s="427"/>
      <c r="L28" s="361"/>
      <c r="M28" s="358"/>
      <c r="N28" s="427"/>
      <c r="O28" s="361"/>
      <c r="P28" s="358"/>
      <c r="Q28" s="427"/>
      <c r="R28" s="432"/>
      <c r="S28" s="358"/>
      <c r="T28" s="427"/>
      <c r="U28" s="432"/>
      <c r="V28" s="358"/>
      <c r="W28" s="427"/>
      <c r="X28" s="432"/>
      <c r="Y28" s="358"/>
      <c r="Z28" s="427"/>
      <c r="AA28" s="432"/>
      <c r="AB28" s="357"/>
      <c r="AC28" s="361"/>
      <c r="AD28" s="361"/>
      <c r="AE28" s="358"/>
      <c r="AF28" s="427"/>
      <c r="AG28" s="361"/>
      <c r="AH28" s="361"/>
      <c r="AI28" s="427"/>
      <c r="AJ28" s="361"/>
      <c r="AK28" s="361"/>
      <c r="AL28" s="427"/>
      <c r="AM28" s="361"/>
      <c r="AN28" s="361"/>
      <c r="AO28" s="427"/>
      <c r="AP28" s="361"/>
      <c r="AQ28" s="361"/>
      <c r="AR28" s="427"/>
      <c r="AS28" s="361"/>
      <c r="AT28" s="361"/>
      <c r="AU28" s="427"/>
      <c r="AV28" s="361"/>
      <c r="AW28" s="361"/>
      <c r="AX28" s="427"/>
      <c r="AY28" s="467"/>
      <c r="AZ28" s="466"/>
      <c r="BA28" s="361"/>
      <c r="BB28" s="427"/>
      <c r="BC28" s="361"/>
      <c r="BD28" s="361"/>
      <c r="BE28" s="427"/>
      <c r="BF28" s="361"/>
      <c r="BG28" s="361"/>
      <c r="BH28" s="427"/>
      <c r="BI28" s="361"/>
      <c r="BJ28" s="361"/>
      <c r="BK28" s="427"/>
      <c r="BL28" s="361"/>
      <c r="BM28" s="361"/>
      <c r="BN28" s="427"/>
      <c r="BO28" s="361"/>
      <c r="BP28" s="361"/>
      <c r="BQ28" s="427"/>
      <c r="BR28" s="467"/>
      <c r="BS28" s="357"/>
      <c r="BT28" s="361"/>
      <c r="BU28" s="361"/>
      <c r="BV28" s="361"/>
      <c r="BW28" s="427"/>
      <c r="BX28" s="361"/>
      <c r="BY28" s="498"/>
      <c r="BZ28" s="427"/>
      <c r="CA28" s="498"/>
      <c r="CB28" s="498"/>
      <c r="CC28" s="500"/>
      <c r="CD28" s="498"/>
      <c r="CE28" s="498"/>
      <c r="CF28" s="500"/>
      <c r="CG28" s="498"/>
      <c r="CH28" s="498"/>
      <c r="CI28" s="500"/>
      <c r="CJ28" s="498"/>
      <c r="CK28" s="498"/>
      <c r="CL28" s="500"/>
      <c r="CM28" s="498"/>
      <c r="CN28" s="498"/>
      <c r="CO28" s="500"/>
      <c r="CP28" s="508"/>
      <c r="CQ28" s="215"/>
    </row>
    <row r="29" ht="20.25" customHeight="1" spans="1:95">
      <c r="A29" s="354"/>
      <c r="B29" s="363"/>
      <c r="C29" s="356" t="s">
        <v>405</v>
      </c>
      <c r="D29" s="357"/>
      <c r="E29" s="361"/>
      <c r="F29" s="358"/>
      <c r="G29" s="358"/>
      <c r="H29" s="364"/>
      <c r="I29" s="358"/>
      <c r="J29" s="358"/>
      <c r="K29" s="359"/>
      <c r="L29" s="361"/>
      <c r="M29" s="358"/>
      <c r="N29" s="427"/>
      <c r="O29" s="361"/>
      <c r="P29" s="358"/>
      <c r="Q29" s="427"/>
      <c r="R29" s="432"/>
      <c r="S29" s="358"/>
      <c r="T29" s="427"/>
      <c r="U29" s="432"/>
      <c r="V29" s="358"/>
      <c r="W29" s="427"/>
      <c r="X29" s="432"/>
      <c r="Y29" s="358"/>
      <c r="Z29" s="427"/>
      <c r="AA29" s="432"/>
      <c r="AB29" s="357"/>
      <c r="AC29" s="361"/>
      <c r="AD29" s="361"/>
      <c r="AE29" s="358"/>
      <c r="AF29" s="427"/>
      <c r="AG29" s="361"/>
      <c r="AH29" s="361"/>
      <c r="AI29" s="427"/>
      <c r="AJ29" s="361"/>
      <c r="AK29" s="361"/>
      <c r="AL29" s="427"/>
      <c r="AM29" s="361"/>
      <c r="AN29" s="361"/>
      <c r="AO29" s="427"/>
      <c r="AP29" s="361"/>
      <c r="AQ29" s="361"/>
      <c r="AR29" s="427"/>
      <c r="AS29" s="361"/>
      <c r="AT29" s="361"/>
      <c r="AU29" s="427"/>
      <c r="AV29" s="361"/>
      <c r="AW29" s="361"/>
      <c r="AX29" s="427"/>
      <c r="AY29" s="467"/>
      <c r="AZ29" s="466"/>
      <c r="BA29" s="358"/>
      <c r="BB29" s="359"/>
      <c r="BC29" s="358"/>
      <c r="BD29" s="358"/>
      <c r="BE29" s="359"/>
      <c r="BF29" s="358"/>
      <c r="BG29" s="358"/>
      <c r="BH29" s="359"/>
      <c r="BI29" s="358"/>
      <c r="BJ29" s="358"/>
      <c r="BK29" s="359"/>
      <c r="BL29" s="358"/>
      <c r="BM29" s="358"/>
      <c r="BN29" s="359"/>
      <c r="BO29" s="358"/>
      <c r="BP29" s="358"/>
      <c r="BQ29" s="359"/>
      <c r="BR29" s="464"/>
      <c r="BS29" s="357"/>
      <c r="BT29" s="361"/>
      <c r="BU29" s="361"/>
      <c r="BV29" s="361"/>
      <c r="BW29" s="427"/>
      <c r="BX29" s="361"/>
      <c r="BY29" s="498"/>
      <c r="BZ29" s="427"/>
      <c r="CA29" s="498"/>
      <c r="CB29" s="498"/>
      <c r="CC29" s="500"/>
      <c r="CD29" s="498"/>
      <c r="CE29" s="498"/>
      <c r="CF29" s="500"/>
      <c r="CG29" s="498"/>
      <c r="CH29" s="498"/>
      <c r="CI29" s="500"/>
      <c r="CJ29" s="498"/>
      <c r="CK29" s="498"/>
      <c r="CL29" s="500"/>
      <c r="CM29" s="498"/>
      <c r="CN29" s="498"/>
      <c r="CO29" s="500"/>
      <c r="CP29" s="508"/>
      <c r="CQ29" s="216"/>
    </row>
    <row r="30" ht="104.25" customHeight="1" spans="1:95">
      <c r="A30" s="365" t="s">
        <v>104</v>
      </c>
      <c r="B30" s="355" t="s">
        <v>30</v>
      </c>
      <c r="C30" s="356" t="s">
        <v>13</v>
      </c>
      <c r="D30" s="357">
        <f>E30+F30+I30+L30+O30+R30+U30+X30+AA30</f>
        <v>553352.67605</v>
      </c>
      <c r="E30" s="358">
        <v>62130.78562</v>
      </c>
      <c r="F30" s="358">
        <v>58712.83911</v>
      </c>
      <c r="G30" s="358">
        <f>'27'!I31</f>
        <v>55638.85574</v>
      </c>
      <c r="H30" s="359">
        <f>H31+H36+H38</f>
        <v>0</v>
      </c>
      <c r="I30" s="358">
        <f>I31+I36</f>
        <v>53639.64704</v>
      </c>
      <c r="J30" s="358">
        <f>'35'!L30</f>
        <v>55740.17778</v>
      </c>
      <c r="K30" s="359">
        <f t="shared" ref="K30:P30" si="2">K31+K36+K38</f>
        <v>0</v>
      </c>
      <c r="L30" s="358">
        <f t="shared" si="2"/>
        <v>55740.17778</v>
      </c>
      <c r="M30" s="358">
        <f t="shared" si="2"/>
        <v>56756.35388</v>
      </c>
      <c r="N30" s="359">
        <f t="shared" si="2"/>
        <v>0</v>
      </c>
      <c r="O30" s="358">
        <f t="shared" si="2"/>
        <v>56756.35388</v>
      </c>
      <c r="P30" s="358">
        <f t="shared" si="2"/>
        <v>77154.26481</v>
      </c>
      <c r="Q30" s="359">
        <f t="shared" ref="Q30:AA30" si="3">Q31+Q36</f>
        <v>0</v>
      </c>
      <c r="R30" s="441">
        <f t="shared" si="3"/>
        <v>74700.98828</v>
      </c>
      <c r="S30" s="358">
        <f t="shared" si="3"/>
        <v>62508.15979</v>
      </c>
      <c r="T30" s="359">
        <f t="shared" si="3"/>
        <v>125.78202</v>
      </c>
      <c r="U30" s="441">
        <f t="shared" si="3"/>
        <v>62633.94181</v>
      </c>
      <c r="V30" s="358">
        <f t="shared" si="3"/>
        <v>0</v>
      </c>
      <c r="W30" s="359">
        <f t="shared" si="3"/>
        <v>68418.25831</v>
      </c>
      <c r="X30" s="441">
        <f t="shared" si="3"/>
        <v>68418.25831</v>
      </c>
      <c r="Y30" s="358">
        <f t="shared" si="3"/>
        <v>0</v>
      </c>
      <c r="Z30" s="359">
        <f t="shared" si="3"/>
        <v>60619.68422</v>
      </c>
      <c r="AA30" s="441">
        <f t="shared" si="3"/>
        <v>60619.68422</v>
      </c>
      <c r="AB30" s="357">
        <f>AC30+AD30+AG30+AJ30+AM30+AP30+AS30+AV30+AY30</f>
        <v>30675.23378</v>
      </c>
      <c r="AC30" s="358">
        <f>AC31+AC36</f>
        <v>4170.09794</v>
      </c>
      <c r="AD30" s="358">
        <f>AD31+AD36</f>
        <v>0</v>
      </c>
      <c r="AE30" s="358">
        <f>'25'!X28</f>
        <v>2878.24959</v>
      </c>
      <c r="AF30" s="359">
        <f>AF31+AF36+AF38</f>
        <v>0</v>
      </c>
      <c r="AG30" s="358">
        <f>AG31+AG36</f>
        <v>2878.24959</v>
      </c>
      <c r="AH30" s="358">
        <f>'35'!AA30</f>
        <v>6492.56942</v>
      </c>
      <c r="AI30" s="359">
        <f>AI31+AI36+AI38</f>
        <v>0</v>
      </c>
      <c r="AJ30" s="358">
        <f>AJ31+AJ36</f>
        <v>1761.4</v>
      </c>
      <c r="AK30" s="358">
        <f>AK31+AK36+AK38</f>
        <v>2950</v>
      </c>
      <c r="AL30" s="359">
        <f>AL31+AL36+AL38</f>
        <v>0</v>
      </c>
      <c r="AM30" s="358">
        <f>AK30+AL30</f>
        <v>2950</v>
      </c>
      <c r="AN30" s="358">
        <f t="shared" ref="AN30:AY30" si="4">AN31+AN36</f>
        <v>4050.4</v>
      </c>
      <c r="AO30" s="359">
        <f t="shared" si="4"/>
        <v>0</v>
      </c>
      <c r="AP30" s="358">
        <f t="shared" si="4"/>
        <v>4050.4</v>
      </c>
      <c r="AQ30" s="358">
        <f t="shared" si="4"/>
        <v>7865.08625</v>
      </c>
      <c r="AR30" s="359">
        <f t="shared" si="4"/>
        <v>0</v>
      </c>
      <c r="AS30" s="358">
        <f t="shared" si="4"/>
        <v>7865.08625</v>
      </c>
      <c r="AT30" s="358">
        <f t="shared" si="4"/>
        <v>0</v>
      </c>
      <c r="AU30" s="359">
        <f t="shared" si="4"/>
        <v>7000</v>
      </c>
      <c r="AV30" s="358">
        <f t="shared" si="4"/>
        <v>7000</v>
      </c>
      <c r="AW30" s="358">
        <f t="shared" si="4"/>
        <v>0</v>
      </c>
      <c r="AX30" s="359">
        <f t="shared" si="4"/>
        <v>0</v>
      </c>
      <c r="AY30" s="358">
        <f t="shared" si="4"/>
        <v>0</v>
      </c>
      <c r="AZ30" s="466">
        <f>BC30+BF30+BI30+BL30+BO30+BR30</f>
        <v>0</v>
      </c>
      <c r="BA30" s="358">
        <v>0</v>
      </c>
      <c r="BB30" s="359"/>
      <c r="BC30" s="358">
        <f>BA30+BB30</f>
        <v>0</v>
      </c>
      <c r="BD30" s="358">
        <v>0</v>
      </c>
      <c r="BE30" s="359"/>
      <c r="BF30" s="358">
        <f>BD30+BE30</f>
        <v>0</v>
      </c>
      <c r="BG30" s="358">
        <f t="shared" ref="BG30:BU30" si="5">BG31+BG36</f>
        <v>0</v>
      </c>
      <c r="BH30" s="359">
        <f t="shared" si="5"/>
        <v>0</v>
      </c>
      <c r="BI30" s="358">
        <f t="shared" si="5"/>
        <v>0</v>
      </c>
      <c r="BJ30" s="358">
        <f t="shared" si="5"/>
        <v>0</v>
      </c>
      <c r="BK30" s="359">
        <f t="shared" si="5"/>
        <v>0</v>
      </c>
      <c r="BL30" s="358">
        <f t="shared" si="5"/>
        <v>0</v>
      </c>
      <c r="BM30" s="358">
        <f t="shared" si="5"/>
        <v>0</v>
      </c>
      <c r="BN30" s="359">
        <f t="shared" si="5"/>
        <v>0</v>
      </c>
      <c r="BO30" s="358">
        <f t="shared" si="5"/>
        <v>0</v>
      </c>
      <c r="BP30" s="358">
        <f t="shared" si="5"/>
        <v>0</v>
      </c>
      <c r="BQ30" s="359">
        <f t="shared" si="5"/>
        <v>0</v>
      </c>
      <c r="BR30" s="358">
        <f t="shared" si="5"/>
        <v>0</v>
      </c>
      <c r="BS30" s="357">
        <f t="shared" si="5"/>
        <v>584027.90983</v>
      </c>
      <c r="BT30" s="358">
        <f t="shared" si="5"/>
        <v>66300.88356</v>
      </c>
      <c r="BU30" s="358">
        <f t="shared" si="5"/>
        <v>58712.83911</v>
      </c>
      <c r="BV30" s="358">
        <f>BV31+BV36+BV38</f>
        <v>58517.10533</v>
      </c>
      <c r="BW30" s="359">
        <f>BW31+BW36+BW38</f>
        <v>0</v>
      </c>
      <c r="BX30" s="358">
        <f>BX31+BX36</f>
        <v>56517.89663</v>
      </c>
      <c r="BY30" s="358">
        <f>J30+AH30+BA30</f>
        <v>62232.7472</v>
      </c>
      <c r="BZ30" s="359">
        <f>K30+AI30+BB30</f>
        <v>0</v>
      </c>
      <c r="CA30" s="358">
        <f>CA31+CA36</f>
        <v>57501.57778</v>
      </c>
      <c r="CB30" s="358">
        <f>CB31+CB36+CB38</f>
        <v>59706.35388</v>
      </c>
      <c r="CC30" s="359">
        <f>CC31+CC36+CC38</f>
        <v>0</v>
      </c>
      <c r="CD30" s="358">
        <f t="shared" ref="CD30:CP30" si="6">CD31+CD36</f>
        <v>59706.35388</v>
      </c>
      <c r="CE30" s="358">
        <f t="shared" si="6"/>
        <v>78751.38828</v>
      </c>
      <c r="CF30" s="359">
        <f t="shared" si="6"/>
        <v>0</v>
      </c>
      <c r="CG30" s="358">
        <f t="shared" si="6"/>
        <v>78751.38828</v>
      </c>
      <c r="CH30" s="358">
        <f t="shared" si="6"/>
        <v>70373.24604</v>
      </c>
      <c r="CI30" s="359">
        <f t="shared" si="6"/>
        <v>125.78202</v>
      </c>
      <c r="CJ30" s="358">
        <f t="shared" si="6"/>
        <v>70499.02806</v>
      </c>
      <c r="CK30" s="358">
        <f t="shared" si="6"/>
        <v>0</v>
      </c>
      <c r="CL30" s="359">
        <f t="shared" si="6"/>
        <v>75418.25831</v>
      </c>
      <c r="CM30" s="358">
        <f t="shared" si="6"/>
        <v>75418.25831</v>
      </c>
      <c r="CN30" s="358">
        <f t="shared" si="6"/>
        <v>0</v>
      </c>
      <c r="CO30" s="359">
        <f t="shared" si="6"/>
        <v>60619.68422</v>
      </c>
      <c r="CP30" s="358">
        <f t="shared" si="6"/>
        <v>60619.68422</v>
      </c>
      <c r="CQ30" s="210"/>
    </row>
    <row r="31" ht="75" customHeight="1" spans="1:95">
      <c r="A31" s="366"/>
      <c r="B31" s="355" t="s">
        <v>106</v>
      </c>
      <c r="C31" s="356" t="s">
        <v>13</v>
      </c>
      <c r="D31" s="357">
        <f>E31+F31+I31+L31+O31+R31+U31+X31+AA31</f>
        <v>377153.14738</v>
      </c>
      <c r="E31" s="358">
        <v>47677.00755</v>
      </c>
      <c r="F31" s="358">
        <v>43579.97183</v>
      </c>
      <c r="G31" s="358">
        <f>'27'!I32</f>
        <v>37192.36683</v>
      </c>
      <c r="H31" s="359">
        <f>H32+H33+H34+H35</f>
        <v>0</v>
      </c>
      <c r="I31" s="358">
        <f>G31+H31</f>
        <v>37192.36683</v>
      </c>
      <c r="J31" s="358">
        <f>'35'!L31</f>
        <v>36930.6898</v>
      </c>
      <c r="K31" s="359">
        <f>K32+K34</f>
        <v>0</v>
      </c>
      <c r="L31" s="358">
        <f>J31+K31</f>
        <v>36930.6898</v>
      </c>
      <c r="M31" s="358">
        <f>'43'!O31</f>
        <v>36530.5309</v>
      </c>
      <c r="N31" s="359">
        <f>N32+N34</f>
        <v>0</v>
      </c>
      <c r="O31" s="358">
        <f>M31+N31</f>
        <v>36530.5309</v>
      </c>
      <c r="P31" s="358">
        <f>'49'!R31</f>
        <v>51431.48451</v>
      </c>
      <c r="Q31" s="359">
        <f>Q32+Q34</f>
        <v>0</v>
      </c>
      <c r="R31" s="441">
        <f>P31+Q31</f>
        <v>51431.48451</v>
      </c>
      <c r="S31" s="358">
        <f>'55'!U31</f>
        <v>39116.91134</v>
      </c>
      <c r="T31" s="359">
        <f>T32+T34</f>
        <v>125.78202</v>
      </c>
      <c r="U31" s="441">
        <f>S31+T31</f>
        <v>39242.69336</v>
      </c>
      <c r="V31" s="358">
        <v>0</v>
      </c>
      <c r="W31" s="359">
        <f>W32+W34</f>
        <v>43889.85414</v>
      </c>
      <c r="X31" s="441">
        <f>V31+W31</f>
        <v>43889.85414</v>
      </c>
      <c r="Y31" s="358">
        <v>0</v>
      </c>
      <c r="Z31" s="359">
        <f>Z32+Z34</f>
        <v>40678.54846</v>
      </c>
      <c r="AA31" s="441">
        <f>Y31+Z31</f>
        <v>40678.54846</v>
      </c>
      <c r="AB31" s="357">
        <f>AC31+AD31+AG31+AJ31+AM31+AP31+AS31+AV31+AY31</f>
        <v>21653.57928</v>
      </c>
      <c r="AC31" s="358">
        <v>3370.20174</v>
      </c>
      <c r="AD31" s="358">
        <v>0</v>
      </c>
      <c r="AE31" s="358">
        <f>'25'!X29</f>
        <v>867.25796</v>
      </c>
      <c r="AF31" s="359">
        <f>AF32+AF33+AF34+AF35</f>
        <v>0</v>
      </c>
      <c r="AG31" s="358">
        <f>AE31+AF31</f>
        <v>867.25796</v>
      </c>
      <c r="AH31" s="358">
        <f>'35'!AA31</f>
        <v>1066.4</v>
      </c>
      <c r="AI31" s="359">
        <f>AI32+AI34</f>
        <v>0</v>
      </c>
      <c r="AJ31" s="358">
        <f>AH31+AI31</f>
        <v>1066.4</v>
      </c>
      <c r="AK31" s="358">
        <f>'43'!AD31</f>
        <v>2300</v>
      </c>
      <c r="AL31" s="359">
        <f>AL32+AL33+AL34</f>
        <v>0</v>
      </c>
      <c r="AM31" s="358">
        <f>AK31+AL31</f>
        <v>2300</v>
      </c>
      <c r="AN31" s="358">
        <f>'49'!AP31</f>
        <v>3520</v>
      </c>
      <c r="AO31" s="359">
        <f>AO32+AO34</f>
        <v>0</v>
      </c>
      <c r="AP31" s="358">
        <f>AN31+AO31</f>
        <v>3520</v>
      </c>
      <c r="AQ31" s="358">
        <f>'55'!AS31</f>
        <v>5529.71958</v>
      </c>
      <c r="AR31" s="359">
        <f>AR32+AR34</f>
        <v>0</v>
      </c>
      <c r="AS31" s="358">
        <f>AQ31+AR31</f>
        <v>5529.71958</v>
      </c>
      <c r="AT31" s="358">
        <v>0</v>
      </c>
      <c r="AU31" s="359">
        <f>AU32+AU34</f>
        <v>5000</v>
      </c>
      <c r="AV31" s="358">
        <f>AT31+AU31</f>
        <v>5000</v>
      </c>
      <c r="AW31" s="358">
        <v>0</v>
      </c>
      <c r="AX31" s="359">
        <f>AX32+AX34</f>
        <v>0</v>
      </c>
      <c r="AY31" s="358">
        <f>AW31+AX31</f>
        <v>0</v>
      </c>
      <c r="AZ31" s="466">
        <f>BC31+BF31+BI31+BL31+BO31+BR31</f>
        <v>0</v>
      </c>
      <c r="BA31" s="368">
        <v>0</v>
      </c>
      <c r="BB31" s="81"/>
      <c r="BC31" s="358">
        <f>BA31+BB31</f>
        <v>0</v>
      </c>
      <c r="BD31" s="369">
        <v>0</v>
      </c>
      <c r="BE31" s="359"/>
      <c r="BF31" s="358">
        <f>BD31+BE31</f>
        <v>0</v>
      </c>
      <c r="BG31" s="369">
        <v>0</v>
      </c>
      <c r="BH31" s="359">
        <f>BH32+BH33+BH34</f>
        <v>0</v>
      </c>
      <c r="BI31" s="80">
        <f>BG31+BH31</f>
        <v>0</v>
      </c>
      <c r="BJ31" s="358">
        <f>'55'!BL31</f>
        <v>0</v>
      </c>
      <c r="BK31" s="359">
        <f>BK32+BK33+BK34</f>
        <v>0</v>
      </c>
      <c r="BL31" s="80">
        <f>BJ31+BK31</f>
        <v>0</v>
      </c>
      <c r="BM31" s="358">
        <v>0</v>
      </c>
      <c r="BN31" s="359">
        <f>BN32+BN33+BN34</f>
        <v>0</v>
      </c>
      <c r="BO31" s="80">
        <f>BM31+BN31</f>
        <v>0</v>
      </c>
      <c r="BP31" s="358">
        <v>0</v>
      </c>
      <c r="BQ31" s="359">
        <f>BQ32+BQ33+BQ34</f>
        <v>0</v>
      </c>
      <c r="BR31" s="80">
        <f>BP31+BQ31</f>
        <v>0</v>
      </c>
      <c r="BS31" s="357">
        <f>BT31+BU31+BX31+CA31+CD31+CG31+CJ31+CM31+CP31</f>
        <v>398806.72666</v>
      </c>
      <c r="BT31" s="358">
        <f>E31+AC31</f>
        <v>51047.20929</v>
      </c>
      <c r="BU31" s="358">
        <f>F31+AD31</f>
        <v>43579.97183</v>
      </c>
      <c r="BV31" s="358">
        <f>G31+AE31</f>
        <v>38059.62479</v>
      </c>
      <c r="BW31" s="359">
        <f>H31+AF31</f>
        <v>0</v>
      </c>
      <c r="BX31" s="358">
        <f>BV31+BW31</f>
        <v>38059.62479</v>
      </c>
      <c r="BY31" s="358">
        <f>J31+AH31+BA31</f>
        <v>37997.0898</v>
      </c>
      <c r="BZ31" s="359">
        <f>K31+AI31+BB31</f>
        <v>0</v>
      </c>
      <c r="CA31" s="358">
        <f>BY31+BZ31</f>
        <v>37997.0898</v>
      </c>
      <c r="CB31" s="358">
        <f>M31+AK31</f>
        <v>38830.5309</v>
      </c>
      <c r="CC31" s="359">
        <f>N31+AL31</f>
        <v>0</v>
      </c>
      <c r="CD31" s="358">
        <f>CB31+CC31</f>
        <v>38830.5309</v>
      </c>
      <c r="CE31" s="358">
        <f>P31+AN31</f>
        <v>54951.48451</v>
      </c>
      <c r="CF31" s="359">
        <f>Q31+AO31</f>
        <v>0</v>
      </c>
      <c r="CG31" s="358">
        <f>CE31+CF31</f>
        <v>54951.48451</v>
      </c>
      <c r="CH31" s="358">
        <f>S31+AQ31</f>
        <v>44646.63092</v>
      </c>
      <c r="CI31" s="359">
        <f>T31+AR31</f>
        <v>125.78202</v>
      </c>
      <c r="CJ31" s="358">
        <f>CH31+CI31</f>
        <v>44772.41294</v>
      </c>
      <c r="CK31" s="358">
        <f>V31+AT31</f>
        <v>0</v>
      </c>
      <c r="CL31" s="359">
        <f>W31+AU31</f>
        <v>48889.85414</v>
      </c>
      <c r="CM31" s="358">
        <f>CK31+CL31</f>
        <v>48889.85414</v>
      </c>
      <c r="CN31" s="358">
        <f>Y31+AW31</f>
        <v>0</v>
      </c>
      <c r="CO31" s="359">
        <f>Z31+AX31</f>
        <v>40678.54846</v>
      </c>
      <c r="CP31" s="441">
        <f>CN31+CO31</f>
        <v>40678.54846</v>
      </c>
      <c r="CQ31" s="217" t="s">
        <v>576</v>
      </c>
    </row>
    <row r="32" ht="69.75" customHeight="1" spans="1:95">
      <c r="A32" s="366"/>
      <c r="B32" s="355"/>
      <c r="C32" s="356" t="s">
        <v>91</v>
      </c>
      <c r="D32" s="367"/>
      <c r="E32" s="368"/>
      <c r="F32" s="369"/>
      <c r="G32" s="358"/>
      <c r="H32" s="81"/>
      <c r="I32" s="368"/>
      <c r="J32" s="358"/>
      <c r="K32" s="359"/>
      <c r="L32" s="368"/>
      <c r="M32" s="358"/>
      <c r="N32" s="359"/>
      <c r="O32" s="368"/>
      <c r="P32" s="358"/>
      <c r="Q32" s="359"/>
      <c r="R32" s="368"/>
      <c r="S32" s="358"/>
      <c r="T32" s="359">
        <v>125.78202</v>
      </c>
      <c r="U32" s="368"/>
      <c r="V32" s="358"/>
      <c r="W32" s="359">
        <v>25435.84312</v>
      </c>
      <c r="X32" s="368"/>
      <c r="Y32" s="358"/>
      <c r="Z32" s="359">
        <f>23971.80987</f>
        <v>23971.80987</v>
      </c>
      <c r="AA32" s="454"/>
      <c r="AB32" s="367"/>
      <c r="AC32" s="368"/>
      <c r="AD32" s="368"/>
      <c r="AE32" s="358"/>
      <c r="AF32" s="81"/>
      <c r="AG32" s="368"/>
      <c r="AH32" s="368"/>
      <c r="AI32" s="81"/>
      <c r="AJ32" s="368"/>
      <c r="AK32" s="369"/>
      <c r="AL32" s="359"/>
      <c r="AM32" s="368"/>
      <c r="AN32" s="368"/>
      <c r="AO32" s="359"/>
      <c r="AP32" s="368"/>
      <c r="AQ32" s="368"/>
      <c r="AR32" s="359"/>
      <c r="AS32" s="368"/>
      <c r="AT32" s="368"/>
      <c r="AU32" s="359">
        <v>3000</v>
      </c>
      <c r="AV32" s="369"/>
      <c r="AW32" s="369"/>
      <c r="AX32" s="359"/>
      <c r="AY32" s="454"/>
      <c r="AZ32" s="466"/>
      <c r="BA32" s="368"/>
      <c r="BB32" s="81"/>
      <c r="BC32" s="469"/>
      <c r="BD32" s="368"/>
      <c r="BE32" s="427"/>
      <c r="BF32" s="469"/>
      <c r="BG32" s="368"/>
      <c r="BH32" s="427"/>
      <c r="BI32" s="80"/>
      <c r="BJ32" s="368"/>
      <c r="BK32" s="427"/>
      <c r="BL32" s="80"/>
      <c r="BM32" s="368"/>
      <c r="BN32" s="427"/>
      <c r="BO32" s="80"/>
      <c r="BP32" s="368"/>
      <c r="BQ32" s="427"/>
      <c r="BR32" s="166"/>
      <c r="BS32" s="367"/>
      <c r="BT32" s="368"/>
      <c r="BU32" s="368"/>
      <c r="BV32" s="369"/>
      <c r="BW32" s="359"/>
      <c r="BX32" s="368"/>
      <c r="BY32" s="368"/>
      <c r="BZ32" s="359"/>
      <c r="CA32" s="368"/>
      <c r="CB32" s="368"/>
      <c r="CC32" s="427"/>
      <c r="CD32" s="368"/>
      <c r="CE32" s="368"/>
      <c r="CF32" s="427"/>
      <c r="CG32" s="368"/>
      <c r="CH32" s="368"/>
      <c r="CI32" s="427"/>
      <c r="CJ32" s="368"/>
      <c r="CK32" s="368"/>
      <c r="CL32" s="427"/>
      <c r="CM32" s="368"/>
      <c r="CN32" s="368"/>
      <c r="CO32" s="427"/>
      <c r="CP32" s="509"/>
      <c r="CQ32" s="219"/>
    </row>
    <row r="33" ht="24.75" customHeight="1" spans="1:95">
      <c r="A33" s="366"/>
      <c r="B33" s="355"/>
      <c r="C33" s="356" t="s">
        <v>186</v>
      </c>
      <c r="D33" s="367"/>
      <c r="E33" s="368"/>
      <c r="F33" s="369"/>
      <c r="G33" s="358"/>
      <c r="H33" s="81"/>
      <c r="I33" s="368"/>
      <c r="J33" s="358"/>
      <c r="K33" s="427"/>
      <c r="L33" s="368"/>
      <c r="M33" s="358"/>
      <c r="N33" s="427"/>
      <c r="O33" s="368"/>
      <c r="P33" s="358"/>
      <c r="Q33" s="427"/>
      <c r="R33" s="368"/>
      <c r="S33" s="358"/>
      <c r="T33" s="427"/>
      <c r="U33" s="368"/>
      <c r="V33" s="358"/>
      <c r="W33" s="427"/>
      <c r="X33" s="368"/>
      <c r="Y33" s="358"/>
      <c r="Z33" s="427"/>
      <c r="AA33" s="454"/>
      <c r="AB33" s="367"/>
      <c r="AC33" s="368"/>
      <c r="AD33" s="368"/>
      <c r="AE33" s="358"/>
      <c r="AF33" s="81"/>
      <c r="AG33" s="368"/>
      <c r="AH33" s="368"/>
      <c r="AI33" s="81"/>
      <c r="AJ33" s="368"/>
      <c r="AK33" s="368"/>
      <c r="AL33" s="359"/>
      <c r="AM33" s="368"/>
      <c r="AN33" s="368"/>
      <c r="AO33" s="427"/>
      <c r="AP33" s="368"/>
      <c r="AQ33" s="368"/>
      <c r="AR33" s="427"/>
      <c r="AS33" s="368"/>
      <c r="AT33" s="368"/>
      <c r="AU33" s="427"/>
      <c r="AV33" s="368"/>
      <c r="AW33" s="368"/>
      <c r="AX33" s="427"/>
      <c r="AY33" s="454"/>
      <c r="AZ33" s="466"/>
      <c r="BA33" s="368"/>
      <c r="BB33" s="81"/>
      <c r="BC33" s="469"/>
      <c r="BD33" s="368"/>
      <c r="BE33" s="427"/>
      <c r="BF33" s="469"/>
      <c r="BG33" s="368"/>
      <c r="BH33" s="427"/>
      <c r="BI33" s="80"/>
      <c r="BJ33" s="368"/>
      <c r="BK33" s="427"/>
      <c r="BL33" s="80"/>
      <c r="BM33" s="368"/>
      <c r="BN33" s="427"/>
      <c r="BO33" s="80"/>
      <c r="BP33" s="368"/>
      <c r="BQ33" s="427"/>
      <c r="BR33" s="166"/>
      <c r="BS33" s="367"/>
      <c r="BT33" s="368"/>
      <c r="BU33" s="368"/>
      <c r="BV33" s="369"/>
      <c r="BW33" s="359"/>
      <c r="BX33" s="368"/>
      <c r="BY33" s="368"/>
      <c r="BZ33" s="427"/>
      <c r="CA33" s="368"/>
      <c r="CB33" s="368"/>
      <c r="CC33" s="427"/>
      <c r="CD33" s="368"/>
      <c r="CE33" s="368"/>
      <c r="CF33" s="427"/>
      <c r="CG33" s="368"/>
      <c r="CH33" s="368"/>
      <c r="CI33" s="427"/>
      <c r="CJ33" s="368"/>
      <c r="CK33" s="368"/>
      <c r="CL33" s="427"/>
      <c r="CM33" s="368"/>
      <c r="CN33" s="368"/>
      <c r="CO33" s="427"/>
      <c r="CP33" s="509"/>
      <c r="CQ33" s="219"/>
    </row>
    <row r="34" ht="73.5" customHeight="1" spans="1:95">
      <c r="A34" s="366"/>
      <c r="B34" s="355"/>
      <c r="C34" s="356" t="s">
        <v>404</v>
      </c>
      <c r="D34" s="370"/>
      <c r="E34" s="371"/>
      <c r="F34" s="372"/>
      <c r="G34" s="373"/>
      <c r="H34" s="99"/>
      <c r="I34" s="371"/>
      <c r="J34" s="373"/>
      <c r="K34" s="429"/>
      <c r="L34" s="371"/>
      <c r="M34" s="373"/>
      <c r="N34" s="429"/>
      <c r="O34" s="372"/>
      <c r="P34" s="373"/>
      <c r="Q34" s="429"/>
      <c r="R34" s="369"/>
      <c r="S34" s="358"/>
      <c r="T34" s="359"/>
      <c r="U34" s="369"/>
      <c r="V34" s="358"/>
      <c r="W34" s="359">
        <v>18454.01102</v>
      </c>
      <c r="X34" s="369"/>
      <c r="Y34" s="358"/>
      <c r="Z34" s="429">
        <v>16706.73859</v>
      </c>
      <c r="AA34" s="455"/>
      <c r="AB34" s="456"/>
      <c r="AC34" s="371"/>
      <c r="AD34" s="371"/>
      <c r="AE34" s="373"/>
      <c r="AF34" s="99"/>
      <c r="AG34" s="371"/>
      <c r="AH34" s="375"/>
      <c r="AI34" s="99"/>
      <c r="AJ34" s="371"/>
      <c r="AK34" s="376"/>
      <c r="AL34" s="359"/>
      <c r="AM34" s="371"/>
      <c r="AN34" s="375"/>
      <c r="AO34" s="429"/>
      <c r="AP34" s="368"/>
      <c r="AQ34" s="368"/>
      <c r="AR34" s="359"/>
      <c r="AS34" s="368"/>
      <c r="AT34" s="369"/>
      <c r="AU34" s="359">
        <v>2000</v>
      </c>
      <c r="AV34" s="369"/>
      <c r="AW34" s="369"/>
      <c r="AX34" s="359"/>
      <c r="AY34" s="470"/>
      <c r="AZ34" s="471"/>
      <c r="BA34" s="375"/>
      <c r="BB34" s="443"/>
      <c r="BC34" s="472"/>
      <c r="BD34" s="375"/>
      <c r="BE34" s="443"/>
      <c r="BF34" s="472"/>
      <c r="BG34" s="375"/>
      <c r="BH34" s="443"/>
      <c r="BI34" s="482"/>
      <c r="BJ34" s="375"/>
      <c r="BK34" s="443"/>
      <c r="BL34" s="482"/>
      <c r="BM34" s="375"/>
      <c r="BN34" s="443"/>
      <c r="BO34" s="482"/>
      <c r="BP34" s="375"/>
      <c r="BQ34" s="443"/>
      <c r="BR34" s="493"/>
      <c r="BS34" s="370"/>
      <c r="BT34" s="371"/>
      <c r="BU34" s="371"/>
      <c r="BV34" s="376"/>
      <c r="BW34" s="429"/>
      <c r="BX34" s="371"/>
      <c r="BY34" s="375"/>
      <c r="BZ34" s="429"/>
      <c r="CA34" s="371"/>
      <c r="CB34" s="375"/>
      <c r="CC34" s="443"/>
      <c r="CD34" s="371"/>
      <c r="CE34" s="375"/>
      <c r="CF34" s="427"/>
      <c r="CG34" s="368"/>
      <c r="CH34" s="368"/>
      <c r="CI34" s="427"/>
      <c r="CJ34" s="368"/>
      <c r="CK34" s="368"/>
      <c r="CL34" s="427"/>
      <c r="CM34" s="368"/>
      <c r="CN34" s="368"/>
      <c r="CO34" s="427"/>
      <c r="CP34" s="510"/>
      <c r="CQ34" s="221"/>
    </row>
    <row r="35" ht="0.75" hidden="1" customHeight="1" outlineLevel="1" spans="1:95">
      <c r="A35" s="366"/>
      <c r="B35" s="355"/>
      <c r="C35" s="356" t="s">
        <v>22</v>
      </c>
      <c r="D35" s="374"/>
      <c r="E35" s="375"/>
      <c r="F35" s="376"/>
      <c r="G35" s="358">
        <f>'26'!I34</f>
        <v>0</v>
      </c>
      <c r="H35" s="81"/>
      <c r="I35" s="375"/>
      <c r="J35" s="358"/>
      <c r="K35" s="427"/>
      <c r="L35" s="375"/>
      <c r="M35" s="358"/>
      <c r="N35" s="427"/>
      <c r="O35" s="375"/>
      <c r="P35" s="358"/>
      <c r="Q35" s="427"/>
      <c r="R35" s="442"/>
      <c r="S35" s="373"/>
      <c r="T35" s="443"/>
      <c r="U35" s="442"/>
      <c r="V35" s="373"/>
      <c r="W35" s="443"/>
      <c r="X35" s="442"/>
      <c r="Y35" s="373"/>
      <c r="Z35" s="427"/>
      <c r="AA35" s="442"/>
      <c r="AB35" s="374"/>
      <c r="AC35" s="375"/>
      <c r="AD35" s="375"/>
      <c r="AE35" s="358"/>
      <c r="AF35" s="359"/>
      <c r="AG35" s="375"/>
      <c r="AH35" s="368"/>
      <c r="AI35" s="427"/>
      <c r="AJ35" s="375"/>
      <c r="AK35" s="368"/>
      <c r="AL35" s="427"/>
      <c r="AM35" s="375"/>
      <c r="AN35" s="368"/>
      <c r="AO35" s="427"/>
      <c r="AP35" s="368"/>
      <c r="AQ35" s="368"/>
      <c r="AR35" s="427"/>
      <c r="AS35" s="368"/>
      <c r="AT35" s="368"/>
      <c r="AU35" s="427"/>
      <c r="AV35" s="368"/>
      <c r="AW35" s="368"/>
      <c r="AX35" s="427"/>
      <c r="AY35" s="442"/>
      <c r="AZ35" s="473"/>
      <c r="BA35" s="358"/>
      <c r="BB35" s="359"/>
      <c r="BC35" s="358"/>
      <c r="BD35" s="358"/>
      <c r="BE35" s="359"/>
      <c r="BF35" s="358"/>
      <c r="BG35" s="358"/>
      <c r="BH35" s="359"/>
      <c r="BI35" s="358"/>
      <c r="BJ35" s="358"/>
      <c r="BK35" s="359"/>
      <c r="BL35" s="358"/>
      <c r="BM35" s="358"/>
      <c r="BN35" s="359"/>
      <c r="BO35" s="358"/>
      <c r="BP35" s="358"/>
      <c r="BQ35" s="359"/>
      <c r="BR35" s="464"/>
      <c r="BS35" s="374"/>
      <c r="BT35" s="375"/>
      <c r="BU35" s="375"/>
      <c r="BV35" s="368"/>
      <c r="BW35" s="427"/>
      <c r="BX35" s="375"/>
      <c r="BY35" s="368"/>
      <c r="BZ35" s="427"/>
      <c r="CA35" s="375"/>
      <c r="CB35" s="368"/>
      <c r="CC35" s="427"/>
      <c r="CD35" s="375"/>
      <c r="CE35" s="368"/>
      <c r="CF35" s="427"/>
      <c r="CG35" s="368"/>
      <c r="CH35" s="368"/>
      <c r="CI35" s="427"/>
      <c r="CJ35" s="368"/>
      <c r="CK35" s="368"/>
      <c r="CL35" s="427"/>
      <c r="CM35" s="368"/>
      <c r="CN35" s="368"/>
      <c r="CO35" s="427"/>
      <c r="CP35" s="511"/>
      <c r="CQ35" s="223"/>
    </row>
    <row r="36" ht="81" customHeight="1" collapsed="1" spans="1:95">
      <c r="A36" s="366"/>
      <c r="B36" s="355" t="s">
        <v>111</v>
      </c>
      <c r="C36" s="356" t="s">
        <v>13</v>
      </c>
      <c r="D36" s="357">
        <f>E36+F36+I36+L36+O36+R36+U36+X36+AA36</f>
        <v>176199.52867</v>
      </c>
      <c r="E36" s="358">
        <v>14453.77807</v>
      </c>
      <c r="F36" s="358">
        <v>15132.86728</v>
      </c>
      <c r="G36" s="358">
        <f>'27'!I37</f>
        <v>16447.28021</v>
      </c>
      <c r="H36" s="359">
        <f>H37</f>
        <v>0</v>
      </c>
      <c r="I36" s="358">
        <f>G36+H36</f>
        <v>16447.28021</v>
      </c>
      <c r="J36" s="358">
        <f>'35'!L36</f>
        <v>18809.48798</v>
      </c>
      <c r="K36" s="359">
        <f>K37</f>
        <v>0</v>
      </c>
      <c r="L36" s="358">
        <f>J36+K36</f>
        <v>18809.48798</v>
      </c>
      <c r="M36" s="358">
        <f>'43'!O36</f>
        <v>20225.82298</v>
      </c>
      <c r="N36" s="359">
        <f>N37</f>
        <v>0</v>
      </c>
      <c r="O36" s="358">
        <f>M36+N36</f>
        <v>20225.82298</v>
      </c>
      <c r="P36" s="358">
        <f>'49'!R36</f>
        <v>23269.50377</v>
      </c>
      <c r="Q36" s="359">
        <f>Q37</f>
        <v>0</v>
      </c>
      <c r="R36" s="441">
        <f>P36+Q36</f>
        <v>23269.50377</v>
      </c>
      <c r="S36" s="358">
        <f>'55'!U36</f>
        <v>23391.24845</v>
      </c>
      <c r="T36" s="359">
        <f>T37</f>
        <v>0</v>
      </c>
      <c r="U36" s="441">
        <f>S36+T36</f>
        <v>23391.24845</v>
      </c>
      <c r="V36" s="358">
        <v>0</v>
      </c>
      <c r="W36" s="359">
        <f>W37</f>
        <v>24528.40417</v>
      </c>
      <c r="X36" s="441">
        <f>V36+W36</f>
        <v>24528.40417</v>
      </c>
      <c r="Y36" s="358">
        <v>0</v>
      </c>
      <c r="Z36" s="359">
        <f>Z37</f>
        <v>19941.13576</v>
      </c>
      <c r="AA36" s="441">
        <f>Y36+Z36</f>
        <v>19941.13576</v>
      </c>
      <c r="AB36" s="357">
        <f>AC36+AD36+AG36+AJ36+AM36+AP36+AS36+AV36+AY36</f>
        <v>9021.6545</v>
      </c>
      <c r="AC36" s="358">
        <v>799.8962</v>
      </c>
      <c r="AD36" s="358">
        <v>0</v>
      </c>
      <c r="AE36" s="358">
        <f>'25'!X34</f>
        <v>2010.99163</v>
      </c>
      <c r="AF36" s="359">
        <f>AF37</f>
        <v>0</v>
      </c>
      <c r="AG36" s="358">
        <f>AE36+AF36</f>
        <v>2010.99163</v>
      </c>
      <c r="AH36" s="358">
        <f>'35'!AA36</f>
        <v>695</v>
      </c>
      <c r="AI36" s="359">
        <f>AI37</f>
        <v>0</v>
      </c>
      <c r="AJ36" s="358">
        <f>AH36+AI36</f>
        <v>695</v>
      </c>
      <c r="AK36" s="358">
        <f>'43'!AD36</f>
        <v>650</v>
      </c>
      <c r="AL36" s="359">
        <f>AL37</f>
        <v>0</v>
      </c>
      <c r="AM36" s="358">
        <f>AK36+AL36</f>
        <v>650</v>
      </c>
      <c r="AN36" s="358">
        <f>'49'!AP36</f>
        <v>530.4</v>
      </c>
      <c r="AO36" s="359">
        <f>AO37</f>
        <v>0</v>
      </c>
      <c r="AP36" s="358">
        <f>AN36+AO36</f>
        <v>530.4</v>
      </c>
      <c r="AQ36" s="358">
        <f>'55'!AS36</f>
        <v>2335.36667</v>
      </c>
      <c r="AR36" s="359">
        <f>AR37</f>
        <v>0</v>
      </c>
      <c r="AS36" s="358">
        <f>AQ36+AR36</f>
        <v>2335.36667</v>
      </c>
      <c r="AT36" s="358">
        <v>0</v>
      </c>
      <c r="AU36" s="359">
        <f>AU37</f>
        <v>2000</v>
      </c>
      <c r="AV36" s="358">
        <f>AT36+AU36</f>
        <v>2000</v>
      </c>
      <c r="AW36" s="358">
        <v>0</v>
      </c>
      <c r="AX36" s="359">
        <f>AX37</f>
        <v>0</v>
      </c>
      <c r="AY36" s="358">
        <f>AW36+AX36</f>
        <v>0</v>
      </c>
      <c r="AZ36" s="466">
        <f>BC36+BF36+BI36+BL36+BO36+BR36</f>
        <v>0</v>
      </c>
      <c r="BA36" s="358">
        <v>0</v>
      </c>
      <c r="BB36" s="359"/>
      <c r="BC36" s="358">
        <f>BA36+BB36</f>
        <v>0</v>
      </c>
      <c r="BD36" s="358">
        <v>0</v>
      </c>
      <c r="BE36" s="359"/>
      <c r="BF36" s="358">
        <f>BD36+BE36</f>
        <v>0</v>
      </c>
      <c r="BG36" s="358">
        <v>0</v>
      </c>
      <c r="BH36" s="359">
        <f>BH37</f>
        <v>0</v>
      </c>
      <c r="BI36" s="358">
        <f>BG36+BH36</f>
        <v>0</v>
      </c>
      <c r="BJ36" s="358">
        <f>'55'!BL36</f>
        <v>0</v>
      </c>
      <c r="BK36" s="359">
        <f>BK37</f>
        <v>0</v>
      </c>
      <c r="BL36" s="358">
        <f>BJ36+BK36</f>
        <v>0</v>
      </c>
      <c r="BM36" s="358">
        <v>0</v>
      </c>
      <c r="BN36" s="359">
        <f>BN37</f>
        <v>0</v>
      </c>
      <c r="BO36" s="358">
        <f>BM36+BN36</f>
        <v>0</v>
      </c>
      <c r="BP36" s="358">
        <v>0</v>
      </c>
      <c r="BQ36" s="359">
        <f>BQ37</f>
        <v>0</v>
      </c>
      <c r="BR36" s="358">
        <f>BP36+BQ36</f>
        <v>0</v>
      </c>
      <c r="BS36" s="357">
        <f>BT36+BU36+BX36+CA36+CD36+CG36+CJ36+CM36+CP36</f>
        <v>185221.18317</v>
      </c>
      <c r="BT36" s="358">
        <f>E36+AC36</f>
        <v>15253.67427</v>
      </c>
      <c r="BU36" s="358">
        <f>F36+AD36</f>
        <v>15132.86728</v>
      </c>
      <c r="BV36" s="358">
        <f>G36+AE36</f>
        <v>18458.27184</v>
      </c>
      <c r="BW36" s="359">
        <f>H36+AF36</f>
        <v>0</v>
      </c>
      <c r="BX36" s="358">
        <f>BV36+BW36</f>
        <v>18458.27184</v>
      </c>
      <c r="BY36" s="358">
        <f>J36+AH36+BA36</f>
        <v>19504.48798</v>
      </c>
      <c r="BZ36" s="359">
        <f>K36+AI36+BB36</f>
        <v>0</v>
      </c>
      <c r="CA36" s="358">
        <f>BY36+BZ36</f>
        <v>19504.48798</v>
      </c>
      <c r="CB36" s="358">
        <f>M36+AK36</f>
        <v>20875.82298</v>
      </c>
      <c r="CC36" s="359">
        <f>N36+AL36</f>
        <v>0</v>
      </c>
      <c r="CD36" s="358">
        <f>CB36+CC36</f>
        <v>20875.82298</v>
      </c>
      <c r="CE36" s="358">
        <f>P36+AN36</f>
        <v>23799.90377</v>
      </c>
      <c r="CF36" s="359">
        <f>Q36+AO36</f>
        <v>0</v>
      </c>
      <c r="CG36" s="358">
        <f>CE36+CF36</f>
        <v>23799.90377</v>
      </c>
      <c r="CH36" s="358">
        <f>S36+AQ36</f>
        <v>25726.61512</v>
      </c>
      <c r="CI36" s="359">
        <f>T36+AR36</f>
        <v>0</v>
      </c>
      <c r="CJ36" s="358">
        <f>CH36+CI36</f>
        <v>25726.61512</v>
      </c>
      <c r="CK36" s="358">
        <f>V36+AT36</f>
        <v>0</v>
      </c>
      <c r="CL36" s="359">
        <f>W36+AU36</f>
        <v>26528.40417</v>
      </c>
      <c r="CM36" s="358">
        <f>CK36+CL36</f>
        <v>26528.40417</v>
      </c>
      <c r="CN36" s="358">
        <f>Y36+AW36</f>
        <v>0</v>
      </c>
      <c r="CO36" s="359">
        <f>Z36+AX36</f>
        <v>19941.13576</v>
      </c>
      <c r="CP36" s="358">
        <f>CN36+CO36</f>
        <v>19941.13576</v>
      </c>
      <c r="CQ36" s="224" t="s">
        <v>577</v>
      </c>
    </row>
    <row r="37" ht="69.75" customHeight="1" spans="1:95">
      <c r="A37" s="366"/>
      <c r="B37" s="355"/>
      <c r="C37" s="356" t="s">
        <v>39</v>
      </c>
      <c r="D37" s="357"/>
      <c r="E37" s="358"/>
      <c r="F37" s="358"/>
      <c r="G37" s="358"/>
      <c r="H37" s="81"/>
      <c r="I37" s="358"/>
      <c r="J37" s="358"/>
      <c r="K37" s="359"/>
      <c r="L37" s="358"/>
      <c r="M37" s="358"/>
      <c r="N37" s="359"/>
      <c r="O37" s="358"/>
      <c r="P37" s="358"/>
      <c r="Q37" s="359"/>
      <c r="R37" s="441"/>
      <c r="S37" s="358"/>
      <c r="T37" s="359"/>
      <c r="U37" s="441"/>
      <c r="V37" s="358"/>
      <c r="W37" s="359">
        <v>24528.40417</v>
      </c>
      <c r="X37" s="441"/>
      <c r="Y37" s="358"/>
      <c r="Z37" s="359">
        <v>19941.13576</v>
      </c>
      <c r="AA37" s="441"/>
      <c r="AB37" s="357"/>
      <c r="AC37" s="358"/>
      <c r="AD37" s="358"/>
      <c r="AE37" s="358"/>
      <c r="AF37" s="81"/>
      <c r="AG37" s="358"/>
      <c r="AH37" s="358"/>
      <c r="AI37" s="359"/>
      <c r="AJ37" s="358"/>
      <c r="AK37" s="358"/>
      <c r="AL37" s="359"/>
      <c r="AM37" s="358"/>
      <c r="AN37" s="358"/>
      <c r="AO37" s="359"/>
      <c r="AP37" s="358"/>
      <c r="AQ37" s="358"/>
      <c r="AR37" s="359"/>
      <c r="AS37" s="358"/>
      <c r="AT37" s="358"/>
      <c r="AU37" s="359">
        <v>2000</v>
      </c>
      <c r="AV37" s="358"/>
      <c r="AW37" s="358"/>
      <c r="AX37" s="359"/>
      <c r="AY37" s="358"/>
      <c r="AZ37" s="466"/>
      <c r="BA37" s="358"/>
      <c r="BB37" s="359"/>
      <c r="BC37" s="358"/>
      <c r="BD37" s="358"/>
      <c r="BE37" s="359"/>
      <c r="BF37" s="358"/>
      <c r="BG37" s="358"/>
      <c r="BH37" s="359"/>
      <c r="BI37" s="358"/>
      <c r="BJ37" s="358"/>
      <c r="BK37" s="359"/>
      <c r="BL37" s="358"/>
      <c r="BM37" s="358"/>
      <c r="BN37" s="359"/>
      <c r="BO37" s="358"/>
      <c r="BP37" s="358"/>
      <c r="BQ37" s="359"/>
      <c r="BR37" s="358"/>
      <c r="BS37" s="357"/>
      <c r="BT37" s="358"/>
      <c r="BU37" s="358"/>
      <c r="BV37" s="358"/>
      <c r="BW37" s="359"/>
      <c r="BX37" s="358"/>
      <c r="BY37" s="498"/>
      <c r="BZ37" s="359"/>
      <c r="CA37" s="498"/>
      <c r="CB37" s="498"/>
      <c r="CC37" s="500"/>
      <c r="CD37" s="498"/>
      <c r="CE37" s="498"/>
      <c r="CF37" s="500"/>
      <c r="CG37" s="498"/>
      <c r="CH37" s="498"/>
      <c r="CI37" s="500"/>
      <c r="CJ37" s="498"/>
      <c r="CK37" s="498"/>
      <c r="CL37" s="500"/>
      <c r="CM37" s="498"/>
      <c r="CN37" s="498"/>
      <c r="CO37" s="500"/>
      <c r="CP37" s="498"/>
      <c r="CQ37" s="225"/>
    </row>
    <row r="38" ht="75.75" customHeight="1" spans="1:95">
      <c r="A38" s="377" t="s">
        <v>29</v>
      </c>
      <c r="B38" s="378" t="s">
        <v>462</v>
      </c>
      <c r="C38" s="356" t="s">
        <v>13</v>
      </c>
      <c r="D38" s="357">
        <f>E38+F38+I38+L38+O38+R38+U38+X38+AA38</f>
        <v>5052.48523</v>
      </c>
      <c r="E38" s="358">
        <f>E39</f>
        <v>0</v>
      </c>
      <c r="F38" s="358">
        <f>F39</f>
        <v>0</v>
      </c>
      <c r="G38" s="358">
        <f>'27'!I39</f>
        <v>1999.2087</v>
      </c>
      <c r="H38" s="359">
        <f>H39+H40+H41</f>
        <v>0</v>
      </c>
      <c r="I38" s="358">
        <f>G38+H38</f>
        <v>1999.2087</v>
      </c>
      <c r="J38" s="358">
        <f>'35'!L38</f>
        <v>0</v>
      </c>
      <c r="K38" s="359">
        <f>K39+K40+K41</f>
        <v>0</v>
      </c>
      <c r="L38" s="358">
        <f>J38+K38</f>
        <v>0</v>
      </c>
      <c r="M38" s="358">
        <f>'43'!O38</f>
        <v>0</v>
      </c>
      <c r="N38" s="359">
        <f>N39+N40+N41+N42</f>
        <v>0</v>
      </c>
      <c r="O38" s="358">
        <f>M38+N38</f>
        <v>0</v>
      </c>
      <c r="P38" s="358">
        <f>'49'!R38</f>
        <v>2453.27653</v>
      </c>
      <c r="Q38" s="359">
        <f>Q39+Q40+Q41</f>
        <v>0</v>
      </c>
      <c r="R38" s="441">
        <f>P38+Q38</f>
        <v>2453.27653</v>
      </c>
      <c r="S38" s="358">
        <f>'55'!U38</f>
        <v>600</v>
      </c>
      <c r="T38" s="359">
        <f>T39+T40+T41</f>
        <v>0</v>
      </c>
      <c r="U38" s="441">
        <f>S38+T38</f>
        <v>600</v>
      </c>
      <c r="V38" s="358">
        <f>'55'!X38</f>
        <v>0</v>
      </c>
      <c r="W38" s="359">
        <f>W39</f>
        <v>0</v>
      </c>
      <c r="X38" s="441">
        <f>V38+W38</f>
        <v>0</v>
      </c>
      <c r="Y38" s="358">
        <f>'55'!AA38</f>
        <v>0</v>
      </c>
      <c r="Z38" s="359">
        <f>Z39</f>
        <v>0</v>
      </c>
      <c r="AA38" s="441">
        <f>Y38+Z38</f>
        <v>0</v>
      </c>
      <c r="AB38" s="357">
        <f>AC38+AD38+AG38+AJ38+AM38+AP38+AS38+AV38+AY38</f>
        <v>4731.16942</v>
      </c>
      <c r="AC38" s="358">
        <f t="shared" ref="AC38:AR38" si="7">AC39</f>
        <v>0</v>
      </c>
      <c r="AD38" s="358">
        <f t="shared" si="7"/>
        <v>0</v>
      </c>
      <c r="AE38" s="358">
        <f>'25'!X36</f>
        <v>0</v>
      </c>
      <c r="AF38" s="359">
        <f t="shared" si="7"/>
        <v>0</v>
      </c>
      <c r="AG38" s="358">
        <f t="shared" si="7"/>
        <v>0</v>
      </c>
      <c r="AH38" s="358">
        <f>'35'!AA38</f>
        <v>4731.16942</v>
      </c>
      <c r="AI38" s="359">
        <f>AI39+AI40+AI41</f>
        <v>0</v>
      </c>
      <c r="AJ38" s="358">
        <f>AH38+AI38</f>
        <v>4731.16942</v>
      </c>
      <c r="AK38" s="358">
        <v>0</v>
      </c>
      <c r="AL38" s="359">
        <f t="shared" si="7"/>
        <v>0</v>
      </c>
      <c r="AM38" s="358">
        <f t="shared" si="7"/>
        <v>0</v>
      </c>
      <c r="AN38" s="358">
        <v>0</v>
      </c>
      <c r="AO38" s="359">
        <f t="shared" si="7"/>
        <v>0</v>
      </c>
      <c r="AP38" s="358">
        <f>AN38+AO38</f>
        <v>0</v>
      </c>
      <c r="AQ38" s="358">
        <f>'55'!AS38</f>
        <v>0</v>
      </c>
      <c r="AR38" s="359">
        <f t="shared" si="7"/>
        <v>0</v>
      </c>
      <c r="AS38" s="358">
        <f>AQ38+AR38</f>
        <v>0</v>
      </c>
      <c r="AT38" s="358">
        <f>'55'!AV38</f>
        <v>0</v>
      </c>
      <c r="AU38" s="359">
        <f>AU39</f>
        <v>0</v>
      </c>
      <c r="AV38" s="358">
        <f>AT38+AU38</f>
        <v>0</v>
      </c>
      <c r="AW38" s="358">
        <f>'55'!AY38</f>
        <v>0</v>
      </c>
      <c r="AX38" s="359">
        <f>AX39</f>
        <v>0</v>
      </c>
      <c r="AY38" s="358">
        <f>AW38+AX38</f>
        <v>0</v>
      </c>
      <c r="AZ38" s="466">
        <f>BC38+BF38+BI38+BL38+BO38+BR38</f>
        <v>0</v>
      </c>
      <c r="BA38" s="358">
        <v>0</v>
      </c>
      <c r="BB38" s="430"/>
      <c r="BC38" s="358">
        <f>BA38+BB38</f>
        <v>0</v>
      </c>
      <c r="BD38" s="358">
        <v>0</v>
      </c>
      <c r="BE38" s="359"/>
      <c r="BF38" s="358">
        <f>BD38+BE38</f>
        <v>0</v>
      </c>
      <c r="BG38" s="358">
        <v>0</v>
      </c>
      <c r="BH38" s="359"/>
      <c r="BI38" s="358">
        <f>BG38+BH38</f>
        <v>0</v>
      </c>
      <c r="BJ38" s="358">
        <f>'55'!BL38</f>
        <v>0</v>
      </c>
      <c r="BK38" s="359"/>
      <c r="BL38" s="358">
        <f>BJ38+BK38</f>
        <v>0</v>
      </c>
      <c r="BM38" s="358">
        <f>'55'!BO38</f>
        <v>0</v>
      </c>
      <c r="BN38" s="359"/>
      <c r="BO38" s="358">
        <f>BM38+BN38</f>
        <v>0</v>
      </c>
      <c r="BP38" s="358">
        <f>'55'!BR38</f>
        <v>0</v>
      </c>
      <c r="BQ38" s="359"/>
      <c r="BR38" s="358">
        <f>BP38+BQ38</f>
        <v>0</v>
      </c>
      <c r="BS38" s="357">
        <f>BT38+BU38+BX38+CA38+CD38+CG38+CJ38+CM38+CP38</f>
        <v>9783.65465</v>
      </c>
      <c r="BT38" s="358">
        <f>E38+AC38</f>
        <v>0</v>
      </c>
      <c r="BU38" s="358">
        <f>F38+AD38</f>
        <v>0</v>
      </c>
      <c r="BV38" s="358">
        <f>G38+AE38</f>
        <v>1999.2087</v>
      </c>
      <c r="BW38" s="359">
        <f>H38+AF38</f>
        <v>0</v>
      </c>
      <c r="BX38" s="358">
        <f>BV38+BW38</f>
        <v>1999.2087</v>
      </c>
      <c r="BY38" s="358">
        <f>J38+AH38+BA38</f>
        <v>4731.16942</v>
      </c>
      <c r="BZ38" s="359">
        <f>K38+AI38+BB38</f>
        <v>0</v>
      </c>
      <c r="CA38" s="358">
        <f>BY38+BZ38</f>
        <v>4731.16942</v>
      </c>
      <c r="CB38" s="358">
        <f>M38+AK38</f>
        <v>0</v>
      </c>
      <c r="CC38" s="359">
        <f>N38+AL38</f>
        <v>0</v>
      </c>
      <c r="CD38" s="358">
        <f>CB38+CC38</f>
        <v>0</v>
      </c>
      <c r="CE38" s="358">
        <f>P38+AN38</f>
        <v>2453.27653</v>
      </c>
      <c r="CF38" s="359">
        <f>Q38+AO38</f>
        <v>0</v>
      </c>
      <c r="CG38" s="358">
        <f>CE38+CF38</f>
        <v>2453.27653</v>
      </c>
      <c r="CH38" s="358">
        <f>S38+AQ38</f>
        <v>600</v>
      </c>
      <c r="CI38" s="359">
        <f>T38+AR38</f>
        <v>0</v>
      </c>
      <c r="CJ38" s="358">
        <f>CH38+CI38</f>
        <v>600</v>
      </c>
      <c r="CK38" s="358">
        <f>V38+AT38</f>
        <v>0</v>
      </c>
      <c r="CL38" s="359">
        <f>W38+AU38</f>
        <v>0</v>
      </c>
      <c r="CM38" s="358">
        <f>CK38+CL38</f>
        <v>0</v>
      </c>
      <c r="CN38" s="358">
        <f>Y38+AW38</f>
        <v>0</v>
      </c>
      <c r="CO38" s="359">
        <f>Z38+AX38</f>
        <v>0</v>
      </c>
      <c r="CP38" s="358">
        <f>CN38+CO38</f>
        <v>0</v>
      </c>
      <c r="CQ38" s="226"/>
    </row>
    <row r="39" ht="23.25" customHeight="1" spans="1:95">
      <c r="A39" s="379"/>
      <c r="B39" s="380" t="s">
        <v>255</v>
      </c>
      <c r="C39" s="356" t="s">
        <v>91</v>
      </c>
      <c r="D39" s="381"/>
      <c r="E39" s="382"/>
      <c r="F39" s="382"/>
      <c r="G39" s="358"/>
      <c r="H39" s="383"/>
      <c r="I39" s="382"/>
      <c r="J39" s="358"/>
      <c r="K39" s="430"/>
      <c r="L39" s="382"/>
      <c r="M39" s="358"/>
      <c r="N39" s="383"/>
      <c r="O39" s="382"/>
      <c r="P39" s="358"/>
      <c r="Q39" s="383"/>
      <c r="R39" s="444"/>
      <c r="S39" s="358"/>
      <c r="T39" s="383"/>
      <c r="U39" s="444"/>
      <c r="V39" s="358"/>
      <c r="W39" s="383"/>
      <c r="X39" s="444"/>
      <c r="Y39" s="358"/>
      <c r="Z39" s="383"/>
      <c r="AA39" s="444"/>
      <c r="AB39" s="357"/>
      <c r="AC39" s="358"/>
      <c r="AD39" s="358"/>
      <c r="AE39" s="358"/>
      <c r="AF39" s="359"/>
      <c r="AG39" s="358"/>
      <c r="AH39" s="358"/>
      <c r="AI39" s="430"/>
      <c r="AJ39" s="358"/>
      <c r="AK39" s="358"/>
      <c r="AL39" s="359"/>
      <c r="AM39" s="358"/>
      <c r="AN39" s="358"/>
      <c r="AO39" s="359"/>
      <c r="AP39" s="358"/>
      <c r="AQ39" s="358"/>
      <c r="AR39" s="359"/>
      <c r="AS39" s="358"/>
      <c r="AT39" s="358"/>
      <c r="AU39" s="359"/>
      <c r="AV39" s="358"/>
      <c r="AW39" s="358"/>
      <c r="AX39" s="359"/>
      <c r="AY39" s="358"/>
      <c r="AZ39" s="466"/>
      <c r="BA39" s="358"/>
      <c r="BB39" s="430"/>
      <c r="BC39" s="358"/>
      <c r="BD39" s="358"/>
      <c r="BE39" s="359"/>
      <c r="BF39" s="358"/>
      <c r="BG39" s="358"/>
      <c r="BH39" s="359"/>
      <c r="BI39" s="483"/>
      <c r="BJ39" s="358"/>
      <c r="BK39" s="359"/>
      <c r="BL39" s="483"/>
      <c r="BM39" s="358"/>
      <c r="BN39" s="359"/>
      <c r="BO39" s="483"/>
      <c r="BP39" s="358"/>
      <c r="BQ39" s="359"/>
      <c r="BR39" s="483"/>
      <c r="BS39" s="357"/>
      <c r="BT39" s="358"/>
      <c r="BU39" s="358"/>
      <c r="BV39" s="358"/>
      <c r="BW39" s="359"/>
      <c r="BX39" s="358"/>
      <c r="BY39" s="358"/>
      <c r="BZ39" s="359"/>
      <c r="CA39" s="358"/>
      <c r="CB39" s="358"/>
      <c r="CC39" s="359"/>
      <c r="CD39" s="358"/>
      <c r="CE39" s="358"/>
      <c r="CF39" s="359"/>
      <c r="CG39" s="358"/>
      <c r="CH39" s="358"/>
      <c r="CI39" s="359"/>
      <c r="CJ39" s="358"/>
      <c r="CK39" s="358"/>
      <c r="CL39" s="359"/>
      <c r="CM39" s="358"/>
      <c r="CN39" s="358"/>
      <c r="CO39" s="359"/>
      <c r="CP39" s="358"/>
      <c r="CQ39" s="226"/>
    </row>
    <row r="40" ht="75.75" customHeight="1" spans="1:95">
      <c r="A40" s="379"/>
      <c r="B40" s="384"/>
      <c r="C40" s="356" t="s">
        <v>404</v>
      </c>
      <c r="D40" s="381"/>
      <c r="E40" s="382"/>
      <c r="F40" s="382"/>
      <c r="G40" s="358"/>
      <c r="H40" s="383"/>
      <c r="I40" s="382"/>
      <c r="J40" s="358"/>
      <c r="K40" s="430"/>
      <c r="L40" s="382"/>
      <c r="M40" s="358"/>
      <c r="N40" s="383"/>
      <c r="O40" s="382"/>
      <c r="P40" s="358"/>
      <c r="Q40" s="383"/>
      <c r="R40" s="444"/>
      <c r="S40" s="358"/>
      <c r="T40" s="383"/>
      <c r="U40" s="444"/>
      <c r="V40" s="358"/>
      <c r="W40" s="383"/>
      <c r="X40" s="444"/>
      <c r="Y40" s="358"/>
      <c r="Z40" s="383"/>
      <c r="AA40" s="444"/>
      <c r="AB40" s="357"/>
      <c r="AC40" s="358"/>
      <c r="AD40" s="358"/>
      <c r="AE40" s="358"/>
      <c r="AF40" s="359"/>
      <c r="AG40" s="358"/>
      <c r="AH40" s="358"/>
      <c r="AI40" s="430"/>
      <c r="AJ40" s="358"/>
      <c r="AK40" s="358"/>
      <c r="AL40" s="359"/>
      <c r="AM40" s="358"/>
      <c r="AN40" s="358"/>
      <c r="AO40" s="359"/>
      <c r="AP40" s="358"/>
      <c r="AQ40" s="358"/>
      <c r="AR40" s="359"/>
      <c r="AS40" s="358"/>
      <c r="AT40" s="358"/>
      <c r="AU40" s="359"/>
      <c r="AV40" s="358"/>
      <c r="AW40" s="358"/>
      <c r="AX40" s="359"/>
      <c r="AY40" s="358"/>
      <c r="AZ40" s="466"/>
      <c r="BA40" s="358"/>
      <c r="BB40" s="430"/>
      <c r="BC40" s="358"/>
      <c r="BD40" s="358"/>
      <c r="BE40" s="359"/>
      <c r="BF40" s="358"/>
      <c r="BG40" s="358"/>
      <c r="BH40" s="359"/>
      <c r="BI40" s="483"/>
      <c r="BJ40" s="358"/>
      <c r="BK40" s="359"/>
      <c r="BL40" s="483"/>
      <c r="BM40" s="358"/>
      <c r="BN40" s="359"/>
      <c r="BO40" s="483"/>
      <c r="BP40" s="358"/>
      <c r="BQ40" s="359"/>
      <c r="BR40" s="483"/>
      <c r="BS40" s="357"/>
      <c r="BT40" s="358"/>
      <c r="BU40" s="358"/>
      <c r="BV40" s="358"/>
      <c r="BW40" s="359"/>
      <c r="BX40" s="358"/>
      <c r="BY40" s="358"/>
      <c r="BZ40" s="359"/>
      <c r="CA40" s="358"/>
      <c r="CB40" s="358"/>
      <c r="CC40" s="359"/>
      <c r="CD40" s="358"/>
      <c r="CE40" s="358"/>
      <c r="CF40" s="359"/>
      <c r="CG40" s="358"/>
      <c r="CH40" s="358"/>
      <c r="CI40" s="359"/>
      <c r="CJ40" s="358"/>
      <c r="CK40" s="358"/>
      <c r="CL40" s="359"/>
      <c r="CM40" s="358"/>
      <c r="CN40" s="358"/>
      <c r="CO40" s="359"/>
      <c r="CP40" s="358"/>
      <c r="CQ40" s="226"/>
    </row>
    <row r="41" ht="30.75" customHeight="1" spans="1:95">
      <c r="A41" s="379"/>
      <c r="B41" s="385"/>
      <c r="C41" s="356" t="s">
        <v>39</v>
      </c>
      <c r="D41" s="381"/>
      <c r="E41" s="382"/>
      <c r="F41" s="382"/>
      <c r="G41" s="358"/>
      <c r="H41" s="383"/>
      <c r="I41" s="382"/>
      <c r="J41" s="358"/>
      <c r="K41" s="430"/>
      <c r="L41" s="382"/>
      <c r="M41" s="358"/>
      <c r="N41" s="383"/>
      <c r="O41" s="382"/>
      <c r="P41" s="358"/>
      <c r="Q41" s="383"/>
      <c r="R41" s="444"/>
      <c r="S41" s="358"/>
      <c r="T41" s="383"/>
      <c r="U41" s="444"/>
      <c r="V41" s="358"/>
      <c r="W41" s="383"/>
      <c r="X41" s="444"/>
      <c r="Y41" s="358"/>
      <c r="Z41" s="383"/>
      <c r="AA41" s="444"/>
      <c r="AB41" s="357"/>
      <c r="AC41" s="358"/>
      <c r="AD41" s="358"/>
      <c r="AE41" s="358"/>
      <c r="AF41" s="359"/>
      <c r="AG41" s="358"/>
      <c r="AH41" s="358"/>
      <c r="AI41" s="430"/>
      <c r="AJ41" s="358"/>
      <c r="AK41" s="358"/>
      <c r="AL41" s="359"/>
      <c r="AM41" s="358"/>
      <c r="AN41" s="358"/>
      <c r="AO41" s="359"/>
      <c r="AP41" s="358"/>
      <c r="AQ41" s="358"/>
      <c r="AR41" s="359"/>
      <c r="AS41" s="358"/>
      <c r="AT41" s="358"/>
      <c r="AU41" s="359"/>
      <c r="AV41" s="358"/>
      <c r="AW41" s="358"/>
      <c r="AX41" s="359"/>
      <c r="AY41" s="358"/>
      <c r="AZ41" s="466"/>
      <c r="BA41" s="358"/>
      <c r="BB41" s="359"/>
      <c r="BC41" s="358"/>
      <c r="BD41" s="358"/>
      <c r="BE41" s="359"/>
      <c r="BF41" s="358"/>
      <c r="BG41" s="358"/>
      <c r="BH41" s="359"/>
      <c r="BI41" s="358"/>
      <c r="BJ41" s="358"/>
      <c r="BK41" s="359"/>
      <c r="BL41" s="358"/>
      <c r="BM41" s="358"/>
      <c r="BN41" s="359"/>
      <c r="BO41" s="358"/>
      <c r="BP41" s="358"/>
      <c r="BQ41" s="359"/>
      <c r="BR41" s="358"/>
      <c r="BS41" s="357"/>
      <c r="BT41" s="358"/>
      <c r="BU41" s="358"/>
      <c r="BV41" s="358"/>
      <c r="BW41" s="359"/>
      <c r="BX41" s="358"/>
      <c r="BY41" s="358"/>
      <c r="BZ41" s="359"/>
      <c r="CA41" s="358"/>
      <c r="CB41" s="358"/>
      <c r="CC41" s="359"/>
      <c r="CD41" s="358"/>
      <c r="CE41" s="358"/>
      <c r="CF41" s="359"/>
      <c r="CG41" s="358"/>
      <c r="CH41" s="358"/>
      <c r="CI41" s="359"/>
      <c r="CJ41" s="358"/>
      <c r="CK41" s="358"/>
      <c r="CL41" s="359"/>
      <c r="CM41" s="358"/>
      <c r="CN41" s="358"/>
      <c r="CO41" s="359"/>
      <c r="CP41" s="358"/>
      <c r="CQ41" s="227"/>
    </row>
    <row r="42" ht="96.75" hidden="1" customHeight="1" spans="1:95">
      <c r="A42" s="379"/>
      <c r="B42" s="386" t="s">
        <v>364</v>
      </c>
      <c r="C42" s="356" t="s">
        <v>137</v>
      </c>
      <c r="D42" s="357">
        <f>E42+F42+I42+L42+O42+R42+U42+X42+AA42</f>
        <v>0</v>
      </c>
      <c r="E42" s="382">
        <v>0</v>
      </c>
      <c r="F42" s="382">
        <v>0</v>
      </c>
      <c r="G42" s="358"/>
      <c r="H42" s="383"/>
      <c r="I42" s="382">
        <v>0</v>
      </c>
      <c r="J42" s="358"/>
      <c r="K42" s="430"/>
      <c r="L42" s="382">
        <v>0</v>
      </c>
      <c r="M42" s="358">
        <f>'43'!O42</f>
        <v>0</v>
      </c>
      <c r="N42" s="383">
        <v>0</v>
      </c>
      <c r="O42" s="382">
        <f>M42+N42</f>
        <v>0</v>
      </c>
      <c r="P42" s="358">
        <f>'44'!R42</f>
        <v>0</v>
      </c>
      <c r="Q42" s="383">
        <v>0</v>
      </c>
      <c r="R42" s="444">
        <f>P42+Q42</f>
        <v>0</v>
      </c>
      <c r="S42" s="358">
        <v>0</v>
      </c>
      <c r="T42" s="383">
        <v>0</v>
      </c>
      <c r="U42" s="444">
        <f>S42+T42</f>
        <v>0</v>
      </c>
      <c r="V42" s="358">
        <v>0</v>
      </c>
      <c r="W42" s="383">
        <v>0</v>
      </c>
      <c r="X42" s="444">
        <f>V42+W42</f>
        <v>0</v>
      </c>
      <c r="Y42" s="358">
        <v>0</v>
      </c>
      <c r="Z42" s="383">
        <v>0</v>
      </c>
      <c r="AA42" s="444">
        <f>Y42+Z42</f>
        <v>0</v>
      </c>
      <c r="AB42" s="357">
        <f>AC42+AD42+AG42+AJ42+AM42+AP42+AS42+AV42+AY42</f>
        <v>0</v>
      </c>
      <c r="AC42" s="358">
        <v>0</v>
      </c>
      <c r="AD42" s="358">
        <v>0</v>
      </c>
      <c r="AE42" s="358"/>
      <c r="AF42" s="359"/>
      <c r="AG42" s="358">
        <v>0</v>
      </c>
      <c r="AH42" s="358"/>
      <c r="AI42" s="430"/>
      <c r="AJ42" s="358">
        <v>0</v>
      </c>
      <c r="AK42" s="358">
        <v>0</v>
      </c>
      <c r="AL42" s="359">
        <v>0</v>
      </c>
      <c r="AM42" s="358">
        <f>AK42+AL42</f>
        <v>0</v>
      </c>
      <c r="AN42" s="358">
        <v>0</v>
      </c>
      <c r="AO42" s="359">
        <v>0</v>
      </c>
      <c r="AP42" s="358">
        <f>AN42+AO42</f>
        <v>0</v>
      </c>
      <c r="AQ42" s="358">
        <v>0</v>
      </c>
      <c r="AR42" s="359">
        <v>0</v>
      </c>
      <c r="AS42" s="358">
        <f>AQ42+AR42</f>
        <v>0</v>
      </c>
      <c r="AT42" s="358">
        <v>0</v>
      </c>
      <c r="AU42" s="359">
        <v>0</v>
      </c>
      <c r="AV42" s="358">
        <f>AT42+AU42</f>
        <v>0</v>
      </c>
      <c r="AW42" s="358">
        <v>0</v>
      </c>
      <c r="AX42" s="359">
        <v>0</v>
      </c>
      <c r="AY42" s="358">
        <f>AW42+AX42</f>
        <v>0</v>
      </c>
      <c r="AZ42" s="466">
        <f>BC42+BF42+BI42+BL42+BO42+BR42</f>
        <v>0</v>
      </c>
      <c r="BA42" s="358"/>
      <c r="BB42" s="359"/>
      <c r="BC42" s="358">
        <v>0</v>
      </c>
      <c r="BD42" s="358">
        <v>0</v>
      </c>
      <c r="BE42" s="359">
        <v>0</v>
      </c>
      <c r="BF42" s="358">
        <f>BD42+BE42</f>
        <v>0</v>
      </c>
      <c r="BG42" s="358">
        <v>0</v>
      </c>
      <c r="BH42" s="359">
        <v>0</v>
      </c>
      <c r="BI42" s="358">
        <f>BG42+BH42</f>
        <v>0</v>
      </c>
      <c r="BJ42" s="358">
        <v>0</v>
      </c>
      <c r="BK42" s="359">
        <v>0</v>
      </c>
      <c r="BL42" s="358">
        <f>BJ42+BK42</f>
        <v>0</v>
      </c>
      <c r="BM42" s="358">
        <v>0</v>
      </c>
      <c r="BN42" s="359">
        <v>0</v>
      </c>
      <c r="BO42" s="358">
        <f>BM42+BN42</f>
        <v>0</v>
      </c>
      <c r="BP42" s="358">
        <v>0</v>
      </c>
      <c r="BQ42" s="359">
        <v>0</v>
      </c>
      <c r="BR42" s="358">
        <f>BP42+BQ42</f>
        <v>0</v>
      </c>
      <c r="BS42" s="357">
        <f>BT42+BU42+BX42+CA42+CD42+CG42+CJ42+CM42+CP42</f>
        <v>0</v>
      </c>
      <c r="BT42" s="358">
        <f t="shared" ref="BT42:BW43" si="8">E42+AC42</f>
        <v>0</v>
      </c>
      <c r="BU42" s="358">
        <f t="shared" si="8"/>
        <v>0</v>
      </c>
      <c r="BV42" s="358">
        <f t="shared" si="8"/>
        <v>0</v>
      </c>
      <c r="BW42" s="359">
        <f t="shared" si="8"/>
        <v>0</v>
      </c>
      <c r="BX42" s="358">
        <f>BV42+BW42</f>
        <v>0</v>
      </c>
      <c r="BY42" s="358">
        <f>J42+AH42+BA42</f>
        <v>0</v>
      </c>
      <c r="BZ42" s="359">
        <f>K42+AI42+BB42</f>
        <v>0</v>
      </c>
      <c r="CA42" s="358">
        <f>BY42+BZ42</f>
        <v>0</v>
      </c>
      <c r="CB42" s="358">
        <f>M42+AK42</f>
        <v>0</v>
      </c>
      <c r="CC42" s="359">
        <f>N42+AL42</f>
        <v>0</v>
      </c>
      <c r="CD42" s="358">
        <f>CB42+CC42</f>
        <v>0</v>
      </c>
      <c r="CE42" s="358">
        <f>P42+AN42</f>
        <v>0</v>
      </c>
      <c r="CF42" s="359">
        <f>Q42+AO42</f>
        <v>0</v>
      </c>
      <c r="CG42" s="358">
        <f>CE42+CF42</f>
        <v>0</v>
      </c>
      <c r="CH42" s="358">
        <f>S42+AQ42</f>
        <v>0</v>
      </c>
      <c r="CI42" s="359">
        <f>T42+AR42</f>
        <v>0</v>
      </c>
      <c r="CJ42" s="358">
        <f>CH42+CI42</f>
        <v>0</v>
      </c>
      <c r="CK42" s="358">
        <f>V42+AT42</f>
        <v>0</v>
      </c>
      <c r="CL42" s="359">
        <f>W42+AU42</f>
        <v>0</v>
      </c>
      <c r="CM42" s="358">
        <f>CK42+CL42</f>
        <v>0</v>
      </c>
      <c r="CN42" s="358">
        <f>Y42+AW42</f>
        <v>0</v>
      </c>
      <c r="CO42" s="359">
        <f>Z42+AX42</f>
        <v>0</v>
      </c>
      <c r="CP42" s="358">
        <f>CN42+CO42</f>
        <v>0</v>
      </c>
      <c r="CQ42" s="228"/>
    </row>
    <row r="43" ht="85.5" customHeight="1" spans="1:95">
      <c r="A43" s="387" t="s">
        <v>154</v>
      </c>
      <c r="B43" s="355" t="s">
        <v>188</v>
      </c>
      <c r="C43" s="356" t="s">
        <v>13</v>
      </c>
      <c r="D43" s="357">
        <f>E43+F43+I43+L43+O43+R43+U43+X43+AA43</f>
        <v>75866.64192</v>
      </c>
      <c r="E43" s="358">
        <v>0</v>
      </c>
      <c r="F43" s="358">
        <v>0</v>
      </c>
      <c r="G43" s="358">
        <f>'27'!I43</f>
        <v>6912.74881</v>
      </c>
      <c r="H43" s="359">
        <f>H44</f>
        <v>0</v>
      </c>
      <c r="I43" s="358">
        <f>G43+H43</f>
        <v>6912.74881</v>
      </c>
      <c r="J43" s="358">
        <f>'35'!L42</f>
        <v>10374.41733</v>
      </c>
      <c r="K43" s="359">
        <f>K44</f>
        <v>0</v>
      </c>
      <c r="L43" s="358">
        <f>J43+K43</f>
        <v>10374.41733</v>
      </c>
      <c r="M43" s="358">
        <f>'43'!O43</f>
        <v>9952.83704</v>
      </c>
      <c r="N43" s="359">
        <f>N44</f>
        <v>0</v>
      </c>
      <c r="O43" s="358">
        <f>M43+N43</f>
        <v>9952.83704</v>
      </c>
      <c r="P43" s="358">
        <f>'49'!R43</f>
        <v>16540.70411</v>
      </c>
      <c r="Q43" s="359">
        <f>Q44</f>
        <v>0</v>
      </c>
      <c r="R43" s="441">
        <f>P43+Q43</f>
        <v>16540.70411</v>
      </c>
      <c r="S43" s="358">
        <f>'55'!U43</f>
        <v>10046.5103</v>
      </c>
      <c r="T43" s="359">
        <f>T44</f>
        <v>96.29209</v>
      </c>
      <c r="U43" s="441">
        <f>S43+T43</f>
        <v>10142.80239</v>
      </c>
      <c r="V43" s="358">
        <v>0</v>
      </c>
      <c r="W43" s="359">
        <f>W44</f>
        <v>11461.61764</v>
      </c>
      <c r="X43" s="441">
        <f>V43+W43</f>
        <v>11461.61764</v>
      </c>
      <c r="Y43" s="358">
        <v>0</v>
      </c>
      <c r="Z43" s="359">
        <f>Z44</f>
        <v>10481.5146</v>
      </c>
      <c r="AA43" s="441">
        <f>Y43+Z43</f>
        <v>10481.5146</v>
      </c>
      <c r="AB43" s="357">
        <f>AC43+AD43+AG43+AJ43+AM43+AP43+AS43+AV43+AY43</f>
        <v>6985.46214</v>
      </c>
      <c r="AC43" s="358">
        <v>0</v>
      </c>
      <c r="AD43" s="358">
        <v>0</v>
      </c>
      <c r="AE43" s="358">
        <f>'25'!X39</f>
        <v>819.76205</v>
      </c>
      <c r="AF43" s="359">
        <f>AF44</f>
        <v>0</v>
      </c>
      <c r="AG43" s="358">
        <f>AE43+AF43</f>
        <v>819.76205</v>
      </c>
      <c r="AH43" s="358">
        <f>'35'!AA42</f>
        <v>1965.70009</v>
      </c>
      <c r="AI43" s="359">
        <f>AI44</f>
        <v>0</v>
      </c>
      <c r="AJ43" s="358">
        <f>AH43+AI43</f>
        <v>1965.70009</v>
      </c>
      <c r="AK43" s="358">
        <f>'43'!AD43</f>
        <v>650</v>
      </c>
      <c r="AL43" s="359">
        <f>AL44</f>
        <v>0</v>
      </c>
      <c r="AM43" s="358">
        <f>AK43+AL43</f>
        <v>650</v>
      </c>
      <c r="AN43" s="358">
        <f>'48'!AP43</f>
        <v>1050</v>
      </c>
      <c r="AO43" s="359">
        <f>AO44</f>
        <v>0</v>
      </c>
      <c r="AP43" s="358">
        <f>AN43+AO43</f>
        <v>1050</v>
      </c>
      <c r="AQ43" s="358">
        <f>'55'!AS43</f>
        <v>1500</v>
      </c>
      <c r="AR43" s="359">
        <f>AR44</f>
        <v>0</v>
      </c>
      <c r="AS43" s="358">
        <f>AQ43+AR43</f>
        <v>1500</v>
      </c>
      <c r="AT43" s="358">
        <v>0</v>
      </c>
      <c r="AU43" s="359">
        <f>AU44</f>
        <v>1000</v>
      </c>
      <c r="AV43" s="358">
        <f>AT43+AU43</f>
        <v>1000</v>
      </c>
      <c r="AW43" s="358">
        <v>0</v>
      </c>
      <c r="AX43" s="359">
        <f>AX44</f>
        <v>0</v>
      </c>
      <c r="AY43" s="358">
        <f>AW43+AX43</f>
        <v>0</v>
      </c>
      <c r="AZ43" s="466">
        <f>BC43+BF43+BI43+BL43+BO43+BR43</f>
        <v>0</v>
      </c>
      <c r="BA43" s="358">
        <v>0</v>
      </c>
      <c r="BB43" s="359">
        <f>BB44</f>
        <v>0</v>
      </c>
      <c r="BC43" s="358">
        <f>BA43+BB43</f>
        <v>0</v>
      </c>
      <c r="BD43" s="358">
        <v>0</v>
      </c>
      <c r="BE43" s="359">
        <f>BE44</f>
        <v>0</v>
      </c>
      <c r="BF43" s="358">
        <f>BD43+BE43</f>
        <v>0</v>
      </c>
      <c r="BG43" s="358">
        <v>0</v>
      </c>
      <c r="BH43" s="359">
        <f>BH44</f>
        <v>0</v>
      </c>
      <c r="BI43" s="358">
        <f>BG43+BH43</f>
        <v>0</v>
      </c>
      <c r="BJ43" s="358">
        <f>'55'!BL43</f>
        <v>0</v>
      </c>
      <c r="BK43" s="359">
        <f>BK44</f>
        <v>0</v>
      </c>
      <c r="BL43" s="358">
        <f>BJ43+BK43</f>
        <v>0</v>
      </c>
      <c r="BM43" s="358">
        <v>0</v>
      </c>
      <c r="BN43" s="359">
        <f>BN44</f>
        <v>0</v>
      </c>
      <c r="BO43" s="358">
        <f>BM43+BN43</f>
        <v>0</v>
      </c>
      <c r="BP43" s="358">
        <v>0</v>
      </c>
      <c r="BQ43" s="359">
        <f>BQ44</f>
        <v>0</v>
      </c>
      <c r="BR43" s="358">
        <f>BP43+BQ43</f>
        <v>0</v>
      </c>
      <c r="BS43" s="357">
        <f>BT43+BU43+BX43+CA43+CD43+CG43+CJ43+CM43+CP43</f>
        <v>82852.10406</v>
      </c>
      <c r="BT43" s="358">
        <f t="shared" si="8"/>
        <v>0</v>
      </c>
      <c r="BU43" s="358">
        <f t="shared" si="8"/>
        <v>0</v>
      </c>
      <c r="BV43" s="358">
        <f t="shared" si="8"/>
        <v>7732.51086</v>
      </c>
      <c r="BW43" s="359">
        <f t="shared" si="8"/>
        <v>0</v>
      </c>
      <c r="BX43" s="358">
        <f>BV43+BW43</f>
        <v>7732.51086</v>
      </c>
      <c r="BY43" s="358">
        <f>J43+AH43+BA43</f>
        <v>12340.11742</v>
      </c>
      <c r="BZ43" s="359">
        <f>K43+AI43+BB43</f>
        <v>0</v>
      </c>
      <c r="CA43" s="358">
        <f>BY43+BZ43</f>
        <v>12340.11742</v>
      </c>
      <c r="CB43" s="358">
        <f>M43+AK43</f>
        <v>10602.83704</v>
      </c>
      <c r="CC43" s="359">
        <f>N43+AL43</f>
        <v>0</v>
      </c>
      <c r="CD43" s="358">
        <f>CB43+CC43</f>
        <v>10602.83704</v>
      </c>
      <c r="CE43" s="358">
        <f>P43+AN43</f>
        <v>17590.70411</v>
      </c>
      <c r="CF43" s="359">
        <f>Q43+AO43</f>
        <v>0</v>
      </c>
      <c r="CG43" s="358">
        <f>CE43+CF43</f>
        <v>17590.70411</v>
      </c>
      <c r="CH43" s="358">
        <f>S43+AQ43+BJ43</f>
        <v>11546.5103</v>
      </c>
      <c r="CI43" s="359">
        <f>T43+AR43+BK43</f>
        <v>96.29209</v>
      </c>
      <c r="CJ43" s="358">
        <f>CH43+CI43</f>
        <v>11642.80239</v>
      </c>
      <c r="CK43" s="358">
        <f>V43+AT43+BM43</f>
        <v>0</v>
      </c>
      <c r="CL43" s="359">
        <f>W43+AU43+BN43</f>
        <v>12461.61764</v>
      </c>
      <c r="CM43" s="358">
        <f>CK43+CL43</f>
        <v>12461.61764</v>
      </c>
      <c r="CN43" s="358">
        <f>Y43+AW43+BP43</f>
        <v>0</v>
      </c>
      <c r="CO43" s="359">
        <f>Z43+AX43+BQ43</f>
        <v>10481.5146</v>
      </c>
      <c r="CP43" s="358">
        <f>CN43+CO43</f>
        <v>10481.5146</v>
      </c>
      <c r="CQ43" s="224" t="s">
        <v>578</v>
      </c>
    </row>
    <row r="44" ht="75" customHeight="1" spans="1:95">
      <c r="A44" s="388"/>
      <c r="B44" s="389"/>
      <c r="C44" s="390" t="s">
        <v>157</v>
      </c>
      <c r="D44" s="391"/>
      <c r="E44" s="392"/>
      <c r="F44" s="392"/>
      <c r="G44" s="392"/>
      <c r="H44" s="393"/>
      <c r="I44" s="392"/>
      <c r="J44" s="392"/>
      <c r="K44" s="393"/>
      <c r="L44" s="392"/>
      <c r="M44" s="392"/>
      <c r="N44" s="393"/>
      <c r="O44" s="392"/>
      <c r="P44" s="392"/>
      <c r="Q44" s="393"/>
      <c r="R44" s="445"/>
      <c r="S44" s="392"/>
      <c r="T44" s="359">
        <v>96.29209</v>
      </c>
      <c r="U44" s="445"/>
      <c r="V44" s="392"/>
      <c r="W44" s="393">
        <v>11461.61764</v>
      </c>
      <c r="X44" s="445"/>
      <c r="Y44" s="392"/>
      <c r="Z44" s="393">
        <v>10481.5146</v>
      </c>
      <c r="AA44" s="445"/>
      <c r="AB44" s="391"/>
      <c r="AC44" s="392"/>
      <c r="AD44" s="392"/>
      <c r="AE44" s="392"/>
      <c r="AF44" s="393"/>
      <c r="AG44" s="392"/>
      <c r="AH44" s="392"/>
      <c r="AI44" s="459"/>
      <c r="AJ44" s="392"/>
      <c r="AK44" s="392"/>
      <c r="AL44" s="393"/>
      <c r="AM44" s="392"/>
      <c r="AN44" s="392"/>
      <c r="AO44" s="393"/>
      <c r="AP44" s="392"/>
      <c r="AQ44" s="392"/>
      <c r="AR44" s="393"/>
      <c r="AS44" s="392"/>
      <c r="AT44" s="392"/>
      <c r="AU44" s="393">
        <v>1000</v>
      </c>
      <c r="AV44" s="392"/>
      <c r="AW44" s="392"/>
      <c r="AX44" s="393"/>
      <c r="AY44" s="474"/>
      <c r="AZ44" s="475"/>
      <c r="BA44" s="435"/>
      <c r="BB44" s="393"/>
      <c r="BC44" s="435"/>
      <c r="BD44" s="435"/>
      <c r="BE44" s="393"/>
      <c r="BF44" s="435"/>
      <c r="BG44" s="435"/>
      <c r="BH44" s="393"/>
      <c r="BI44" s="435"/>
      <c r="BJ44" s="435"/>
      <c r="BK44" s="393"/>
      <c r="BL44" s="435"/>
      <c r="BM44" s="435"/>
      <c r="BN44" s="393"/>
      <c r="BO44" s="435"/>
      <c r="BP44" s="435"/>
      <c r="BQ44" s="393"/>
      <c r="BR44" s="494"/>
      <c r="BS44" s="495"/>
      <c r="BT44" s="496"/>
      <c r="BU44" s="496"/>
      <c r="BV44" s="496"/>
      <c r="BW44" s="499"/>
      <c r="BX44" s="496"/>
      <c r="BY44" s="496"/>
      <c r="BZ44" s="499"/>
      <c r="CA44" s="496"/>
      <c r="CB44" s="496"/>
      <c r="CC44" s="499"/>
      <c r="CD44" s="496"/>
      <c r="CE44" s="496"/>
      <c r="CF44" s="499"/>
      <c r="CG44" s="496"/>
      <c r="CH44" s="496"/>
      <c r="CI44" s="499"/>
      <c r="CJ44" s="496"/>
      <c r="CK44" s="496"/>
      <c r="CL44" s="499"/>
      <c r="CM44" s="496"/>
      <c r="CN44" s="496"/>
      <c r="CO44" s="499"/>
      <c r="CP44" s="512"/>
      <c r="CQ44" s="225"/>
    </row>
    <row r="45" s="27" customFormat="1" ht="76.9" customHeight="1" spans="1:95">
      <c r="A45" s="394"/>
      <c r="B45" s="395" t="s">
        <v>189</v>
      </c>
      <c r="C45" s="396"/>
      <c r="D45" s="357">
        <f>E45+F45+I45+L45+O45+R45+U45+X45+AA45</f>
        <v>663655.242</v>
      </c>
      <c r="E45" s="397">
        <f>E43+E38+E30+E26+E25+E22+E19+E13</f>
        <v>68854.353</v>
      </c>
      <c r="F45" s="397">
        <f t="shared" ref="F45:AY45" si="9">F43+F38+F30+F26+F25+F22+F19+F13</f>
        <v>62669.96004</v>
      </c>
      <c r="G45" s="397">
        <f t="shared" si="9"/>
        <v>73521.61235</v>
      </c>
      <c r="H45" s="397">
        <f t="shared" si="9"/>
        <v>0</v>
      </c>
      <c r="I45" s="397">
        <f t="shared" si="9"/>
        <v>71522.40365</v>
      </c>
      <c r="J45" s="397">
        <f t="shared" si="9"/>
        <v>68942.51381</v>
      </c>
      <c r="K45" s="397">
        <f t="shared" si="9"/>
        <v>0</v>
      </c>
      <c r="L45" s="397">
        <f t="shared" si="9"/>
        <v>68942.51381</v>
      </c>
      <c r="M45" s="397">
        <f t="shared" si="9"/>
        <v>67687.88324</v>
      </c>
      <c r="N45" s="397">
        <f t="shared" si="9"/>
        <v>0</v>
      </c>
      <c r="O45" s="397">
        <f t="shared" si="9"/>
        <v>67687.88324</v>
      </c>
      <c r="P45" s="397">
        <f t="shared" si="9"/>
        <v>100143.35922</v>
      </c>
      <c r="Q45" s="397">
        <f t="shared" si="9"/>
        <v>0</v>
      </c>
      <c r="R45" s="397">
        <f t="shared" si="9"/>
        <v>97690.08269</v>
      </c>
      <c r="S45" s="397">
        <f t="shared" si="9"/>
        <v>74484.89669</v>
      </c>
      <c r="T45" s="397">
        <f t="shared" si="9"/>
        <v>222.07411</v>
      </c>
      <c r="U45" s="397">
        <f t="shared" si="9"/>
        <v>74706.9708</v>
      </c>
      <c r="V45" s="397">
        <f t="shared" si="9"/>
        <v>0</v>
      </c>
      <c r="W45" s="397">
        <f t="shared" si="9"/>
        <v>80479.87595</v>
      </c>
      <c r="X45" s="397">
        <f t="shared" si="9"/>
        <v>80479.87595</v>
      </c>
      <c r="Y45" s="397">
        <f t="shared" si="9"/>
        <v>0</v>
      </c>
      <c r="Z45" s="397">
        <f t="shared" si="9"/>
        <v>71101.19882</v>
      </c>
      <c r="AA45" s="397">
        <f t="shared" si="9"/>
        <v>71101.19882</v>
      </c>
      <c r="AB45" s="357">
        <f>AC45+AD45+AG45+AJ45+AM45+AP45+AS45+AV45+AY45</f>
        <v>42391.86534</v>
      </c>
      <c r="AC45" s="397">
        <f t="shared" si="9"/>
        <v>4170.09794</v>
      </c>
      <c r="AD45" s="397">
        <f t="shared" si="9"/>
        <v>0</v>
      </c>
      <c r="AE45" s="397">
        <f t="shared" si="9"/>
        <v>3698.01164</v>
      </c>
      <c r="AF45" s="397">
        <f t="shared" si="9"/>
        <v>0</v>
      </c>
      <c r="AG45" s="397">
        <f t="shared" si="9"/>
        <v>3698.01164</v>
      </c>
      <c r="AH45" s="397">
        <f t="shared" si="9"/>
        <v>13189.43893</v>
      </c>
      <c r="AI45" s="397">
        <f t="shared" si="9"/>
        <v>0</v>
      </c>
      <c r="AJ45" s="397">
        <f t="shared" si="9"/>
        <v>8458.26951</v>
      </c>
      <c r="AK45" s="397">
        <f t="shared" si="9"/>
        <v>3600</v>
      </c>
      <c r="AL45" s="397">
        <f t="shared" si="9"/>
        <v>0</v>
      </c>
      <c r="AM45" s="397">
        <f t="shared" si="9"/>
        <v>3600</v>
      </c>
      <c r="AN45" s="397">
        <f t="shared" si="9"/>
        <v>5100.4</v>
      </c>
      <c r="AO45" s="397">
        <f t="shared" si="9"/>
        <v>0</v>
      </c>
      <c r="AP45" s="397">
        <f t="shared" si="9"/>
        <v>5100.4</v>
      </c>
      <c r="AQ45" s="397">
        <f t="shared" si="9"/>
        <v>9365.08625</v>
      </c>
      <c r="AR45" s="397">
        <f t="shared" si="9"/>
        <v>0</v>
      </c>
      <c r="AS45" s="397">
        <f t="shared" si="9"/>
        <v>9365.08625</v>
      </c>
      <c r="AT45" s="397">
        <f t="shared" si="9"/>
        <v>0</v>
      </c>
      <c r="AU45" s="397">
        <f t="shared" si="9"/>
        <v>8000</v>
      </c>
      <c r="AV45" s="397">
        <f t="shared" si="9"/>
        <v>8000</v>
      </c>
      <c r="AW45" s="397">
        <f t="shared" si="9"/>
        <v>0</v>
      </c>
      <c r="AX45" s="397">
        <f t="shared" si="9"/>
        <v>0</v>
      </c>
      <c r="AY45" s="397">
        <f t="shared" si="9"/>
        <v>0</v>
      </c>
      <c r="AZ45" s="466">
        <f>BC45+BF45+BI45+BL45+BO45+BR45</f>
        <v>0</v>
      </c>
      <c r="BA45" s="476">
        <f>BA43+BA30+BA26+BA25+BA22+BA19+BA13</f>
        <v>0</v>
      </c>
      <c r="BB45" s="476">
        <f>BB43+BB30+BB26+BB25+BB22+BB19+BB13</f>
        <v>0</v>
      </c>
      <c r="BC45" s="397">
        <f t="shared" ref="BC45:CP45" si="10">BC43+BC38+BC30+BC26+BC25+BC22+BC19+BC13</f>
        <v>0</v>
      </c>
      <c r="BD45" s="397">
        <f t="shared" si="10"/>
        <v>0</v>
      </c>
      <c r="BE45" s="397">
        <f t="shared" si="10"/>
        <v>0</v>
      </c>
      <c r="BF45" s="397">
        <f t="shared" si="10"/>
        <v>0</v>
      </c>
      <c r="BG45" s="397">
        <f t="shared" si="10"/>
        <v>0</v>
      </c>
      <c r="BH45" s="397">
        <f t="shared" si="10"/>
        <v>0</v>
      </c>
      <c r="BI45" s="397">
        <f t="shared" si="10"/>
        <v>0</v>
      </c>
      <c r="BJ45" s="397">
        <f t="shared" si="10"/>
        <v>0</v>
      </c>
      <c r="BK45" s="397">
        <f t="shared" si="10"/>
        <v>0</v>
      </c>
      <c r="BL45" s="397">
        <f t="shared" si="10"/>
        <v>0</v>
      </c>
      <c r="BM45" s="397">
        <f t="shared" si="10"/>
        <v>0</v>
      </c>
      <c r="BN45" s="397">
        <f t="shared" si="10"/>
        <v>0</v>
      </c>
      <c r="BO45" s="397">
        <f t="shared" si="10"/>
        <v>0</v>
      </c>
      <c r="BP45" s="397">
        <f t="shared" si="10"/>
        <v>0</v>
      </c>
      <c r="BQ45" s="397">
        <f t="shared" si="10"/>
        <v>0</v>
      </c>
      <c r="BR45" s="397">
        <f t="shared" si="10"/>
        <v>0</v>
      </c>
      <c r="BS45" s="357">
        <f>BT45+BU45+BX45+CA45+CD45+CG45+CJ45+CM45+CP45</f>
        <v>706047.10734</v>
      </c>
      <c r="BT45" s="397">
        <f t="shared" si="10"/>
        <v>73024.45094</v>
      </c>
      <c r="BU45" s="397">
        <f t="shared" si="10"/>
        <v>62669.96004</v>
      </c>
      <c r="BV45" s="397">
        <f t="shared" si="10"/>
        <v>77219.62399</v>
      </c>
      <c r="BW45" s="397">
        <f t="shared" si="10"/>
        <v>0</v>
      </c>
      <c r="BX45" s="397">
        <f t="shared" si="10"/>
        <v>75220.41529</v>
      </c>
      <c r="BY45" s="397">
        <f t="shared" si="10"/>
        <v>82131.95274</v>
      </c>
      <c r="BZ45" s="397">
        <f t="shared" si="10"/>
        <v>0</v>
      </c>
      <c r="CA45" s="397">
        <f t="shared" si="10"/>
        <v>77400.78332</v>
      </c>
      <c r="CB45" s="397">
        <f t="shared" si="10"/>
        <v>71287.88324</v>
      </c>
      <c r="CC45" s="397">
        <f t="shared" si="10"/>
        <v>0</v>
      </c>
      <c r="CD45" s="397">
        <f t="shared" si="10"/>
        <v>71287.88324</v>
      </c>
      <c r="CE45" s="397">
        <f t="shared" si="10"/>
        <v>102790.48269</v>
      </c>
      <c r="CF45" s="397">
        <f t="shared" si="10"/>
        <v>0</v>
      </c>
      <c r="CG45" s="397">
        <f t="shared" si="10"/>
        <v>102790.48269</v>
      </c>
      <c r="CH45" s="397">
        <f t="shared" si="10"/>
        <v>83849.98294</v>
      </c>
      <c r="CI45" s="397">
        <f t="shared" si="10"/>
        <v>222.07411</v>
      </c>
      <c r="CJ45" s="397">
        <f t="shared" si="10"/>
        <v>84072.05705</v>
      </c>
      <c r="CK45" s="397">
        <f t="shared" si="10"/>
        <v>0</v>
      </c>
      <c r="CL45" s="397">
        <f t="shared" si="10"/>
        <v>88479.87595</v>
      </c>
      <c r="CM45" s="397">
        <f t="shared" si="10"/>
        <v>88479.87595</v>
      </c>
      <c r="CN45" s="397">
        <f t="shared" si="10"/>
        <v>0</v>
      </c>
      <c r="CO45" s="397">
        <f t="shared" si="10"/>
        <v>71101.19882</v>
      </c>
      <c r="CP45" s="397">
        <f t="shared" si="10"/>
        <v>71101.19882</v>
      </c>
      <c r="CQ45" s="230"/>
    </row>
    <row r="46" s="27" customFormat="1" ht="27" customHeight="1" spans="1:95">
      <c r="A46" s="398" t="s">
        <v>286</v>
      </c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399"/>
      <c r="AV46" s="399"/>
      <c r="AW46" s="399"/>
      <c r="AX46" s="399"/>
      <c r="AY46" s="399"/>
      <c r="AZ46" s="399"/>
      <c r="BA46" s="399"/>
      <c r="BB46" s="399"/>
      <c r="BC46" s="399"/>
      <c r="BD46" s="399"/>
      <c r="BE46" s="399"/>
      <c r="BF46" s="399"/>
      <c r="BG46" s="399"/>
      <c r="BH46" s="399"/>
      <c r="BI46" s="399"/>
      <c r="BJ46" s="399"/>
      <c r="BK46" s="399"/>
      <c r="BL46" s="399"/>
      <c r="BM46" s="399"/>
      <c r="BN46" s="399"/>
      <c r="BO46" s="399"/>
      <c r="BP46" s="399"/>
      <c r="BQ46" s="399"/>
      <c r="BR46" s="399"/>
      <c r="BS46" s="399"/>
      <c r="BT46" s="399"/>
      <c r="BU46" s="399"/>
      <c r="BV46" s="399"/>
      <c r="BW46" s="399"/>
      <c r="BX46" s="399"/>
      <c r="BY46" s="399"/>
      <c r="BZ46" s="399"/>
      <c r="CA46" s="399"/>
      <c r="CB46" s="399"/>
      <c r="CC46" s="399"/>
      <c r="CD46" s="399"/>
      <c r="CE46" s="399"/>
      <c r="CF46" s="399"/>
      <c r="CG46" s="399"/>
      <c r="CH46" s="399"/>
      <c r="CI46" s="399"/>
      <c r="CJ46" s="399"/>
      <c r="CK46" s="399"/>
      <c r="CL46" s="399"/>
      <c r="CM46" s="399"/>
      <c r="CN46" s="399"/>
      <c r="CO46" s="399"/>
      <c r="CP46" s="513"/>
      <c r="CQ46" s="232"/>
    </row>
    <row r="47" s="27" customFormat="1" ht="93.75" customHeight="1" spans="1:95">
      <c r="A47" s="400" t="s">
        <v>44</v>
      </c>
      <c r="B47" s="401" t="s">
        <v>287</v>
      </c>
      <c r="C47" s="402" t="s">
        <v>13</v>
      </c>
      <c r="D47" s="403">
        <f>E47+F47+I47+L47+O47+R47+U47+X47+AA47</f>
        <v>210.52674</v>
      </c>
      <c r="E47" s="404">
        <v>0</v>
      </c>
      <c r="F47" s="404">
        <v>0</v>
      </c>
      <c r="G47" s="404">
        <v>0</v>
      </c>
      <c r="H47" s="405"/>
      <c r="I47" s="404">
        <f>G47+H47</f>
        <v>0</v>
      </c>
      <c r="J47" s="404">
        <f>'35'!L46</f>
        <v>52.632</v>
      </c>
      <c r="K47" s="405">
        <f>K48+K49+K50</f>
        <v>0</v>
      </c>
      <c r="L47" s="404">
        <f>J47+K47</f>
        <v>52.632</v>
      </c>
      <c r="M47" s="404">
        <f>'43'!O47</f>
        <v>26.31579</v>
      </c>
      <c r="N47" s="405">
        <f>N48+N49+N50</f>
        <v>0</v>
      </c>
      <c r="O47" s="404">
        <f>M47+N47</f>
        <v>26.31579</v>
      </c>
      <c r="P47" s="404">
        <f>'49'!R47</f>
        <v>26.31579</v>
      </c>
      <c r="Q47" s="405">
        <f>Q48+Q49+Q50</f>
        <v>0</v>
      </c>
      <c r="R47" s="446">
        <f>P47+Q47</f>
        <v>26.31579</v>
      </c>
      <c r="S47" s="404">
        <f>'55'!U47</f>
        <v>52.63158</v>
      </c>
      <c r="T47" s="405">
        <f>T48+T49+T50</f>
        <v>0</v>
      </c>
      <c r="U47" s="446">
        <f>S47+T47</f>
        <v>52.63158</v>
      </c>
      <c r="V47" s="404">
        <v>0</v>
      </c>
      <c r="W47" s="405">
        <f>W48</f>
        <v>0</v>
      </c>
      <c r="X47" s="446">
        <f>V47+W47</f>
        <v>0</v>
      </c>
      <c r="Y47" s="404">
        <v>0</v>
      </c>
      <c r="Z47" s="405">
        <f>Z48</f>
        <v>52.63158</v>
      </c>
      <c r="AA47" s="446">
        <f>Y47+Z47</f>
        <v>52.63158</v>
      </c>
      <c r="AB47" s="425">
        <f>AC47+AD47+AG47+AJ47+AM47+AP47+AS47+AV47+AY47</f>
        <v>760</v>
      </c>
      <c r="AC47" s="404">
        <v>0</v>
      </c>
      <c r="AD47" s="404">
        <v>0</v>
      </c>
      <c r="AE47" s="404">
        <v>0</v>
      </c>
      <c r="AF47" s="405"/>
      <c r="AG47" s="404">
        <f>AE47+AF47</f>
        <v>0</v>
      </c>
      <c r="AH47" s="404">
        <f>'35'!AA46</f>
        <v>180</v>
      </c>
      <c r="AI47" s="405">
        <f>AI48+AI49+AI50</f>
        <v>0</v>
      </c>
      <c r="AJ47" s="404">
        <f>AH47+AI47</f>
        <v>180</v>
      </c>
      <c r="AK47" s="404">
        <f>'43'!AD47</f>
        <v>90</v>
      </c>
      <c r="AL47" s="405">
        <f>AL48+AL49+AL50</f>
        <v>0</v>
      </c>
      <c r="AM47" s="404">
        <f>AK47+AL47</f>
        <v>90</v>
      </c>
      <c r="AN47" s="404">
        <f>'49'!AP47</f>
        <v>90</v>
      </c>
      <c r="AO47" s="405">
        <f>AO48+AO49+AO50</f>
        <v>0</v>
      </c>
      <c r="AP47" s="404">
        <f>AN47+AO47</f>
        <v>90</v>
      </c>
      <c r="AQ47" s="404">
        <f>'55'!AS47</f>
        <v>200</v>
      </c>
      <c r="AR47" s="405">
        <f>AR48+AR49+AR50</f>
        <v>0</v>
      </c>
      <c r="AS47" s="404">
        <f>AQ47+AR47</f>
        <v>200</v>
      </c>
      <c r="AT47" s="404">
        <v>0</v>
      </c>
      <c r="AU47" s="405">
        <f>AU48</f>
        <v>0</v>
      </c>
      <c r="AV47" s="404">
        <f>AT47+AU47</f>
        <v>0</v>
      </c>
      <c r="AW47" s="404">
        <v>0</v>
      </c>
      <c r="AX47" s="405">
        <f>AX48</f>
        <v>200</v>
      </c>
      <c r="AY47" s="404">
        <f>AW47+AX47</f>
        <v>200</v>
      </c>
      <c r="AZ47" s="466">
        <f>BC47+BF47+BI47+BL47+BO47+BR47</f>
        <v>3240</v>
      </c>
      <c r="BA47" s="477">
        <f>'34'!AK46</f>
        <v>820</v>
      </c>
      <c r="BB47" s="405">
        <f>BB48+BB49+BB50</f>
        <v>0</v>
      </c>
      <c r="BC47" s="404">
        <f>BA47+BB47</f>
        <v>820</v>
      </c>
      <c r="BD47" s="404">
        <f>'43'!AN47</f>
        <v>410</v>
      </c>
      <c r="BE47" s="405">
        <f>BE48+BE49+BE50</f>
        <v>0</v>
      </c>
      <c r="BF47" s="404">
        <f>BD47+BE47</f>
        <v>410</v>
      </c>
      <c r="BG47" s="404">
        <f>'49'!BI47</f>
        <v>410</v>
      </c>
      <c r="BH47" s="405">
        <f>BH48+BH49+BH50</f>
        <v>0</v>
      </c>
      <c r="BI47" s="404">
        <f>BG47+BH47</f>
        <v>410</v>
      </c>
      <c r="BJ47" s="404">
        <f>'55'!BL47</f>
        <v>800</v>
      </c>
      <c r="BK47" s="405">
        <f>BK48+BK49+BK50</f>
        <v>0</v>
      </c>
      <c r="BL47" s="404">
        <f>BJ47+BK47</f>
        <v>800</v>
      </c>
      <c r="BM47" s="404">
        <v>0</v>
      </c>
      <c r="BN47" s="405">
        <f>BN48</f>
        <v>0</v>
      </c>
      <c r="BO47" s="404">
        <f>BM47+BN47</f>
        <v>0</v>
      </c>
      <c r="BP47" s="404">
        <v>0</v>
      </c>
      <c r="BQ47" s="405">
        <f>BQ48</f>
        <v>800</v>
      </c>
      <c r="BR47" s="446">
        <f>BP47+BQ47</f>
        <v>800</v>
      </c>
      <c r="BS47" s="357">
        <f>BT47+BU47+BX47+CA47+CD47+CG47+CJ47+CM47+CP47</f>
        <v>4210.52674</v>
      </c>
      <c r="BT47" s="404">
        <f>E47+AC47</f>
        <v>0</v>
      </c>
      <c r="BU47" s="404">
        <f>F47+AD47</f>
        <v>0</v>
      </c>
      <c r="BV47" s="404">
        <f>G47+AE47</f>
        <v>0</v>
      </c>
      <c r="BW47" s="405">
        <f>H47+AF47</f>
        <v>0</v>
      </c>
      <c r="BX47" s="404">
        <f>BV47+BW47</f>
        <v>0</v>
      </c>
      <c r="BY47" s="404">
        <f>J47+AH47+BA47</f>
        <v>1052.632</v>
      </c>
      <c r="BZ47" s="405">
        <f>K47+AI47+BB47</f>
        <v>0</v>
      </c>
      <c r="CA47" s="404">
        <f>BY47+BZ47</f>
        <v>1052.632</v>
      </c>
      <c r="CB47" s="404">
        <f>M47+AK47+BD47</f>
        <v>526.31579</v>
      </c>
      <c r="CC47" s="501">
        <f>N47+AL47+BE47</f>
        <v>0</v>
      </c>
      <c r="CD47" s="404">
        <f>CB47+CC47</f>
        <v>526.31579</v>
      </c>
      <c r="CE47" s="404">
        <f>P47+AN47+BG47</f>
        <v>526.31579</v>
      </c>
      <c r="CF47" s="405">
        <f>Q47+AO47+BH47</f>
        <v>0</v>
      </c>
      <c r="CG47" s="404">
        <f>CE47+CF47</f>
        <v>526.31579</v>
      </c>
      <c r="CH47" s="404">
        <f>S47+AQ47+BJ47</f>
        <v>1052.63158</v>
      </c>
      <c r="CI47" s="405">
        <f>T47+AR47+BK47</f>
        <v>0</v>
      </c>
      <c r="CJ47" s="404">
        <f>CH47+CI47</f>
        <v>1052.63158</v>
      </c>
      <c r="CK47" s="404">
        <f>V47+AT47+BM47</f>
        <v>0</v>
      </c>
      <c r="CL47" s="405">
        <f>W47+AU47+BN47</f>
        <v>0</v>
      </c>
      <c r="CM47" s="404">
        <f>CK47+CL47</f>
        <v>0</v>
      </c>
      <c r="CN47" s="404">
        <f>Y47+AW47+BP47</f>
        <v>0</v>
      </c>
      <c r="CO47" s="405">
        <f>Z47+AX47+BQ47</f>
        <v>1052.63158</v>
      </c>
      <c r="CP47" s="404">
        <f>CN47+CO47</f>
        <v>1052.63158</v>
      </c>
      <c r="CQ47" s="233" t="s">
        <v>577</v>
      </c>
    </row>
    <row r="48" s="27" customFormat="1" ht="57.75" customHeight="1" spans="1:95">
      <c r="A48" s="406"/>
      <c r="B48" s="355"/>
      <c r="C48" s="407" t="s">
        <v>330</v>
      </c>
      <c r="D48" s="408"/>
      <c r="E48" s="358"/>
      <c r="F48" s="358"/>
      <c r="G48" s="358"/>
      <c r="H48" s="359"/>
      <c r="I48" s="358"/>
      <c r="J48" s="358"/>
      <c r="K48" s="359"/>
      <c r="L48" s="358"/>
      <c r="M48" s="358"/>
      <c r="N48" s="359"/>
      <c r="O48" s="358"/>
      <c r="P48" s="358"/>
      <c r="Q48" s="359"/>
      <c r="R48" s="441"/>
      <c r="S48" s="358"/>
      <c r="T48" s="359"/>
      <c r="U48" s="441"/>
      <c r="V48" s="358"/>
      <c r="W48" s="359"/>
      <c r="X48" s="441"/>
      <c r="Y48" s="358"/>
      <c r="Z48" s="359">
        <v>52.63158</v>
      </c>
      <c r="AA48" s="441"/>
      <c r="AB48" s="357"/>
      <c r="AC48" s="358"/>
      <c r="AD48" s="358"/>
      <c r="AE48" s="358"/>
      <c r="AF48" s="359"/>
      <c r="AG48" s="358"/>
      <c r="AH48" s="358"/>
      <c r="AI48" s="359"/>
      <c r="AJ48" s="358"/>
      <c r="AK48" s="358"/>
      <c r="AL48" s="359"/>
      <c r="AM48" s="358"/>
      <c r="AN48" s="358"/>
      <c r="AO48" s="359"/>
      <c r="AP48" s="358"/>
      <c r="AQ48" s="358"/>
      <c r="AR48" s="359"/>
      <c r="AS48" s="358"/>
      <c r="AT48" s="358"/>
      <c r="AU48" s="359"/>
      <c r="AV48" s="358"/>
      <c r="AW48" s="358"/>
      <c r="AX48" s="359">
        <v>200</v>
      </c>
      <c r="AY48" s="358"/>
      <c r="AZ48" s="357"/>
      <c r="BA48" s="478"/>
      <c r="BB48" s="359"/>
      <c r="BC48" s="358"/>
      <c r="BD48" s="358"/>
      <c r="BE48" s="359"/>
      <c r="BF48" s="358"/>
      <c r="BG48" s="358"/>
      <c r="BH48" s="359"/>
      <c r="BI48" s="358"/>
      <c r="BJ48" s="358"/>
      <c r="BK48" s="359"/>
      <c r="BL48" s="358"/>
      <c r="BM48" s="358"/>
      <c r="BN48" s="359"/>
      <c r="BO48" s="358"/>
      <c r="BP48" s="358"/>
      <c r="BQ48" s="359">
        <v>800</v>
      </c>
      <c r="BR48" s="441"/>
      <c r="BS48" s="357"/>
      <c r="BT48" s="358"/>
      <c r="BU48" s="358"/>
      <c r="BV48" s="358"/>
      <c r="BW48" s="359"/>
      <c r="BX48" s="358"/>
      <c r="BY48" s="358"/>
      <c r="BZ48" s="427"/>
      <c r="CA48" s="358"/>
      <c r="CB48" s="358"/>
      <c r="CC48" s="427"/>
      <c r="CD48" s="358"/>
      <c r="CE48" s="358"/>
      <c r="CF48" s="359"/>
      <c r="CG48" s="358"/>
      <c r="CH48" s="358"/>
      <c r="CI48" s="427"/>
      <c r="CJ48" s="358"/>
      <c r="CK48" s="358"/>
      <c r="CL48" s="427"/>
      <c r="CM48" s="358"/>
      <c r="CN48" s="358"/>
      <c r="CO48" s="427"/>
      <c r="CP48" s="464"/>
      <c r="CQ48" s="234"/>
    </row>
    <row r="49" s="27" customFormat="1" ht="20.25" customHeight="1" spans="1:95">
      <c r="A49" s="406"/>
      <c r="B49" s="355"/>
      <c r="C49" s="407" t="s">
        <v>91</v>
      </c>
      <c r="D49" s="408"/>
      <c r="E49" s="358"/>
      <c r="F49" s="358"/>
      <c r="G49" s="358"/>
      <c r="H49" s="359"/>
      <c r="I49" s="358"/>
      <c r="J49" s="358"/>
      <c r="K49" s="359"/>
      <c r="L49" s="358"/>
      <c r="M49" s="358"/>
      <c r="N49" s="359"/>
      <c r="O49" s="358"/>
      <c r="P49" s="358"/>
      <c r="Q49" s="359"/>
      <c r="R49" s="441"/>
      <c r="S49" s="358"/>
      <c r="T49" s="359"/>
      <c r="U49" s="441"/>
      <c r="V49" s="358"/>
      <c r="W49" s="359"/>
      <c r="X49" s="441"/>
      <c r="Y49" s="358"/>
      <c r="Z49" s="359"/>
      <c r="AA49" s="441"/>
      <c r="AB49" s="357"/>
      <c r="AC49" s="358"/>
      <c r="AD49" s="358"/>
      <c r="AE49" s="358"/>
      <c r="AF49" s="359"/>
      <c r="AG49" s="358"/>
      <c r="AH49" s="358"/>
      <c r="AI49" s="359"/>
      <c r="AJ49" s="358"/>
      <c r="AK49" s="358"/>
      <c r="AL49" s="359"/>
      <c r="AM49" s="358"/>
      <c r="AN49" s="358"/>
      <c r="AO49" s="359"/>
      <c r="AP49" s="358"/>
      <c r="AQ49" s="358"/>
      <c r="AR49" s="359"/>
      <c r="AS49" s="358"/>
      <c r="AT49" s="358"/>
      <c r="AU49" s="359"/>
      <c r="AV49" s="358"/>
      <c r="AW49" s="358"/>
      <c r="AX49" s="359"/>
      <c r="AY49" s="358"/>
      <c r="AZ49" s="357"/>
      <c r="BA49" s="478"/>
      <c r="BB49" s="359"/>
      <c r="BC49" s="358"/>
      <c r="BD49" s="358"/>
      <c r="BE49" s="359"/>
      <c r="BF49" s="358"/>
      <c r="BG49" s="358"/>
      <c r="BH49" s="359"/>
      <c r="BI49" s="358"/>
      <c r="BJ49" s="358"/>
      <c r="BK49" s="359"/>
      <c r="BL49" s="358"/>
      <c r="BM49" s="358"/>
      <c r="BN49" s="359"/>
      <c r="BO49" s="358"/>
      <c r="BP49" s="358"/>
      <c r="BQ49" s="359"/>
      <c r="BR49" s="441"/>
      <c r="BS49" s="357"/>
      <c r="BT49" s="358"/>
      <c r="BU49" s="358"/>
      <c r="BV49" s="358"/>
      <c r="BW49" s="359"/>
      <c r="BX49" s="358"/>
      <c r="BY49" s="358"/>
      <c r="BZ49" s="359"/>
      <c r="CA49" s="358"/>
      <c r="CB49" s="358"/>
      <c r="CC49" s="427"/>
      <c r="CD49" s="358"/>
      <c r="CE49" s="358"/>
      <c r="CF49" s="359"/>
      <c r="CG49" s="358"/>
      <c r="CH49" s="358"/>
      <c r="CI49" s="427"/>
      <c r="CJ49" s="358"/>
      <c r="CK49" s="358"/>
      <c r="CL49" s="427"/>
      <c r="CM49" s="358"/>
      <c r="CN49" s="358"/>
      <c r="CO49" s="427"/>
      <c r="CP49" s="464"/>
      <c r="CQ49" s="234"/>
    </row>
    <row r="50" s="27" customFormat="1" ht="23.25" customHeight="1" spans="1:95">
      <c r="A50" s="406"/>
      <c r="B50" s="355"/>
      <c r="C50" s="407" t="s">
        <v>161</v>
      </c>
      <c r="D50" s="408"/>
      <c r="E50" s="358"/>
      <c r="F50" s="358"/>
      <c r="G50" s="358"/>
      <c r="H50" s="359"/>
      <c r="I50" s="358"/>
      <c r="J50" s="358"/>
      <c r="K50" s="359"/>
      <c r="L50" s="358"/>
      <c r="M50" s="358"/>
      <c r="N50" s="359"/>
      <c r="O50" s="358"/>
      <c r="P50" s="358"/>
      <c r="Q50" s="359"/>
      <c r="R50" s="441"/>
      <c r="S50" s="358"/>
      <c r="T50" s="359"/>
      <c r="U50" s="441"/>
      <c r="V50" s="358"/>
      <c r="W50" s="359"/>
      <c r="X50" s="441"/>
      <c r="Y50" s="358"/>
      <c r="Z50" s="359"/>
      <c r="AA50" s="441"/>
      <c r="AB50" s="357"/>
      <c r="AC50" s="358"/>
      <c r="AD50" s="358"/>
      <c r="AE50" s="358"/>
      <c r="AF50" s="359"/>
      <c r="AG50" s="358"/>
      <c r="AH50" s="358"/>
      <c r="AI50" s="359"/>
      <c r="AJ50" s="358"/>
      <c r="AK50" s="358"/>
      <c r="AL50" s="359"/>
      <c r="AM50" s="358"/>
      <c r="AN50" s="358"/>
      <c r="AO50" s="359"/>
      <c r="AP50" s="358"/>
      <c r="AQ50" s="358"/>
      <c r="AR50" s="359"/>
      <c r="AS50" s="358"/>
      <c r="AT50" s="358"/>
      <c r="AU50" s="359"/>
      <c r="AV50" s="358"/>
      <c r="AW50" s="358"/>
      <c r="AX50" s="359"/>
      <c r="AY50" s="358"/>
      <c r="AZ50" s="357"/>
      <c r="BA50" s="478"/>
      <c r="BB50" s="359"/>
      <c r="BC50" s="358"/>
      <c r="BD50" s="358"/>
      <c r="BE50" s="359"/>
      <c r="BF50" s="358"/>
      <c r="BG50" s="358"/>
      <c r="BH50" s="359"/>
      <c r="BI50" s="358"/>
      <c r="BJ50" s="358"/>
      <c r="BK50" s="359"/>
      <c r="BL50" s="358"/>
      <c r="BM50" s="358"/>
      <c r="BN50" s="359"/>
      <c r="BO50" s="358"/>
      <c r="BP50" s="358"/>
      <c r="BQ50" s="359"/>
      <c r="BR50" s="441"/>
      <c r="BS50" s="357"/>
      <c r="BT50" s="358"/>
      <c r="BU50" s="358"/>
      <c r="BV50" s="358"/>
      <c r="BW50" s="359"/>
      <c r="BX50" s="358"/>
      <c r="BY50" s="358"/>
      <c r="BZ50" s="359"/>
      <c r="CA50" s="358"/>
      <c r="CB50" s="358"/>
      <c r="CC50" s="427"/>
      <c r="CD50" s="358"/>
      <c r="CE50" s="358"/>
      <c r="CF50" s="359"/>
      <c r="CG50" s="358"/>
      <c r="CH50" s="358"/>
      <c r="CI50" s="427"/>
      <c r="CJ50" s="358"/>
      <c r="CK50" s="358"/>
      <c r="CL50" s="427"/>
      <c r="CM50" s="358"/>
      <c r="CN50" s="358"/>
      <c r="CO50" s="427"/>
      <c r="CP50" s="464"/>
      <c r="CQ50" s="235"/>
    </row>
    <row r="51" s="27" customFormat="1" ht="83.25" customHeight="1" spans="1:95">
      <c r="A51" s="409" t="s">
        <v>289</v>
      </c>
      <c r="B51" s="389" t="s">
        <v>290</v>
      </c>
      <c r="C51" s="410" t="s">
        <v>13</v>
      </c>
      <c r="D51" s="411">
        <f>E51+F51+I51+L51+O51+R51+U51+X51+AA51</f>
        <v>0</v>
      </c>
      <c r="E51" s="392">
        <v>0</v>
      </c>
      <c r="F51" s="392">
        <v>0</v>
      </c>
      <c r="G51" s="392">
        <f>'27'!I71</f>
        <v>0</v>
      </c>
      <c r="H51" s="393"/>
      <c r="I51" s="392">
        <f>G51+H51</f>
        <v>0</v>
      </c>
      <c r="J51" s="392">
        <f>'35'!L50</f>
        <v>0</v>
      </c>
      <c r="K51" s="393">
        <v>0</v>
      </c>
      <c r="L51" s="392">
        <f>J51+K51</f>
        <v>0</v>
      </c>
      <c r="M51" s="392">
        <f>'43'!O51</f>
        <v>0</v>
      </c>
      <c r="N51" s="393">
        <v>0</v>
      </c>
      <c r="O51" s="392">
        <f>M51+N51</f>
        <v>0</v>
      </c>
      <c r="P51" s="392">
        <f>'49'!R51</f>
        <v>0</v>
      </c>
      <c r="Q51" s="393">
        <v>0</v>
      </c>
      <c r="R51" s="445">
        <f>P51+Q51</f>
        <v>0</v>
      </c>
      <c r="S51" s="392">
        <f>'55'!U51</f>
        <v>0</v>
      </c>
      <c r="T51" s="393">
        <f>T52+T53</f>
        <v>0</v>
      </c>
      <c r="U51" s="445">
        <f>S51+T51</f>
        <v>0</v>
      </c>
      <c r="V51" s="392">
        <v>0</v>
      </c>
      <c r="W51" s="393">
        <f>W52+W53</f>
        <v>0</v>
      </c>
      <c r="X51" s="445">
        <f>V51+W51</f>
        <v>0</v>
      </c>
      <c r="Y51" s="392">
        <v>0</v>
      </c>
      <c r="Z51" s="393">
        <f>Z52+Z53</f>
        <v>0</v>
      </c>
      <c r="AA51" s="445">
        <f>Y51+Z51</f>
        <v>0</v>
      </c>
      <c r="AB51" s="391">
        <f>AC51+AD51+AG51+AJ51+AM51+AP51+AS51+AV51+AY51</f>
        <v>0</v>
      </c>
      <c r="AC51" s="392">
        <v>0</v>
      </c>
      <c r="AD51" s="392">
        <v>0</v>
      </c>
      <c r="AE51" s="392">
        <v>0</v>
      </c>
      <c r="AF51" s="393"/>
      <c r="AG51" s="392">
        <f>AE51+AF51</f>
        <v>0</v>
      </c>
      <c r="AH51" s="392">
        <f>'35'!AA50</f>
        <v>0</v>
      </c>
      <c r="AI51" s="393">
        <v>0</v>
      </c>
      <c r="AJ51" s="392">
        <v>0</v>
      </c>
      <c r="AK51" s="392">
        <f>'43'!AD51</f>
        <v>0</v>
      </c>
      <c r="AL51" s="393">
        <v>0</v>
      </c>
      <c r="AM51" s="392">
        <f>AK51+AL51</f>
        <v>0</v>
      </c>
      <c r="AN51" s="392">
        <f>'49'!AP51</f>
        <v>0</v>
      </c>
      <c r="AO51" s="393">
        <v>0</v>
      </c>
      <c r="AP51" s="392">
        <f>AN51+AO51</f>
        <v>0</v>
      </c>
      <c r="AQ51" s="392">
        <f>'55'!AS51</f>
        <v>0</v>
      </c>
      <c r="AR51" s="393">
        <f>AR52+AR53</f>
        <v>0</v>
      </c>
      <c r="AS51" s="392">
        <f>AQ51+AR51</f>
        <v>0</v>
      </c>
      <c r="AT51" s="392">
        <v>0</v>
      </c>
      <c r="AU51" s="393">
        <v>0</v>
      </c>
      <c r="AV51" s="392">
        <f>AT51+AU51</f>
        <v>0</v>
      </c>
      <c r="AW51" s="392">
        <v>0</v>
      </c>
      <c r="AX51" s="393">
        <f>AX52+AX53</f>
        <v>0</v>
      </c>
      <c r="AY51" s="392">
        <f>AW51+AX51</f>
        <v>0</v>
      </c>
      <c r="AZ51" s="475">
        <f>BC51+BF51+BI51+BL51+BO51+BR51</f>
        <v>0</v>
      </c>
      <c r="BA51" s="479">
        <f>'33'!AK50</f>
        <v>0</v>
      </c>
      <c r="BB51" s="393">
        <v>0</v>
      </c>
      <c r="BC51" s="392">
        <f>BA51+BB51</f>
        <v>0</v>
      </c>
      <c r="BD51" s="392">
        <f>'43'!AN51</f>
        <v>0</v>
      </c>
      <c r="BE51" s="393">
        <v>0</v>
      </c>
      <c r="BF51" s="392">
        <f>BD51+BE51</f>
        <v>0</v>
      </c>
      <c r="BG51" s="484">
        <f>'49'!BI51</f>
        <v>0</v>
      </c>
      <c r="BH51" s="393">
        <v>0</v>
      </c>
      <c r="BI51" s="392">
        <f>BG51+BH51</f>
        <v>0</v>
      </c>
      <c r="BJ51" s="392">
        <f>'55'!BL51</f>
        <v>0</v>
      </c>
      <c r="BK51" s="393">
        <f>BK52+BK53</f>
        <v>0</v>
      </c>
      <c r="BL51" s="392">
        <f>BJ51+BK51</f>
        <v>0</v>
      </c>
      <c r="BM51" s="392">
        <v>0</v>
      </c>
      <c r="BN51" s="393">
        <f>BN52+BN53</f>
        <v>0</v>
      </c>
      <c r="BO51" s="392">
        <f>BM51+BN51</f>
        <v>0</v>
      </c>
      <c r="BP51" s="392">
        <v>0</v>
      </c>
      <c r="BQ51" s="393">
        <f>BQ52+BQ53</f>
        <v>0</v>
      </c>
      <c r="BR51" s="445">
        <f>BP51+BQ51</f>
        <v>0</v>
      </c>
      <c r="BS51" s="391">
        <f>BT51+BU51+BX51+CA51+CD51+CG51+CJ51+CM51+CP51</f>
        <v>0</v>
      </c>
      <c r="BT51" s="392">
        <f>E51+AC51</f>
        <v>0</v>
      </c>
      <c r="BU51" s="392">
        <f>F51+AD51</f>
        <v>0</v>
      </c>
      <c r="BV51" s="392">
        <f>G51+AE51</f>
        <v>0</v>
      </c>
      <c r="BW51" s="393">
        <f>H51+AF51</f>
        <v>0</v>
      </c>
      <c r="BX51" s="392">
        <f>BV51+BW51</f>
        <v>0</v>
      </c>
      <c r="BY51" s="392">
        <f>J51+AH51+BA51</f>
        <v>0</v>
      </c>
      <c r="BZ51" s="393">
        <f>K51+AI51+BB51</f>
        <v>0</v>
      </c>
      <c r="CA51" s="392">
        <f>BY51+BZ51</f>
        <v>0</v>
      </c>
      <c r="CB51" s="392">
        <f>M51+AK51+BD51</f>
        <v>0</v>
      </c>
      <c r="CC51" s="433">
        <f>N51+AL51+BE51</f>
        <v>0</v>
      </c>
      <c r="CD51" s="392">
        <f>CB51+CC51</f>
        <v>0</v>
      </c>
      <c r="CE51" s="392">
        <f>P51+AN51+BG51</f>
        <v>0</v>
      </c>
      <c r="CF51" s="393">
        <f>Q51+AO51+BH51</f>
        <v>0</v>
      </c>
      <c r="CG51" s="392">
        <f>CE51+CF51</f>
        <v>0</v>
      </c>
      <c r="CH51" s="392">
        <f>S51+AQ51+BJ51</f>
        <v>0</v>
      </c>
      <c r="CI51" s="393">
        <f>T51+AR51+BK51</f>
        <v>0</v>
      </c>
      <c r="CJ51" s="392">
        <f>CH51+CI51</f>
        <v>0</v>
      </c>
      <c r="CK51" s="392">
        <f>V51+AT51+BM51</f>
        <v>0</v>
      </c>
      <c r="CL51" s="393">
        <f>W51+AU51+BN51</f>
        <v>0</v>
      </c>
      <c r="CM51" s="392">
        <f>CK51+CL51</f>
        <v>0</v>
      </c>
      <c r="CN51" s="392">
        <f>Y51+AW51+BP51</f>
        <v>0</v>
      </c>
      <c r="CO51" s="393">
        <f>Z51+AX51+BQ51</f>
        <v>0</v>
      </c>
      <c r="CP51" s="392">
        <f>CN51+CO51</f>
        <v>0</v>
      </c>
      <c r="CQ51" s="236"/>
    </row>
    <row r="52" s="27" customFormat="1" ht="28.5" customHeight="1" spans="1:95">
      <c r="A52" s="406"/>
      <c r="B52" s="355"/>
      <c r="C52" s="407" t="s">
        <v>330</v>
      </c>
      <c r="D52" s="408"/>
      <c r="E52" s="358"/>
      <c r="F52" s="358"/>
      <c r="G52" s="358"/>
      <c r="H52" s="359"/>
      <c r="I52" s="358"/>
      <c r="J52" s="358"/>
      <c r="K52" s="359"/>
      <c r="L52" s="358"/>
      <c r="M52" s="358"/>
      <c r="N52" s="359"/>
      <c r="O52" s="358"/>
      <c r="P52" s="358"/>
      <c r="Q52" s="359"/>
      <c r="R52" s="358"/>
      <c r="S52" s="358"/>
      <c r="T52" s="359"/>
      <c r="U52" s="358"/>
      <c r="V52" s="358"/>
      <c r="W52" s="359"/>
      <c r="X52" s="358"/>
      <c r="Y52" s="358"/>
      <c r="Z52" s="359"/>
      <c r="AA52" s="358"/>
      <c r="AB52" s="361"/>
      <c r="AC52" s="358"/>
      <c r="AD52" s="358"/>
      <c r="AE52" s="358"/>
      <c r="AF52" s="359"/>
      <c r="AG52" s="358"/>
      <c r="AH52" s="358"/>
      <c r="AI52" s="359"/>
      <c r="AJ52" s="358"/>
      <c r="AK52" s="358"/>
      <c r="AL52" s="359"/>
      <c r="AM52" s="358"/>
      <c r="AN52" s="358"/>
      <c r="AO52" s="359"/>
      <c r="AP52" s="358"/>
      <c r="AQ52" s="358"/>
      <c r="AR52" s="359"/>
      <c r="AS52" s="358"/>
      <c r="AT52" s="358"/>
      <c r="AU52" s="359"/>
      <c r="AV52" s="358"/>
      <c r="AW52" s="358"/>
      <c r="AX52" s="359"/>
      <c r="AY52" s="358"/>
      <c r="AZ52" s="361"/>
      <c r="BA52" s="358"/>
      <c r="BB52" s="359"/>
      <c r="BC52" s="358"/>
      <c r="BD52" s="358"/>
      <c r="BE52" s="359"/>
      <c r="BF52" s="358"/>
      <c r="BG52" s="358"/>
      <c r="BH52" s="359"/>
      <c r="BI52" s="358"/>
      <c r="BJ52" s="358"/>
      <c r="BK52" s="359"/>
      <c r="BL52" s="358"/>
      <c r="BM52" s="358"/>
      <c r="BN52" s="359"/>
      <c r="BO52" s="358"/>
      <c r="BP52" s="358"/>
      <c r="BQ52" s="359"/>
      <c r="BR52" s="358"/>
      <c r="BS52" s="361"/>
      <c r="BT52" s="358"/>
      <c r="BU52" s="358"/>
      <c r="BV52" s="358"/>
      <c r="BW52" s="359"/>
      <c r="BX52" s="358"/>
      <c r="BY52" s="358"/>
      <c r="BZ52" s="359"/>
      <c r="CA52" s="358"/>
      <c r="CB52" s="358"/>
      <c r="CC52" s="427"/>
      <c r="CD52" s="358"/>
      <c r="CE52" s="358"/>
      <c r="CF52" s="359"/>
      <c r="CG52" s="358"/>
      <c r="CH52" s="358"/>
      <c r="CI52" s="359"/>
      <c r="CJ52" s="358"/>
      <c r="CK52" s="358"/>
      <c r="CL52" s="359"/>
      <c r="CM52" s="358"/>
      <c r="CN52" s="358"/>
      <c r="CO52" s="359"/>
      <c r="CP52" s="358"/>
      <c r="CQ52" s="236"/>
    </row>
    <row r="53" s="27" customFormat="1" ht="64.5" customHeight="1" spans="1:95">
      <c r="A53" s="406"/>
      <c r="B53" s="355"/>
      <c r="C53" s="407" t="s">
        <v>39</v>
      </c>
      <c r="D53" s="408"/>
      <c r="E53" s="358"/>
      <c r="F53" s="358"/>
      <c r="G53" s="358"/>
      <c r="H53" s="359"/>
      <c r="I53" s="358"/>
      <c r="J53" s="358"/>
      <c r="K53" s="359"/>
      <c r="L53" s="358"/>
      <c r="M53" s="358"/>
      <c r="N53" s="359"/>
      <c r="O53" s="358"/>
      <c r="P53" s="358"/>
      <c r="Q53" s="359"/>
      <c r="R53" s="358"/>
      <c r="S53" s="358"/>
      <c r="T53" s="359"/>
      <c r="U53" s="358"/>
      <c r="V53" s="358"/>
      <c r="W53" s="359"/>
      <c r="X53" s="358"/>
      <c r="Y53" s="358"/>
      <c r="Z53" s="359"/>
      <c r="AA53" s="358"/>
      <c r="AB53" s="361"/>
      <c r="AC53" s="358"/>
      <c r="AD53" s="358"/>
      <c r="AE53" s="358"/>
      <c r="AF53" s="359"/>
      <c r="AG53" s="358"/>
      <c r="AH53" s="358"/>
      <c r="AI53" s="359"/>
      <c r="AJ53" s="358"/>
      <c r="AK53" s="358"/>
      <c r="AL53" s="359"/>
      <c r="AM53" s="358"/>
      <c r="AN53" s="358"/>
      <c r="AO53" s="359"/>
      <c r="AP53" s="358"/>
      <c r="AQ53" s="358"/>
      <c r="AR53" s="359"/>
      <c r="AS53" s="358"/>
      <c r="AT53" s="358"/>
      <c r="AU53" s="359"/>
      <c r="AV53" s="358"/>
      <c r="AW53" s="358"/>
      <c r="AX53" s="359"/>
      <c r="AY53" s="358"/>
      <c r="AZ53" s="361"/>
      <c r="BA53" s="358"/>
      <c r="BB53" s="359"/>
      <c r="BC53" s="358"/>
      <c r="BD53" s="358"/>
      <c r="BE53" s="359"/>
      <c r="BF53" s="358"/>
      <c r="BG53" s="358"/>
      <c r="BH53" s="359"/>
      <c r="BI53" s="358"/>
      <c r="BJ53" s="358"/>
      <c r="BK53" s="359"/>
      <c r="BL53" s="358"/>
      <c r="BM53" s="358"/>
      <c r="BN53" s="359"/>
      <c r="BO53" s="358"/>
      <c r="BP53" s="358"/>
      <c r="BQ53" s="359"/>
      <c r="BR53" s="358"/>
      <c r="BS53" s="361"/>
      <c r="BT53" s="358"/>
      <c r="BU53" s="358"/>
      <c r="BV53" s="358"/>
      <c r="BW53" s="359"/>
      <c r="BX53" s="358"/>
      <c r="BY53" s="358"/>
      <c r="BZ53" s="359"/>
      <c r="CA53" s="358"/>
      <c r="CB53" s="358"/>
      <c r="CC53" s="427"/>
      <c r="CD53" s="358"/>
      <c r="CE53" s="358"/>
      <c r="CF53" s="359"/>
      <c r="CG53" s="358"/>
      <c r="CH53" s="358"/>
      <c r="CI53" s="359"/>
      <c r="CJ53" s="358"/>
      <c r="CK53" s="358"/>
      <c r="CL53" s="359"/>
      <c r="CM53" s="358"/>
      <c r="CN53" s="358"/>
      <c r="CO53" s="359"/>
      <c r="CP53" s="358"/>
      <c r="CQ53" s="236"/>
    </row>
    <row r="54" s="27" customFormat="1" ht="70.5" customHeight="1" spans="1:95">
      <c r="A54" s="412"/>
      <c r="B54" s="413" t="s">
        <v>189</v>
      </c>
      <c r="C54" s="414"/>
      <c r="D54" s="415">
        <f>E54+F54+I54+L54+O54+R54+U54+X54+AA54</f>
        <v>210.52674</v>
      </c>
      <c r="E54" s="416">
        <f t="shared" ref="E54:AA54" si="11">E51+E47</f>
        <v>0</v>
      </c>
      <c r="F54" s="416">
        <f t="shared" si="11"/>
        <v>0</v>
      </c>
      <c r="G54" s="416">
        <f t="shared" si="11"/>
        <v>0</v>
      </c>
      <c r="H54" s="417">
        <f t="shared" si="11"/>
        <v>0</v>
      </c>
      <c r="I54" s="416">
        <f t="shared" si="11"/>
        <v>0</v>
      </c>
      <c r="J54" s="416">
        <f t="shared" si="11"/>
        <v>52.632</v>
      </c>
      <c r="K54" s="431">
        <f t="shared" si="11"/>
        <v>0</v>
      </c>
      <c r="L54" s="416">
        <f t="shared" si="11"/>
        <v>52.632</v>
      </c>
      <c r="M54" s="416">
        <f t="shared" si="11"/>
        <v>26.31579</v>
      </c>
      <c r="N54" s="431">
        <f t="shared" si="11"/>
        <v>0</v>
      </c>
      <c r="O54" s="416">
        <f t="shared" si="11"/>
        <v>26.31579</v>
      </c>
      <c r="P54" s="416">
        <f t="shared" si="11"/>
        <v>26.31579</v>
      </c>
      <c r="Q54" s="431">
        <f t="shared" si="11"/>
        <v>0</v>
      </c>
      <c r="R54" s="447">
        <f t="shared" si="11"/>
        <v>26.31579</v>
      </c>
      <c r="S54" s="416">
        <f t="shared" si="11"/>
        <v>52.63158</v>
      </c>
      <c r="T54" s="431">
        <f t="shared" si="11"/>
        <v>0</v>
      </c>
      <c r="U54" s="447">
        <f t="shared" si="11"/>
        <v>52.63158</v>
      </c>
      <c r="V54" s="416">
        <f t="shared" si="11"/>
        <v>0</v>
      </c>
      <c r="W54" s="431">
        <f t="shared" si="11"/>
        <v>0</v>
      </c>
      <c r="X54" s="447">
        <f t="shared" si="11"/>
        <v>0</v>
      </c>
      <c r="Y54" s="416">
        <f t="shared" si="11"/>
        <v>0</v>
      </c>
      <c r="Z54" s="431">
        <f t="shared" si="11"/>
        <v>52.63158</v>
      </c>
      <c r="AA54" s="447">
        <f t="shared" si="11"/>
        <v>52.63158</v>
      </c>
      <c r="AB54" s="457">
        <f>AC54+AD54+AG54+AJ54+AM54+AP54+AS54+AV54+AY54</f>
        <v>760</v>
      </c>
      <c r="AC54" s="416">
        <f t="shared" ref="AC54:BH54" si="12">AC51+AC47</f>
        <v>0</v>
      </c>
      <c r="AD54" s="416">
        <f t="shared" si="12"/>
        <v>0</v>
      </c>
      <c r="AE54" s="416">
        <f t="shared" si="12"/>
        <v>0</v>
      </c>
      <c r="AF54" s="417">
        <f t="shared" si="12"/>
        <v>0</v>
      </c>
      <c r="AG54" s="416">
        <f t="shared" si="12"/>
        <v>0</v>
      </c>
      <c r="AH54" s="416">
        <f t="shared" si="12"/>
        <v>180</v>
      </c>
      <c r="AI54" s="431">
        <f t="shared" si="12"/>
        <v>0</v>
      </c>
      <c r="AJ54" s="416">
        <f t="shared" si="12"/>
        <v>180</v>
      </c>
      <c r="AK54" s="416">
        <f t="shared" si="12"/>
        <v>90</v>
      </c>
      <c r="AL54" s="431">
        <f t="shared" si="12"/>
        <v>0</v>
      </c>
      <c r="AM54" s="416">
        <f t="shared" si="12"/>
        <v>90</v>
      </c>
      <c r="AN54" s="416">
        <f t="shared" si="12"/>
        <v>90</v>
      </c>
      <c r="AO54" s="431">
        <f t="shared" si="12"/>
        <v>0</v>
      </c>
      <c r="AP54" s="416">
        <f t="shared" si="12"/>
        <v>90</v>
      </c>
      <c r="AQ54" s="416">
        <f t="shared" si="12"/>
        <v>200</v>
      </c>
      <c r="AR54" s="431">
        <f t="shared" si="12"/>
        <v>0</v>
      </c>
      <c r="AS54" s="447">
        <f t="shared" si="12"/>
        <v>200</v>
      </c>
      <c r="AT54" s="416">
        <f t="shared" si="12"/>
        <v>0</v>
      </c>
      <c r="AU54" s="431">
        <f t="shared" si="12"/>
        <v>0</v>
      </c>
      <c r="AV54" s="447">
        <f t="shared" si="12"/>
        <v>0</v>
      </c>
      <c r="AW54" s="416">
        <f t="shared" si="12"/>
        <v>0</v>
      </c>
      <c r="AX54" s="431">
        <f t="shared" si="12"/>
        <v>200</v>
      </c>
      <c r="AY54" s="447">
        <f t="shared" si="12"/>
        <v>200</v>
      </c>
      <c r="AZ54" s="473">
        <f>BC54+BF54+BI54+BL54+BO54+BR54</f>
        <v>3240</v>
      </c>
      <c r="BA54" s="457">
        <f t="shared" si="12"/>
        <v>820</v>
      </c>
      <c r="BB54" s="431">
        <f t="shared" si="12"/>
        <v>0</v>
      </c>
      <c r="BC54" s="416">
        <f t="shared" si="12"/>
        <v>820</v>
      </c>
      <c r="BD54" s="416">
        <f t="shared" si="12"/>
        <v>410</v>
      </c>
      <c r="BE54" s="431">
        <f t="shared" si="12"/>
        <v>0</v>
      </c>
      <c r="BF54" s="485">
        <f>BD54+BE54</f>
        <v>410</v>
      </c>
      <c r="BG54" s="416">
        <f t="shared" si="12"/>
        <v>410</v>
      </c>
      <c r="BH54" s="431">
        <f t="shared" si="12"/>
        <v>0</v>
      </c>
      <c r="BI54" s="485">
        <f>BG54+BH54</f>
        <v>410</v>
      </c>
      <c r="BJ54" s="416">
        <f t="shared" ref="BJ54:BR54" si="13">BJ51+BJ47</f>
        <v>800</v>
      </c>
      <c r="BK54" s="431">
        <f t="shared" si="13"/>
        <v>0</v>
      </c>
      <c r="BL54" s="447">
        <f t="shared" si="13"/>
        <v>800</v>
      </c>
      <c r="BM54" s="416">
        <f t="shared" si="13"/>
        <v>0</v>
      </c>
      <c r="BN54" s="431">
        <f t="shared" si="13"/>
        <v>0</v>
      </c>
      <c r="BO54" s="447">
        <f t="shared" si="13"/>
        <v>0</v>
      </c>
      <c r="BP54" s="416">
        <f t="shared" si="13"/>
        <v>0</v>
      </c>
      <c r="BQ54" s="431">
        <f t="shared" si="13"/>
        <v>800</v>
      </c>
      <c r="BR54" s="447">
        <f t="shared" si="13"/>
        <v>800</v>
      </c>
      <c r="BS54" s="426">
        <f>BT54+BU54+BX54+CA54+CD54+CG54+CJ54+CM54+CP54</f>
        <v>4210.52674</v>
      </c>
      <c r="BT54" s="485">
        <f>BT51+BT47</f>
        <v>0</v>
      </c>
      <c r="BU54" s="485">
        <f>BU51+BU47</f>
        <v>0</v>
      </c>
      <c r="BV54" s="485">
        <f>BV51+BV47</f>
        <v>0</v>
      </c>
      <c r="BW54" s="431">
        <f>BW51+BW47</f>
        <v>0</v>
      </c>
      <c r="BX54" s="485">
        <f>BX51+BX47</f>
        <v>0</v>
      </c>
      <c r="BY54" s="485">
        <f>J54+AH54+BA54</f>
        <v>1052.632</v>
      </c>
      <c r="BZ54" s="431">
        <f>K54+AI54+BB54</f>
        <v>0</v>
      </c>
      <c r="CA54" s="485">
        <f t="shared" ref="CA54:CP54" si="14">CA51+CA47</f>
        <v>1052.632</v>
      </c>
      <c r="CB54" s="485">
        <f t="shared" si="14"/>
        <v>526.31579</v>
      </c>
      <c r="CC54" s="417">
        <f t="shared" si="14"/>
        <v>0</v>
      </c>
      <c r="CD54" s="485">
        <f t="shared" si="14"/>
        <v>526.31579</v>
      </c>
      <c r="CE54" s="485">
        <f t="shared" si="14"/>
        <v>526.31579</v>
      </c>
      <c r="CF54" s="431">
        <f t="shared" si="14"/>
        <v>0</v>
      </c>
      <c r="CG54" s="502">
        <f t="shared" si="14"/>
        <v>526.31579</v>
      </c>
      <c r="CH54" s="485">
        <f t="shared" si="14"/>
        <v>1052.63158</v>
      </c>
      <c r="CI54" s="431">
        <f t="shared" si="14"/>
        <v>0</v>
      </c>
      <c r="CJ54" s="502">
        <f t="shared" si="14"/>
        <v>1052.63158</v>
      </c>
      <c r="CK54" s="485">
        <f t="shared" si="14"/>
        <v>0</v>
      </c>
      <c r="CL54" s="431">
        <f t="shared" si="14"/>
        <v>0</v>
      </c>
      <c r="CM54" s="502">
        <f t="shared" si="14"/>
        <v>0</v>
      </c>
      <c r="CN54" s="485">
        <f t="shared" si="14"/>
        <v>0</v>
      </c>
      <c r="CO54" s="431">
        <f t="shared" si="14"/>
        <v>1052.63158</v>
      </c>
      <c r="CP54" s="502">
        <f t="shared" si="14"/>
        <v>1052.63158</v>
      </c>
      <c r="CQ54" s="237"/>
    </row>
    <row r="55" s="27" customFormat="1" customHeight="1" spans="1:95">
      <c r="A55" s="418" t="s">
        <v>302</v>
      </c>
      <c r="B55" s="419"/>
      <c r="C55" s="419"/>
      <c r="D55" s="419"/>
      <c r="E55" s="419"/>
      <c r="F55" s="419"/>
      <c r="G55" s="419"/>
      <c r="H55" s="419"/>
      <c r="I55" s="419"/>
      <c r="J55" s="419"/>
      <c r="K55" s="419"/>
      <c r="L55" s="419"/>
      <c r="M55" s="419"/>
      <c r="N55" s="419"/>
      <c r="O55" s="419"/>
      <c r="P55" s="419"/>
      <c r="Q55" s="419"/>
      <c r="R55" s="419"/>
      <c r="S55" s="419"/>
      <c r="T55" s="419"/>
      <c r="U55" s="419"/>
      <c r="V55" s="419"/>
      <c r="W55" s="419"/>
      <c r="X55" s="419"/>
      <c r="Y55" s="419"/>
      <c r="Z55" s="419"/>
      <c r="AA55" s="419"/>
      <c r="AB55" s="419"/>
      <c r="AC55" s="419"/>
      <c r="AD55" s="419"/>
      <c r="AE55" s="419"/>
      <c r="AF55" s="419"/>
      <c r="AG55" s="419"/>
      <c r="AH55" s="419"/>
      <c r="AI55" s="419"/>
      <c r="AJ55" s="419"/>
      <c r="AK55" s="419"/>
      <c r="AL55" s="419"/>
      <c r="AM55" s="419"/>
      <c r="AN55" s="419"/>
      <c r="AO55" s="419"/>
      <c r="AP55" s="419"/>
      <c r="AQ55" s="419"/>
      <c r="AR55" s="419"/>
      <c r="AS55" s="419"/>
      <c r="AT55" s="419"/>
      <c r="AU55" s="419"/>
      <c r="AV55" s="419"/>
      <c r="AW55" s="419"/>
      <c r="AX55" s="419"/>
      <c r="AY55" s="419"/>
      <c r="AZ55" s="419"/>
      <c r="BA55" s="419"/>
      <c r="BB55" s="419"/>
      <c r="BC55" s="419"/>
      <c r="BD55" s="419"/>
      <c r="BE55" s="419"/>
      <c r="BF55" s="419"/>
      <c r="BG55" s="419"/>
      <c r="BH55" s="419"/>
      <c r="BI55" s="419"/>
      <c r="BJ55" s="419"/>
      <c r="BK55" s="419"/>
      <c r="BL55" s="419"/>
      <c r="BM55" s="419"/>
      <c r="BN55" s="419"/>
      <c r="BO55" s="419"/>
      <c r="BP55" s="419"/>
      <c r="BQ55" s="419"/>
      <c r="BR55" s="419"/>
      <c r="BS55" s="419"/>
      <c r="BT55" s="419"/>
      <c r="BU55" s="419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419"/>
      <c r="CG55" s="419"/>
      <c r="CH55" s="419"/>
      <c r="CI55" s="419"/>
      <c r="CJ55" s="419"/>
      <c r="CK55" s="419"/>
      <c r="CL55" s="419"/>
      <c r="CM55" s="419"/>
      <c r="CN55" s="419"/>
      <c r="CO55" s="419"/>
      <c r="CP55" s="514"/>
      <c r="CQ55" s="228"/>
    </row>
    <row r="56" s="27" customFormat="1" ht="15.75" customHeight="1" spans="1:95">
      <c r="A56" s="76" t="s">
        <v>303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207"/>
      <c r="CQ56" s="228"/>
    </row>
    <row r="57" s="27" customFormat="1" ht="77.25" customHeight="1" spans="1:95">
      <c r="A57" s="400" t="s">
        <v>118</v>
      </c>
      <c r="B57" s="401" t="s">
        <v>354</v>
      </c>
      <c r="C57" s="402" t="s">
        <v>13</v>
      </c>
      <c r="D57" s="408">
        <f>E57+F57+I57+L57+O57+R57+U57+X57+AA57</f>
        <v>62925.03923</v>
      </c>
      <c r="E57" s="358">
        <v>4728.52027</v>
      </c>
      <c r="F57" s="358">
        <v>5368.03887</v>
      </c>
      <c r="G57" s="358">
        <f>'27'!I48</f>
        <v>6595.98174</v>
      </c>
      <c r="H57" s="359"/>
      <c r="I57" s="358">
        <f>G57+H57</f>
        <v>6595.98174</v>
      </c>
      <c r="J57" s="358">
        <f>'35'!L54</f>
        <v>6398.76753</v>
      </c>
      <c r="K57" s="359">
        <v>0</v>
      </c>
      <c r="L57" s="358">
        <f>J57+K57</f>
        <v>6398.76753</v>
      </c>
      <c r="M57" s="358">
        <f>'43'!O55</f>
        <v>6123.96909</v>
      </c>
      <c r="N57" s="359">
        <v>0</v>
      </c>
      <c r="O57" s="358">
        <f>M57+N57</f>
        <v>6123.96909</v>
      </c>
      <c r="P57" s="358">
        <f>'49'!R57</f>
        <v>9080.61139</v>
      </c>
      <c r="Q57" s="359">
        <v>0</v>
      </c>
      <c r="R57" s="441">
        <f>P57+Q57</f>
        <v>9080.61139</v>
      </c>
      <c r="S57" s="358">
        <f>'55'!U57</f>
        <v>7906.12053</v>
      </c>
      <c r="T57" s="359">
        <v>-125.78202</v>
      </c>
      <c r="U57" s="441">
        <f>S57+T57</f>
        <v>7780.33851</v>
      </c>
      <c r="V57" s="358">
        <v>0</v>
      </c>
      <c r="W57" s="359">
        <f>5580.76271+3575.07952</f>
        <v>9155.84223</v>
      </c>
      <c r="X57" s="441">
        <f>V57+W57</f>
        <v>9155.84223</v>
      </c>
      <c r="Y57" s="358">
        <v>0</v>
      </c>
      <c r="Z57" s="359">
        <f>4728.64023+2964.32937</f>
        <v>7692.9696</v>
      </c>
      <c r="AA57" s="441">
        <f>Y57+Z57</f>
        <v>7692.9696</v>
      </c>
      <c r="AB57" s="357">
        <f>AC57+AD57+AG57+AJ57+AM57+AP57+AS57+AV57+AY57</f>
        <v>1501.34194</v>
      </c>
      <c r="AC57" s="358">
        <v>0</v>
      </c>
      <c r="AD57" s="358">
        <v>0</v>
      </c>
      <c r="AE57" s="358">
        <f>'27'!X48</f>
        <v>95.44194</v>
      </c>
      <c r="AF57" s="359"/>
      <c r="AG57" s="358">
        <f>AE57+AF57</f>
        <v>95.44194</v>
      </c>
      <c r="AH57" s="358">
        <v>0</v>
      </c>
      <c r="AI57" s="359">
        <v>0</v>
      </c>
      <c r="AJ57" s="358">
        <v>0</v>
      </c>
      <c r="AK57" s="358">
        <f t="shared" ref="AK57:AY57" si="15">AK58</f>
        <v>97.5</v>
      </c>
      <c r="AL57" s="359">
        <f t="shared" si="15"/>
        <v>0</v>
      </c>
      <c r="AM57" s="358">
        <f t="shared" si="15"/>
        <v>97.5</v>
      </c>
      <c r="AN57" s="392">
        <f>'49'!AP57</f>
        <v>90.4</v>
      </c>
      <c r="AO57" s="359">
        <f t="shared" si="15"/>
        <v>0</v>
      </c>
      <c r="AP57" s="358">
        <f t="shared" si="15"/>
        <v>90.4</v>
      </c>
      <c r="AQ57" s="392">
        <f>'55'!AS57</f>
        <v>1050</v>
      </c>
      <c r="AR57" s="359">
        <v>0</v>
      </c>
      <c r="AS57" s="358">
        <f>AQ57+AR57</f>
        <v>1050</v>
      </c>
      <c r="AT57" s="392">
        <v>0</v>
      </c>
      <c r="AU57" s="359">
        <f t="shared" si="15"/>
        <v>72</v>
      </c>
      <c r="AV57" s="358">
        <f t="shared" si="15"/>
        <v>72</v>
      </c>
      <c r="AW57" s="392">
        <v>0</v>
      </c>
      <c r="AX57" s="359">
        <f t="shared" si="15"/>
        <v>96</v>
      </c>
      <c r="AY57" s="358">
        <f t="shared" si="15"/>
        <v>96</v>
      </c>
      <c r="AZ57" s="466">
        <f>BC57+BF57+BI57+BL57+BO57+BR57</f>
        <v>0</v>
      </c>
      <c r="BA57" s="404">
        <v>0</v>
      </c>
      <c r="BB57" s="405">
        <v>0</v>
      </c>
      <c r="BC57" s="404">
        <f>BA57+BB57</f>
        <v>0</v>
      </c>
      <c r="BD57" s="404">
        <v>0</v>
      </c>
      <c r="BE57" s="405">
        <v>0</v>
      </c>
      <c r="BF57" s="404">
        <f>BD57+BE57</f>
        <v>0</v>
      </c>
      <c r="BG57" s="404">
        <v>0</v>
      </c>
      <c r="BH57" s="405">
        <v>0</v>
      </c>
      <c r="BI57" s="404">
        <f>BG57+BH57</f>
        <v>0</v>
      </c>
      <c r="BJ57" s="392">
        <f>'54'!BL57</f>
        <v>0</v>
      </c>
      <c r="BK57" s="405">
        <v>0</v>
      </c>
      <c r="BL57" s="404">
        <f>BJ57+BK57</f>
        <v>0</v>
      </c>
      <c r="BM57" s="392">
        <f>'54'!BO57</f>
        <v>0</v>
      </c>
      <c r="BN57" s="405">
        <v>0</v>
      </c>
      <c r="BO57" s="404">
        <f>BM57+BN57</f>
        <v>0</v>
      </c>
      <c r="BP57" s="392">
        <f>'54'!BR57</f>
        <v>0</v>
      </c>
      <c r="BQ57" s="405">
        <v>0</v>
      </c>
      <c r="BR57" s="404">
        <f>BP57+BQ57</f>
        <v>0</v>
      </c>
      <c r="BS57" s="357">
        <f>BT57+BU57+BX57+CA57+CD57+CG57+CJ57+CM57+CP57</f>
        <v>64426.38117</v>
      </c>
      <c r="BT57" s="358">
        <f t="shared" ref="BT57:BW58" si="16">E57+AC57</f>
        <v>4728.52027</v>
      </c>
      <c r="BU57" s="358">
        <f t="shared" si="16"/>
        <v>5368.03887</v>
      </c>
      <c r="BV57" s="358">
        <f t="shared" si="16"/>
        <v>6691.42368</v>
      </c>
      <c r="BW57" s="359">
        <f t="shared" si="16"/>
        <v>0</v>
      </c>
      <c r="BX57" s="358">
        <f>BV57+BW57</f>
        <v>6691.42368</v>
      </c>
      <c r="BY57" s="358">
        <f>J57+AH57+BA57</f>
        <v>6398.76753</v>
      </c>
      <c r="BZ57" s="359">
        <f>K57+AI57+BB57</f>
        <v>0</v>
      </c>
      <c r="CA57" s="358">
        <f>BY57+BZ57</f>
        <v>6398.76753</v>
      </c>
      <c r="CB57" s="358">
        <f>M57+AK57</f>
        <v>6221.46909</v>
      </c>
      <c r="CC57" s="393">
        <f>N57+AL57</f>
        <v>0</v>
      </c>
      <c r="CD57" s="358">
        <f>CB57+CC57</f>
        <v>6221.46909</v>
      </c>
      <c r="CE57" s="358">
        <f>P57+AN57+BG57</f>
        <v>9171.01139</v>
      </c>
      <c r="CF57" s="393">
        <f>Q57+AO57+BH57</f>
        <v>0</v>
      </c>
      <c r="CG57" s="392">
        <f>CE57+CF57</f>
        <v>9171.01139</v>
      </c>
      <c r="CH57" s="358">
        <f>S57+AQ57+BJ57</f>
        <v>8956.12053</v>
      </c>
      <c r="CI57" s="393">
        <f>T57+AR57+BK57</f>
        <v>-125.78202</v>
      </c>
      <c r="CJ57" s="392">
        <f>CH57+CI57</f>
        <v>8830.33851</v>
      </c>
      <c r="CK57" s="358">
        <f>V57+AT57+BM57</f>
        <v>0</v>
      </c>
      <c r="CL57" s="393">
        <f>W57+AU57+BN57</f>
        <v>9227.84223</v>
      </c>
      <c r="CM57" s="392">
        <f>CK57+CL57</f>
        <v>9227.84223</v>
      </c>
      <c r="CN57" s="358">
        <f>Y57+AW57+BP57</f>
        <v>0</v>
      </c>
      <c r="CO57" s="393">
        <f>Z57+AX57+BQ57</f>
        <v>7788.9696</v>
      </c>
      <c r="CP57" s="441">
        <f>CN57+CO57</f>
        <v>7788.9696</v>
      </c>
      <c r="CQ57" s="326" t="s">
        <v>579</v>
      </c>
    </row>
    <row r="58" s="27" customFormat="1" ht="105.75" customHeight="1" spans="1:95">
      <c r="A58" s="420" t="s">
        <v>356</v>
      </c>
      <c r="B58" s="421" t="s">
        <v>329</v>
      </c>
      <c r="C58" s="422" t="s">
        <v>46</v>
      </c>
      <c r="D58" s="415">
        <f>E58+F58+I58+L58+O58+R58+U58+X58+AA58</f>
        <v>0</v>
      </c>
      <c r="E58" s="392">
        <v>0</v>
      </c>
      <c r="F58" s="392">
        <v>0</v>
      </c>
      <c r="G58" s="392"/>
      <c r="H58" s="393"/>
      <c r="I58" s="392">
        <v>0</v>
      </c>
      <c r="J58" s="392">
        <v>0</v>
      </c>
      <c r="K58" s="393">
        <v>0</v>
      </c>
      <c r="L58" s="392">
        <v>0</v>
      </c>
      <c r="M58" s="392">
        <v>0</v>
      </c>
      <c r="N58" s="393">
        <v>0</v>
      </c>
      <c r="O58" s="392">
        <v>0</v>
      </c>
      <c r="P58" s="392">
        <v>0</v>
      </c>
      <c r="Q58" s="393">
        <v>0</v>
      </c>
      <c r="R58" s="445">
        <f>P58+Q58</f>
        <v>0</v>
      </c>
      <c r="S58" s="392">
        <v>0</v>
      </c>
      <c r="T58" s="393">
        <v>0</v>
      </c>
      <c r="U58" s="445">
        <f>S58+T58</f>
        <v>0</v>
      </c>
      <c r="V58" s="392">
        <v>0</v>
      </c>
      <c r="W58" s="393">
        <v>0</v>
      </c>
      <c r="X58" s="445">
        <f>V58+W58</f>
        <v>0</v>
      </c>
      <c r="Y58" s="392">
        <v>0</v>
      </c>
      <c r="Z58" s="393">
        <v>0</v>
      </c>
      <c r="AA58" s="445">
        <f>Y58+Z58</f>
        <v>0</v>
      </c>
      <c r="AB58" s="457">
        <f>AC58+AD58+AG58+AJ58+AM58+AP58+AS58+AV58+AY58</f>
        <v>405.9</v>
      </c>
      <c r="AC58" s="392">
        <v>0</v>
      </c>
      <c r="AD58" s="392">
        <v>0</v>
      </c>
      <c r="AE58" s="392"/>
      <c r="AF58" s="393"/>
      <c r="AG58" s="392">
        <v>0</v>
      </c>
      <c r="AH58" s="392">
        <v>0</v>
      </c>
      <c r="AI58" s="393">
        <v>0</v>
      </c>
      <c r="AJ58" s="392">
        <v>0</v>
      </c>
      <c r="AK58" s="392">
        <f>'43'!AD56</f>
        <v>97.5</v>
      </c>
      <c r="AL58" s="393">
        <v>0</v>
      </c>
      <c r="AM58" s="392">
        <f>AK58+AL58</f>
        <v>97.5</v>
      </c>
      <c r="AN58" s="392">
        <f>'48'!AP56</f>
        <v>90.4</v>
      </c>
      <c r="AO58" s="393">
        <v>0</v>
      </c>
      <c r="AP58" s="392">
        <f>AN58+AO58</f>
        <v>90.4</v>
      </c>
      <c r="AQ58" s="392">
        <f>'55'!AS58</f>
        <v>50</v>
      </c>
      <c r="AR58" s="393">
        <v>0</v>
      </c>
      <c r="AS58" s="392">
        <f>AQ58+AR58</f>
        <v>50</v>
      </c>
      <c r="AT58" s="392">
        <v>0</v>
      </c>
      <c r="AU58" s="393">
        <v>72</v>
      </c>
      <c r="AV58" s="392">
        <f>AT58+AU58</f>
        <v>72</v>
      </c>
      <c r="AW58" s="392">
        <v>0</v>
      </c>
      <c r="AX58" s="393">
        <v>96</v>
      </c>
      <c r="AY58" s="392">
        <f>AW58+AX58</f>
        <v>96</v>
      </c>
      <c r="AZ58" s="466">
        <f>BC58+BF58+BI58+BL58+BO58+BR58</f>
        <v>0</v>
      </c>
      <c r="BA58" s="392">
        <v>0</v>
      </c>
      <c r="BB58" s="393">
        <v>0</v>
      </c>
      <c r="BC58" s="392">
        <v>0</v>
      </c>
      <c r="BD58" s="392">
        <v>0</v>
      </c>
      <c r="BE58" s="393">
        <v>0</v>
      </c>
      <c r="BF58" s="392">
        <v>0</v>
      </c>
      <c r="BG58" s="392">
        <v>0</v>
      </c>
      <c r="BH58" s="393">
        <v>0</v>
      </c>
      <c r="BI58" s="392">
        <v>0</v>
      </c>
      <c r="BJ58" s="392">
        <v>0</v>
      </c>
      <c r="BK58" s="393">
        <v>0</v>
      </c>
      <c r="BL58" s="392">
        <v>0</v>
      </c>
      <c r="BM58" s="392">
        <v>0</v>
      </c>
      <c r="BN58" s="393">
        <v>0</v>
      </c>
      <c r="BO58" s="392">
        <v>0</v>
      </c>
      <c r="BP58" s="392">
        <v>0</v>
      </c>
      <c r="BQ58" s="393">
        <v>0</v>
      </c>
      <c r="BR58" s="392">
        <v>0</v>
      </c>
      <c r="BS58" s="357">
        <f>BT58+BU58+BX58+CA58+CD58+CG58+CJ58+CM58+CP58</f>
        <v>405.9</v>
      </c>
      <c r="BT58" s="392">
        <f t="shared" si="16"/>
        <v>0</v>
      </c>
      <c r="BU58" s="392">
        <f t="shared" si="16"/>
        <v>0</v>
      </c>
      <c r="BV58" s="392">
        <f t="shared" si="16"/>
        <v>0</v>
      </c>
      <c r="BW58" s="393">
        <f t="shared" si="16"/>
        <v>0</v>
      </c>
      <c r="BX58" s="392">
        <f>BV58+BW58</f>
        <v>0</v>
      </c>
      <c r="BY58" s="392">
        <f>J58+AH58+BA58</f>
        <v>0</v>
      </c>
      <c r="BZ58" s="393">
        <f>K58+AI58+BB58</f>
        <v>0</v>
      </c>
      <c r="CA58" s="392">
        <f>BY58+BZ58</f>
        <v>0</v>
      </c>
      <c r="CB58" s="392">
        <f>M58+AK58</f>
        <v>97.5</v>
      </c>
      <c r="CC58" s="393">
        <f>N58+AL58</f>
        <v>0</v>
      </c>
      <c r="CD58" s="392">
        <f>CB58+CC58</f>
        <v>97.5</v>
      </c>
      <c r="CE58" s="358">
        <f>P58+AN58+BG58</f>
        <v>90.4</v>
      </c>
      <c r="CF58" s="393">
        <f>Q58+AO58+BH58</f>
        <v>0</v>
      </c>
      <c r="CG58" s="392">
        <f>CE58+CF58</f>
        <v>90.4</v>
      </c>
      <c r="CH58" s="358">
        <f>S58+AQ58+BJ58</f>
        <v>50</v>
      </c>
      <c r="CI58" s="393">
        <f>T58+AR58+BK58</f>
        <v>0</v>
      </c>
      <c r="CJ58" s="392">
        <f>CH58+CI58</f>
        <v>50</v>
      </c>
      <c r="CK58" s="358">
        <f>V58+AT58+BM58</f>
        <v>0</v>
      </c>
      <c r="CL58" s="393">
        <f>W58+AU58+BN58</f>
        <v>72</v>
      </c>
      <c r="CM58" s="392">
        <f>CK58+CL58</f>
        <v>72</v>
      </c>
      <c r="CN58" s="358">
        <f>Y58+AW58+BP58</f>
        <v>0</v>
      </c>
      <c r="CO58" s="393">
        <f>Z58+AX58+BQ58</f>
        <v>96</v>
      </c>
      <c r="CP58" s="441">
        <f>CN58+CO58</f>
        <v>96</v>
      </c>
      <c r="CQ58" s="326"/>
    </row>
    <row r="59" s="27" customFormat="1" ht="81.75" customHeight="1" spans="1:95">
      <c r="A59" s="394"/>
      <c r="B59" s="395" t="s">
        <v>159</v>
      </c>
      <c r="C59" s="423"/>
      <c r="D59" s="424">
        <f>E59+F59+I59+L59+O59+R59+U59+X59+AA59</f>
        <v>62925.03923</v>
      </c>
      <c r="E59" s="397">
        <f>E57+E58</f>
        <v>4728.52027</v>
      </c>
      <c r="F59" s="397">
        <f t="shared" ref="F59:AA59" si="17">F57+F58</f>
        <v>5368.03887</v>
      </c>
      <c r="G59" s="397">
        <f t="shared" si="17"/>
        <v>6595.98174</v>
      </c>
      <c r="H59" s="397">
        <f t="shared" si="17"/>
        <v>0</v>
      </c>
      <c r="I59" s="397">
        <f t="shared" si="17"/>
        <v>6595.98174</v>
      </c>
      <c r="J59" s="397">
        <f t="shared" si="17"/>
        <v>6398.76753</v>
      </c>
      <c r="K59" s="397">
        <f t="shared" si="17"/>
        <v>0</v>
      </c>
      <c r="L59" s="397">
        <f t="shared" si="17"/>
        <v>6398.76753</v>
      </c>
      <c r="M59" s="397">
        <f t="shared" si="17"/>
        <v>6123.96909</v>
      </c>
      <c r="N59" s="397">
        <f t="shared" si="17"/>
        <v>0</v>
      </c>
      <c r="O59" s="397">
        <f t="shared" si="17"/>
        <v>6123.96909</v>
      </c>
      <c r="P59" s="397">
        <f t="shared" si="17"/>
        <v>9080.61139</v>
      </c>
      <c r="Q59" s="397">
        <f t="shared" si="17"/>
        <v>0</v>
      </c>
      <c r="R59" s="397">
        <f t="shared" si="17"/>
        <v>9080.61139</v>
      </c>
      <c r="S59" s="397">
        <f t="shared" si="17"/>
        <v>7906.12053</v>
      </c>
      <c r="T59" s="397">
        <f t="shared" si="17"/>
        <v>-125.78202</v>
      </c>
      <c r="U59" s="397">
        <f t="shared" si="17"/>
        <v>7780.33851</v>
      </c>
      <c r="V59" s="397">
        <f t="shared" si="17"/>
        <v>0</v>
      </c>
      <c r="W59" s="397">
        <f t="shared" si="17"/>
        <v>9155.84223</v>
      </c>
      <c r="X59" s="397">
        <f t="shared" si="17"/>
        <v>9155.84223</v>
      </c>
      <c r="Y59" s="397">
        <f t="shared" si="17"/>
        <v>0</v>
      </c>
      <c r="Z59" s="397">
        <f t="shared" si="17"/>
        <v>7692.9696</v>
      </c>
      <c r="AA59" s="397">
        <f t="shared" si="17"/>
        <v>7692.9696</v>
      </c>
      <c r="AB59" s="424">
        <f>AC59+AD59+AG59+AJ59+AM59+AP59+AS59+AV59+AY59</f>
        <v>1501.34194</v>
      </c>
      <c r="AC59" s="397">
        <f t="shared" ref="AC59:BR59" si="18">AC57</f>
        <v>0</v>
      </c>
      <c r="AD59" s="397">
        <f t="shared" si="18"/>
        <v>0</v>
      </c>
      <c r="AE59" s="397">
        <f t="shared" si="18"/>
        <v>95.44194</v>
      </c>
      <c r="AF59" s="397">
        <f t="shared" si="18"/>
        <v>0</v>
      </c>
      <c r="AG59" s="397">
        <f t="shared" si="18"/>
        <v>95.44194</v>
      </c>
      <c r="AH59" s="397">
        <f t="shared" si="18"/>
        <v>0</v>
      </c>
      <c r="AI59" s="397">
        <f t="shared" si="18"/>
        <v>0</v>
      </c>
      <c r="AJ59" s="397">
        <f t="shared" si="18"/>
        <v>0</v>
      </c>
      <c r="AK59" s="397">
        <f t="shared" si="18"/>
        <v>97.5</v>
      </c>
      <c r="AL59" s="397">
        <f t="shared" si="18"/>
        <v>0</v>
      </c>
      <c r="AM59" s="397">
        <f t="shared" si="18"/>
        <v>97.5</v>
      </c>
      <c r="AN59" s="397">
        <f t="shared" si="18"/>
        <v>90.4</v>
      </c>
      <c r="AO59" s="397">
        <f t="shared" si="18"/>
        <v>0</v>
      </c>
      <c r="AP59" s="397">
        <f t="shared" si="18"/>
        <v>90.4</v>
      </c>
      <c r="AQ59" s="397">
        <f t="shared" si="18"/>
        <v>1050</v>
      </c>
      <c r="AR59" s="397">
        <f t="shared" si="18"/>
        <v>0</v>
      </c>
      <c r="AS59" s="397">
        <f t="shared" si="18"/>
        <v>1050</v>
      </c>
      <c r="AT59" s="397">
        <f t="shared" si="18"/>
        <v>0</v>
      </c>
      <c r="AU59" s="397">
        <f t="shared" si="18"/>
        <v>72</v>
      </c>
      <c r="AV59" s="397">
        <f t="shared" si="18"/>
        <v>72</v>
      </c>
      <c r="AW59" s="397">
        <f t="shared" si="18"/>
        <v>0</v>
      </c>
      <c r="AX59" s="397">
        <f t="shared" si="18"/>
        <v>96</v>
      </c>
      <c r="AY59" s="397">
        <f t="shared" si="18"/>
        <v>96</v>
      </c>
      <c r="AZ59" s="466">
        <f>BC59+BF59+BI59+BL59+BO59+BR59</f>
        <v>0</v>
      </c>
      <c r="BA59" s="397">
        <f t="shared" si="18"/>
        <v>0</v>
      </c>
      <c r="BB59" s="397">
        <f t="shared" si="18"/>
        <v>0</v>
      </c>
      <c r="BC59" s="397">
        <f t="shared" si="18"/>
        <v>0</v>
      </c>
      <c r="BD59" s="397">
        <f t="shared" si="18"/>
        <v>0</v>
      </c>
      <c r="BE59" s="397">
        <f t="shared" si="18"/>
        <v>0</v>
      </c>
      <c r="BF59" s="397">
        <f t="shared" si="18"/>
        <v>0</v>
      </c>
      <c r="BG59" s="397">
        <f t="shared" si="18"/>
        <v>0</v>
      </c>
      <c r="BH59" s="397">
        <f t="shared" si="18"/>
        <v>0</v>
      </c>
      <c r="BI59" s="397">
        <f t="shared" si="18"/>
        <v>0</v>
      </c>
      <c r="BJ59" s="397">
        <f t="shared" si="18"/>
        <v>0</v>
      </c>
      <c r="BK59" s="397">
        <f t="shared" si="18"/>
        <v>0</v>
      </c>
      <c r="BL59" s="397">
        <f t="shared" si="18"/>
        <v>0</v>
      </c>
      <c r="BM59" s="397">
        <f t="shared" si="18"/>
        <v>0</v>
      </c>
      <c r="BN59" s="397">
        <f t="shared" si="18"/>
        <v>0</v>
      </c>
      <c r="BO59" s="397">
        <f t="shared" si="18"/>
        <v>0</v>
      </c>
      <c r="BP59" s="397">
        <f t="shared" si="18"/>
        <v>0</v>
      </c>
      <c r="BQ59" s="397">
        <f t="shared" si="18"/>
        <v>0</v>
      </c>
      <c r="BR59" s="397">
        <f t="shared" si="18"/>
        <v>0</v>
      </c>
      <c r="BS59" s="357">
        <f>BT59+BU59+BX59+CA59+CD59+CG59+CJ59+CM59+CP59</f>
        <v>64426.38117</v>
      </c>
      <c r="BT59" s="397">
        <f t="shared" ref="BT59:CP59" si="19">BT57</f>
        <v>4728.52027</v>
      </c>
      <c r="BU59" s="397">
        <f t="shared" si="19"/>
        <v>5368.03887</v>
      </c>
      <c r="BV59" s="397">
        <f t="shared" si="19"/>
        <v>6691.42368</v>
      </c>
      <c r="BW59" s="397">
        <f t="shared" si="19"/>
        <v>0</v>
      </c>
      <c r="BX59" s="397">
        <f t="shared" si="19"/>
        <v>6691.42368</v>
      </c>
      <c r="BY59" s="397">
        <f t="shared" si="19"/>
        <v>6398.76753</v>
      </c>
      <c r="BZ59" s="397">
        <f t="shared" si="19"/>
        <v>0</v>
      </c>
      <c r="CA59" s="397">
        <f t="shared" si="19"/>
        <v>6398.76753</v>
      </c>
      <c r="CB59" s="397">
        <f t="shared" si="19"/>
        <v>6221.46909</v>
      </c>
      <c r="CC59" s="397">
        <f t="shared" si="19"/>
        <v>0</v>
      </c>
      <c r="CD59" s="397">
        <f t="shared" si="19"/>
        <v>6221.46909</v>
      </c>
      <c r="CE59" s="397">
        <f t="shared" si="19"/>
        <v>9171.01139</v>
      </c>
      <c r="CF59" s="397">
        <f t="shared" si="19"/>
        <v>0</v>
      </c>
      <c r="CG59" s="503">
        <f t="shared" si="19"/>
        <v>9171.01139</v>
      </c>
      <c r="CH59" s="503">
        <f t="shared" si="19"/>
        <v>8956.12053</v>
      </c>
      <c r="CI59" s="503">
        <f t="shared" si="19"/>
        <v>-125.78202</v>
      </c>
      <c r="CJ59" s="503">
        <f t="shared" si="19"/>
        <v>8830.33851</v>
      </c>
      <c r="CK59" s="503">
        <f t="shared" si="19"/>
        <v>0</v>
      </c>
      <c r="CL59" s="503">
        <f t="shared" si="19"/>
        <v>9227.84223</v>
      </c>
      <c r="CM59" s="503">
        <f t="shared" si="19"/>
        <v>9227.84223</v>
      </c>
      <c r="CN59" s="503">
        <f t="shared" si="19"/>
        <v>0</v>
      </c>
      <c r="CO59" s="503">
        <f t="shared" si="19"/>
        <v>7788.9696</v>
      </c>
      <c r="CP59" s="515">
        <f t="shared" si="19"/>
        <v>7788.9696</v>
      </c>
      <c r="CQ59" s="327"/>
    </row>
    <row r="60" s="27" customFormat="1" ht="21" customHeight="1" spans="1:95">
      <c r="A60" s="418" t="s">
        <v>580</v>
      </c>
      <c r="B60" s="419"/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  <c r="Y60" s="419"/>
      <c r="Z60" s="419"/>
      <c r="AA60" s="419"/>
      <c r="AB60" s="419"/>
      <c r="AC60" s="419"/>
      <c r="AD60" s="419"/>
      <c r="AE60" s="419"/>
      <c r="AF60" s="419"/>
      <c r="AG60" s="419"/>
      <c r="AH60" s="419"/>
      <c r="AI60" s="419"/>
      <c r="AJ60" s="419"/>
      <c r="AK60" s="419"/>
      <c r="AL60" s="419"/>
      <c r="AM60" s="419"/>
      <c r="AN60" s="419"/>
      <c r="AO60" s="419"/>
      <c r="AP60" s="419"/>
      <c r="AQ60" s="419"/>
      <c r="AR60" s="419"/>
      <c r="AS60" s="419"/>
      <c r="AT60" s="419"/>
      <c r="AU60" s="419"/>
      <c r="AV60" s="419"/>
      <c r="AW60" s="419"/>
      <c r="AX60" s="419"/>
      <c r="AY60" s="419"/>
      <c r="AZ60" s="419"/>
      <c r="BA60" s="419"/>
      <c r="BB60" s="419"/>
      <c r="BC60" s="419"/>
      <c r="BD60" s="419"/>
      <c r="BE60" s="419"/>
      <c r="BF60" s="419"/>
      <c r="BG60" s="419"/>
      <c r="BH60" s="419"/>
      <c r="BI60" s="419"/>
      <c r="BJ60" s="419"/>
      <c r="BK60" s="419"/>
      <c r="BL60" s="419"/>
      <c r="BM60" s="419"/>
      <c r="BN60" s="419"/>
      <c r="BO60" s="419"/>
      <c r="BP60" s="419"/>
      <c r="BQ60" s="419"/>
      <c r="BR60" s="419"/>
      <c r="BS60" s="419"/>
      <c r="BT60" s="419"/>
      <c r="BU60" s="419"/>
      <c r="BV60" s="419"/>
      <c r="BW60" s="419"/>
      <c r="BX60" s="419"/>
      <c r="BY60" s="419"/>
      <c r="BZ60" s="419"/>
      <c r="CA60" s="419"/>
      <c r="CB60" s="419"/>
      <c r="CC60" s="419"/>
      <c r="CD60" s="419"/>
      <c r="CE60" s="419"/>
      <c r="CF60" s="419"/>
      <c r="CG60" s="419"/>
      <c r="CH60" s="419"/>
      <c r="CI60" s="419"/>
      <c r="CJ60" s="419"/>
      <c r="CK60" s="419"/>
      <c r="CL60" s="419"/>
      <c r="CM60" s="419"/>
      <c r="CN60" s="419"/>
      <c r="CO60" s="419"/>
      <c r="CP60" s="514"/>
      <c r="CQ60" s="228"/>
    </row>
    <row r="61" s="27" customFormat="1" ht="22.5" customHeight="1" spans="1:95">
      <c r="A61" s="76" t="s">
        <v>305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207"/>
      <c r="CQ61" s="228"/>
    </row>
    <row r="62" ht="68.25" customHeight="1" spans="1:95">
      <c r="A62" s="362" t="s">
        <v>122</v>
      </c>
      <c r="B62" s="355" t="s">
        <v>160</v>
      </c>
      <c r="C62" s="356" t="s">
        <v>13</v>
      </c>
      <c r="D62" s="425">
        <f>E62+F62+I62+L62+O62+R62+U62+X62+AA62</f>
        <v>1488.35017</v>
      </c>
      <c r="E62" s="358">
        <v>0</v>
      </c>
      <c r="F62" s="358">
        <v>0</v>
      </c>
      <c r="G62" s="358">
        <f>'26'!I50</f>
        <v>1488.35017</v>
      </c>
      <c r="H62" s="359">
        <f>H63+H64+H65</f>
        <v>0</v>
      </c>
      <c r="I62" s="358">
        <f>G62+H62</f>
        <v>1488.35017</v>
      </c>
      <c r="J62" s="358">
        <f>'34'!L58</f>
        <v>0</v>
      </c>
      <c r="K62" s="393"/>
      <c r="L62" s="358">
        <v>0</v>
      </c>
      <c r="M62" s="358">
        <v>0</v>
      </c>
      <c r="N62" s="393">
        <v>0</v>
      </c>
      <c r="O62" s="358">
        <v>0</v>
      </c>
      <c r="P62" s="392">
        <f>'49'!R62</f>
        <v>0</v>
      </c>
      <c r="Q62" s="359">
        <f>Q63+Q64+Q65</f>
        <v>0</v>
      </c>
      <c r="R62" s="441">
        <f>P62+Q62</f>
        <v>0</v>
      </c>
      <c r="S62" s="392">
        <f>'55'!U62</f>
        <v>0</v>
      </c>
      <c r="T62" s="359">
        <f>T63</f>
        <v>0</v>
      </c>
      <c r="U62" s="441">
        <f>S62+T62</f>
        <v>0</v>
      </c>
      <c r="V62" s="392">
        <f>'55'!X62</f>
        <v>0</v>
      </c>
      <c r="W62" s="359">
        <f>W63</f>
        <v>0</v>
      </c>
      <c r="X62" s="441">
        <f>V62+W62</f>
        <v>0</v>
      </c>
      <c r="Y62" s="392">
        <f>'55'!AA62</f>
        <v>0</v>
      </c>
      <c r="Z62" s="359">
        <f>Z63</f>
        <v>0</v>
      </c>
      <c r="AA62" s="441">
        <f>Y62+Z62</f>
        <v>0</v>
      </c>
      <c r="AB62" s="425">
        <f>AC62+AD62+AG62+AJ62+AM62+AP62+AS62+AV62+AY62</f>
        <v>0</v>
      </c>
      <c r="AC62" s="404">
        <v>0</v>
      </c>
      <c r="AD62" s="404">
        <v>0</v>
      </c>
      <c r="AE62" s="404">
        <v>0</v>
      </c>
      <c r="AF62" s="405"/>
      <c r="AG62" s="404">
        <v>0</v>
      </c>
      <c r="AH62" s="404">
        <f>'35'!AA58</f>
        <v>0</v>
      </c>
      <c r="AI62" s="460"/>
      <c r="AJ62" s="404">
        <v>0</v>
      </c>
      <c r="AK62" s="404">
        <f>'43'!AD60</f>
        <v>0</v>
      </c>
      <c r="AL62" s="460"/>
      <c r="AM62" s="404">
        <v>0</v>
      </c>
      <c r="AN62" s="404">
        <f>'49'!AG62</f>
        <v>0</v>
      </c>
      <c r="AO62" s="460"/>
      <c r="AP62" s="404">
        <v>0</v>
      </c>
      <c r="AQ62" s="404">
        <f>'55'!AJ62</f>
        <v>0</v>
      </c>
      <c r="AR62" s="460"/>
      <c r="AS62" s="404">
        <v>0</v>
      </c>
      <c r="AT62" s="404">
        <f>'55'!AM62</f>
        <v>0</v>
      </c>
      <c r="AU62" s="460"/>
      <c r="AV62" s="404">
        <v>0</v>
      </c>
      <c r="AW62" s="404">
        <f>'55'!AP62</f>
        <v>0</v>
      </c>
      <c r="AX62" s="460"/>
      <c r="AY62" s="404">
        <v>0</v>
      </c>
      <c r="AZ62" s="466">
        <f>BC62+BF62+BI62+BL62+BO62+BR62</f>
        <v>0</v>
      </c>
      <c r="BA62" s="404">
        <v>0</v>
      </c>
      <c r="BB62" s="405"/>
      <c r="BC62" s="404">
        <f>BA62+BB62</f>
        <v>0</v>
      </c>
      <c r="BD62" s="404">
        <v>0</v>
      </c>
      <c r="BE62" s="405"/>
      <c r="BF62" s="404">
        <f>BD62+BE62</f>
        <v>0</v>
      </c>
      <c r="BG62" s="404">
        <v>0</v>
      </c>
      <c r="BH62" s="405"/>
      <c r="BI62" s="404">
        <f>BG62+BH62</f>
        <v>0</v>
      </c>
      <c r="BJ62" s="404">
        <v>0</v>
      </c>
      <c r="BK62" s="405"/>
      <c r="BL62" s="404">
        <f>BJ62+BK62</f>
        <v>0</v>
      </c>
      <c r="BM62" s="404">
        <v>0</v>
      </c>
      <c r="BN62" s="405"/>
      <c r="BO62" s="404">
        <f>BM62+BN62</f>
        <v>0</v>
      </c>
      <c r="BP62" s="404">
        <v>0</v>
      </c>
      <c r="BQ62" s="405"/>
      <c r="BR62" s="404">
        <f>BP62+BQ62</f>
        <v>0</v>
      </c>
      <c r="BS62" s="357">
        <f>BT62+BU62+BX62+CA62+CD62+CG62+CJ62+CM62+CP62</f>
        <v>1488.35017</v>
      </c>
      <c r="BT62" s="358">
        <f>E62+AC62</f>
        <v>0</v>
      </c>
      <c r="BU62" s="358">
        <f>F62+AD62</f>
        <v>0</v>
      </c>
      <c r="BV62" s="358">
        <f>G62+AE62</f>
        <v>1488.35017</v>
      </c>
      <c r="BW62" s="359">
        <f>H62+AF62</f>
        <v>0</v>
      </c>
      <c r="BX62" s="358">
        <f>BV62+BW62</f>
        <v>1488.35017</v>
      </c>
      <c r="BY62" s="358">
        <f>J62+AH62+BA62</f>
        <v>0</v>
      </c>
      <c r="BZ62" s="393">
        <f>K62+AI62+BB62</f>
        <v>0</v>
      </c>
      <c r="CA62" s="358">
        <f>BY62+BZ62</f>
        <v>0</v>
      </c>
      <c r="CB62" s="358">
        <f>M62+AK62</f>
        <v>0</v>
      </c>
      <c r="CC62" s="393">
        <f>N62+AL62</f>
        <v>0</v>
      </c>
      <c r="CD62" s="358">
        <f>CB62+CC62</f>
        <v>0</v>
      </c>
      <c r="CE62" s="358">
        <f>P62+AN62+BG62</f>
        <v>0</v>
      </c>
      <c r="CF62" s="359">
        <f>Q62+AO62+BH62</f>
        <v>0</v>
      </c>
      <c r="CG62" s="358">
        <f>CE62+CF62</f>
        <v>0</v>
      </c>
      <c r="CH62" s="358">
        <f>S62+AQ62+BJ62</f>
        <v>0</v>
      </c>
      <c r="CI62" s="359">
        <f>T62+AR62+BK62</f>
        <v>0</v>
      </c>
      <c r="CJ62" s="358">
        <f>CH62+CI62</f>
        <v>0</v>
      </c>
      <c r="CK62" s="358">
        <f>V62+AT62+BM62</f>
        <v>0</v>
      </c>
      <c r="CL62" s="359">
        <f>W62+AU62+BN62</f>
        <v>0</v>
      </c>
      <c r="CM62" s="358">
        <f>CK62+CL62</f>
        <v>0</v>
      </c>
      <c r="CN62" s="358">
        <f>Y62+AW62+BP62</f>
        <v>0</v>
      </c>
      <c r="CO62" s="359">
        <f>Z62+AX62+BQ62</f>
        <v>0</v>
      </c>
      <c r="CP62" s="441">
        <f>CN62+CO62</f>
        <v>0</v>
      </c>
      <c r="CQ62" s="327"/>
    </row>
    <row r="63" spans="1:95">
      <c r="A63" s="362"/>
      <c r="B63" s="355"/>
      <c r="C63" s="356" t="s">
        <v>91</v>
      </c>
      <c r="D63" s="426"/>
      <c r="E63" s="361"/>
      <c r="F63" s="361"/>
      <c r="G63" s="361"/>
      <c r="H63" s="427"/>
      <c r="I63" s="361"/>
      <c r="J63" s="432"/>
      <c r="K63" s="433"/>
      <c r="L63" s="408"/>
      <c r="M63" s="432"/>
      <c r="N63" s="433"/>
      <c r="O63" s="434"/>
      <c r="P63" s="435"/>
      <c r="Q63" s="448"/>
      <c r="R63" s="432"/>
      <c r="S63" s="435"/>
      <c r="T63" s="449"/>
      <c r="U63" s="432"/>
      <c r="V63" s="435"/>
      <c r="W63" s="449"/>
      <c r="X63" s="432"/>
      <c r="Y63" s="435"/>
      <c r="Z63" s="449"/>
      <c r="AA63" s="432"/>
      <c r="AB63" s="426"/>
      <c r="AC63" s="361"/>
      <c r="AD63" s="361"/>
      <c r="AE63" s="361"/>
      <c r="AF63" s="427"/>
      <c r="AG63" s="361"/>
      <c r="AH63" s="432"/>
      <c r="AI63" s="433"/>
      <c r="AJ63" s="408"/>
      <c r="AK63" s="432"/>
      <c r="AL63" s="433"/>
      <c r="AM63" s="408"/>
      <c r="AN63" s="432"/>
      <c r="AO63" s="433"/>
      <c r="AP63" s="408"/>
      <c r="AQ63" s="432"/>
      <c r="AR63" s="433"/>
      <c r="AS63" s="408"/>
      <c r="AT63" s="432"/>
      <c r="AU63" s="433"/>
      <c r="AV63" s="408"/>
      <c r="AW63" s="432"/>
      <c r="AX63" s="433"/>
      <c r="AY63" s="434"/>
      <c r="AZ63" s="391"/>
      <c r="BA63" s="435"/>
      <c r="BB63" s="393"/>
      <c r="BC63" s="434"/>
      <c r="BD63" s="435"/>
      <c r="BE63" s="393"/>
      <c r="BF63" s="435"/>
      <c r="BG63" s="435"/>
      <c r="BH63" s="393"/>
      <c r="BI63" s="435"/>
      <c r="BJ63" s="435"/>
      <c r="BK63" s="393"/>
      <c r="BL63" s="435"/>
      <c r="BM63" s="435"/>
      <c r="BN63" s="393"/>
      <c r="BO63" s="435"/>
      <c r="BP63" s="435"/>
      <c r="BQ63" s="393"/>
      <c r="BR63" s="494"/>
      <c r="BS63" s="408"/>
      <c r="BT63" s="361"/>
      <c r="BU63" s="361"/>
      <c r="BV63" s="361"/>
      <c r="BW63" s="427"/>
      <c r="BX63" s="361"/>
      <c r="BY63" s="432"/>
      <c r="BZ63" s="433"/>
      <c r="CA63" s="408"/>
      <c r="CB63" s="432"/>
      <c r="CC63" s="433"/>
      <c r="CD63" s="408"/>
      <c r="CE63" s="361"/>
      <c r="CF63" s="393"/>
      <c r="CG63" s="361"/>
      <c r="CH63" s="361"/>
      <c r="CI63" s="393"/>
      <c r="CJ63" s="361"/>
      <c r="CK63" s="361"/>
      <c r="CL63" s="393"/>
      <c r="CM63" s="361"/>
      <c r="CN63" s="361"/>
      <c r="CO63" s="393"/>
      <c r="CP63" s="434"/>
      <c r="CQ63" s="327"/>
    </row>
    <row r="64" ht="22.5" spans="1:95">
      <c r="A64" s="362"/>
      <c r="B64" s="355"/>
      <c r="C64" s="356" t="s">
        <v>404</v>
      </c>
      <c r="D64" s="357"/>
      <c r="E64" s="361"/>
      <c r="F64" s="361"/>
      <c r="G64" s="361"/>
      <c r="H64" s="427"/>
      <c r="I64" s="361"/>
      <c r="J64" s="432"/>
      <c r="K64" s="436"/>
      <c r="L64" s="408"/>
      <c r="M64" s="432"/>
      <c r="N64" s="436"/>
      <c r="O64" s="434"/>
      <c r="P64" s="437"/>
      <c r="Q64" s="448"/>
      <c r="R64" s="432"/>
      <c r="S64" s="437"/>
      <c r="T64" s="450"/>
      <c r="U64" s="432"/>
      <c r="V64" s="437"/>
      <c r="W64" s="450"/>
      <c r="X64" s="432"/>
      <c r="Y64" s="437"/>
      <c r="Z64" s="450"/>
      <c r="AA64" s="432"/>
      <c r="AB64" s="357"/>
      <c r="AC64" s="361"/>
      <c r="AD64" s="361"/>
      <c r="AE64" s="361"/>
      <c r="AF64" s="427"/>
      <c r="AG64" s="361"/>
      <c r="AH64" s="432"/>
      <c r="AI64" s="436"/>
      <c r="AJ64" s="408"/>
      <c r="AK64" s="432"/>
      <c r="AL64" s="436"/>
      <c r="AM64" s="408"/>
      <c r="AN64" s="432"/>
      <c r="AO64" s="436"/>
      <c r="AP64" s="408"/>
      <c r="AQ64" s="432"/>
      <c r="AR64" s="436"/>
      <c r="AS64" s="408"/>
      <c r="AT64" s="432"/>
      <c r="AU64" s="436"/>
      <c r="AV64" s="408"/>
      <c r="AW64" s="432"/>
      <c r="AX64" s="436"/>
      <c r="AY64" s="434"/>
      <c r="AZ64" s="480"/>
      <c r="BA64" s="437"/>
      <c r="BB64" s="481"/>
      <c r="BC64" s="434"/>
      <c r="BD64" s="437"/>
      <c r="BE64" s="481"/>
      <c r="BF64" s="437"/>
      <c r="BG64" s="437"/>
      <c r="BH64" s="481"/>
      <c r="BI64" s="437"/>
      <c r="BJ64" s="437"/>
      <c r="BK64" s="481"/>
      <c r="BL64" s="437"/>
      <c r="BM64" s="437"/>
      <c r="BN64" s="481"/>
      <c r="BO64" s="437"/>
      <c r="BP64" s="437"/>
      <c r="BQ64" s="481"/>
      <c r="BR64" s="497"/>
      <c r="BS64" s="408"/>
      <c r="BT64" s="361"/>
      <c r="BU64" s="361"/>
      <c r="BV64" s="361"/>
      <c r="BW64" s="427"/>
      <c r="BX64" s="361"/>
      <c r="BY64" s="432"/>
      <c r="BZ64" s="436"/>
      <c r="CA64" s="408"/>
      <c r="CB64" s="432"/>
      <c r="CC64" s="436"/>
      <c r="CD64" s="408"/>
      <c r="CE64" s="361"/>
      <c r="CF64" s="481"/>
      <c r="CG64" s="361"/>
      <c r="CH64" s="361"/>
      <c r="CI64" s="481"/>
      <c r="CJ64" s="361"/>
      <c r="CK64" s="361"/>
      <c r="CL64" s="481"/>
      <c r="CM64" s="361"/>
      <c r="CN64" s="361"/>
      <c r="CO64" s="481"/>
      <c r="CP64" s="434"/>
      <c r="CQ64" s="327"/>
    </row>
    <row r="65" ht="27.75" customHeight="1" spans="1:95">
      <c r="A65" s="516"/>
      <c r="B65" s="389"/>
      <c r="C65" s="390" t="s">
        <v>39</v>
      </c>
      <c r="D65" s="391"/>
      <c r="E65" s="435"/>
      <c r="F65" s="435"/>
      <c r="G65" s="435"/>
      <c r="H65" s="433"/>
      <c r="I65" s="435"/>
      <c r="J65" s="547"/>
      <c r="K65" s="436"/>
      <c r="L65" s="411"/>
      <c r="M65" s="547"/>
      <c r="N65" s="436"/>
      <c r="O65" s="548"/>
      <c r="P65" s="437"/>
      <c r="Q65" s="359"/>
      <c r="R65" s="547"/>
      <c r="S65" s="437"/>
      <c r="T65" s="450"/>
      <c r="U65" s="547"/>
      <c r="V65" s="437"/>
      <c r="W65" s="450"/>
      <c r="X65" s="547"/>
      <c r="Y65" s="437"/>
      <c r="Z65" s="450"/>
      <c r="AA65" s="547"/>
      <c r="AB65" s="391"/>
      <c r="AC65" s="435"/>
      <c r="AD65" s="435"/>
      <c r="AE65" s="435"/>
      <c r="AF65" s="433"/>
      <c r="AG65" s="435"/>
      <c r="AH65" s="547"/>
      <c r="AI65" s="436"/>
      <c r="AJ65" s="411"/>
      <c r="AK65" s="547"/>
      <c r="AL65" s="436"/>
      <c r="AM65" s="411"/>
      <c r="AN65" s="547"/>
      <c r="AO65" s="436"/>
      <c r="AP65" s="411"/>
      <c r="AQ65" s="547"/>
      <c r="AR65" s="436"/>
      <c r="AS65" s="411"/>
      <c r="AT65" s="547"/>
      <c r="AU65" s="436"/>
      <c r="AV65" s="411"/>
      <c r="AW65" s="547"/>
      <c r="AX65" s="436"/>
      <c r="AY65" s="548"/>
      <c r="AZ65" s="480"/>
      <c r="BA65" s="437"/>
      <c r="BB65" s="481"/>
      <c r="BC65" s="548"/>
      <c r="BD65" s="437"/>
      <c r="BE65" s="481"/>
      <c r="BF65" s="437"/>
      <c r="BG65" s="437"/>
      <c r="BH65" s="481"/>
      <c r="BI65" s="437"/>
      <c r="BJ65" s="437"/>
      <c r="BK65" s="481"/>
      <c r="BL65" s="437"/>
      <c r="BM65" s="437"/>
      <c r="BN65" s="481"/>
      <c r="BO65" s="437"/>
      <c r="BP65" s="437"/>
      <c r="BQ65" s="481"/>
      <c r="BR65" s="497"/>
      <c r="BS65" s="411"/>
      <c r="BT65" s="435"/>
      <c r="BU65" s="435"/>
      <c r="BV65" s="435"/>
      <c r="BW65" s="433"/>
      <c r="BX65" s="435"/>
      <c r="BY65" s="547"/>
      <c r="BZ65" s="436"/>
      <c r="CA65" s="411"/>
      <c r="CB65" s="547"/>
      <c r="CC65" s="436"/>
      <c r="CD65" s="411"/>
      <c r="CE65" s="435"/>
      <c r="CF65" s="481"/>
      <c r="CG65" s="435"/>
      <c r="CH65" s="435"/>
      <c r="CI65" s="481"/>
      <c r="CJ65" s="435"/>
      <c r="CK65" s="435"/>
      <c r="CL65" s="481"/>
      <c r="CM65" s="435"/>
      <c r="CN65" s="435"/>
      <c r="CO65" s="481"/>
      <c r="CP65" s="548"/>
      <c r="CQ65" s="327"/>
    </row>
    <row r="66" s="30" customFormat="1" ht="69.6" customHeight="1" spans="1:95">
      <c r="A66" s="394"/>
      <c r="B66" s="395" t="s">
        <v>159</v>
      </c>
      <c r="C66" s="423"/>
      <c r="D66" s="424">
        <f>E66+F66+I66+L66+O66+R66+U66+X66+AA66</f>
        <v>1488.35017</v>
      </c>
      <c r="E66" s="397">
        <f>E62</f>
        <v>0</v>
      </c>
      <c r="F66" s="397">
        <f t="shared" ref="F66:BR66" si="20">F62</f>
        <v>0</v>
      </c>
      <c r="G66" s="397">
        <f t="shared" si="20"/>
        <v>1488.35017</v>
      </c>
      <c r="H66" s="517">
        <f t="shared" si="20"/>
        <v>0</v>
      </c>
      <c r="I66" s="397">
        <f t="shared" si="20"/>
        <v>1488.35017</v>
      </c>
      <c r="J66" s="397">
        <f t="shared" si="20"/>
        <v>0</v>
      </c>
      <c r="K66" s="397">
        <f t="shared" si="20"/>
        <v>0</v>
      </c>
      <c r="L66" s="397">
        <f t="shared" si="20"/>
        <v>0</v>
      </c>
      <c r="M66" s="397">
        <f t="shared" si="20"/>
        <v>0</v>
      </c>
      <c r="N66" s="397">
        <f t="shared" si="20"/>
        <v>0</v>
      </c>
      <c r="O66" s="397">
        <f t="shared" si="20"/>
        <v>0</v>
      </c>
      <c r="P66" s="397">
        <f t="shared" si="20"/>
        <v>0</v>
      </c>
      <c r="Q66" s="416">
        <f t="shared" si="20"/>
        <v>0</v>
      </c>
      <c r="R66" s="515">
        <f t="shared" si="20"/>
        <v>0</v>
      </c>
      <c r="S66" s="515">
        <f t="shared" si="20"/>
        <v>0</v>
      </c>
      <c r="T66" s="515">
        <f t="shared" si="20"/>
        <v>0</v>
      </c>
      <c r="U66" s="515">
        <f t="shared" si="20"/>
        <v>0</v>
      </c>
      <c r="V66" s="515">
        <f t="shared" si="20"/>
        <v>0</v>
      </c>
      <c r="W66" s="515">
        <f t="shared" si="20"/>
        <v>0</v>
      </c>
      <c r="X66" s="515">
        <f t="shared" si="20"/>
        <v>0</v>
      </c>
      <c r="Y66" s="515">
        <f t="shared" si="20"/>
        <v>0</v>
      </c>
      <c r="Z66" s="515">
        <f t="shared" si="20"/>
        <v>0</v>
      </c>
      <c r="AA66" s="515">
        <f t="shared" si="20"/>
        <v>0</v>
      </c>
      <c r="AB66" s="424">
        <f>AC66+AD66+AG66+AJ66+AM66+AP66+AS66+AV66+AY66</f>
        <v>0</v>
      </c>
      <c r="AC66" s="397">
        <f t="shared" si="20"/>
        <v>0</v>
      </c>
      <c r="AD66" s="397">
        <f t="shared" si="20"/>
        <v>0</v>
      </c>
      <c r="AE66" s="397">
        <f t="shared" si="20"/>
        <v>0</v>
      </c>
      <c r="AF66" s="517">
        <f t="shared" si="20"/>
        <v>0</v>
      </c>
      <c r="AG66" s="397">
        <f t="shared" si="20"/>
        <v>0</v>
      </c>
      <c r="AH66" s="397">
        <f t="shared" si="20"/>
        <v>0</v>
      </c>
      <c r="AI66" s="397">
        <f t="shared" si="20"/>
        <v>0</v>
      </c>
      <c r="AJ66" s="397">
        <f t="shared" si="20"/>
        <v>0</v>
      </c>
      <c r="AK66" s="397">
        <f t="shared" si="20"/>
        <v>0</v>
      </c>
      <c r="AL66" s="397">
        <f t="shared" si="20"/>
        <v>0</v>
      </c>
      <c r="AM66" s="397">
        <f t="shared" si="20"/>
        <v>0</v>
      </c>
      <c r="AN66" s="397">
        <f t="shared" si="20"/>
        <v>0</v>
      </c>
      <c r="AO66" s="397">
        <f t="shared" si="20"/>
        <v>0</v>
      </c>
      <c r="AP66" s="397">
        <f t="shared" si="20"/>
        <v>0</v>
      </c>
      <c r="AQ66" s="397">
        <f t="shared" si="20"/>
        <v>0</v>
      </c>
      <c r="AR66" s="397">
        <f t="shared" si="20"/>
        <v>0</v>
      </c>
      <c r="AS66" s="397">
        <f t="shared" si="20"/>
        <v>0</v>
      </c>
      <c r="AT66" s="397">
        <f t="shared" si="20"/>
        <v>0</v>
      </c>
      <c r="AU66" s="397">
        <f t="shared" si="20"/>
        <v>0</v>
      </c>
      <c r="AV66" s="397">
        <f t="shared" si="20"/>
        <v>0</v>
      </c>
      <c r="AW66" s="397">
        <f t="shared" si="20"/>
        <v>0</v>
      </c>
      <c r="AX66" s="397">
        <f t="shared" si="20"/>
        <v>0</v>
      </c>
      <c r="AY66" s="397">
        <f t="shared" si="20"/>
        <v>0</v>
      </c>
      <c r="AZ66" s="559">
        <f>BC66+BF66+BI66+BL66+BO66+BR66</f>
        <v>0</v>
      </c>
      <c r="BA66" s="559">
        <f t="shared" si="20"/>
        <v>0</v>
      </c>
      <c r="BB66" s="515">
        <f t="shared" si="20"/>
        <v>0</v>
      </c>
      <c r="BC66" s="503">
        <f t="shared" si="20"/>
        <v>0</v>
      </c>
      <c r="BD66" s="503">
        <f t="shared" si="20"/>
        <v>0</v>
      </c>
      <c r="BE66" s="503">
        <f t="shared" si="20"/>
        <v>0</v>
      </c>
      <c r="BF66" s="503">
        <f t="shared" si="20"/>
        <v>0</v>
      </c>
      <c r="BG66" s="503">
        <f t="shared" si="20"/>
        <v>0</v>
      </c>
      <c r="BH66" s="503">
        <f t="shared" si="20"/>
        <v>0</v>
      </c>
      <c r="BI66" s="503">
        <f t="shared" si="20"/>
        <v>0</v>
      </c>
      <c r="BJ66" s="503">
        <f t="shared" si="20"/>
        <v>0</v>
      </c>
      <c r="BK66" s="503">
        <f t="shared" si="20"/>
        <v>0</v>
      </c>
      <c r="BL66" s="503">
        <f t="shared" si="20"/>
        <v>0</v>
      </c>
      <c r="BM66" s="503">
        <f t="shared" si="20"/>
        <v>0</v>
      </c>
      <c r="BN66" s="503">
        <f t="shared" si="20"/>
        <v>0</v>
      </c>
      <c r="BO66" s="503">
        <f t="shared" si="20"/>
        <v>0</v>
      </c>
      <c r="BP66" s="503">
        <f t="shared" si="20"/>
        <v>0</v>
      </c>
      <c r="BQ66" s="503">
        <f t="shared" si="20"/>
        <v>0</v>
      </c>
      <c r="BR66" s="503">
        <f t="shared" si="20"/>
        <v>0</v>
      </c>
      <c r="BS66" s="424">
        <f>BT66+BU66+BX66+CA66+CD66+CG66+CJ66+CM66+CP66</f>
        <v>1488.35017</v>
      </c>
      <c r="BT66" s="397">
        <f>BT62</f>
        <v>0</v>
      </c>
      <c r="BU66" s="397">
        <f t="shared" ref="BU66:CP66" si="21">BU62</f>
        <v>0</v>
      </c>
      <c r="BV66" s="397">
        <f t="shared" si="21"/>
        <v>1488.35017</v>
      </c>
      <c r="BW66" s="397">
        <f t="shared" si="21"/>
        <v>0</v>
      </c>
      <c r="BX66" s="397">
        <f t="shared" si="21"/>
        <v>1488.35017</v>
      </c>
      <c r="BY66" s="397">
        <f t="shared" si="21"/>
        <v>0</v>
      </c>
      <c r="BZ66" s="397">
        <f t="shared" si="21"/>
        <v>0</v>
      </c>
      <c r="CA66" s="397">
        <f t="shared" si="21"/>
        <v>0</v>
      </c>
      <c r="CB66" s="397">
        <f t="shared" si="21"/>
        <v>0</v>
      </c>
      <c r="CC66" s="397">
        <f t="shared" si="21"/>
        <v>0</v>
      </c>
      <c r="CD66" s="397">
        <f t="shared" si="21"/>
        <v>0</v>
      </c>
      <c r="CE66" s="397">
        <f t="shared" si="21"/>
        <v>0</v>
      </c>
      <c r="CF66" s="397">
        <f t="shared" si="21"/>
        <v>0</v>
      </c>
      <c r="CG66" s="397">
        <f t="shared" si="21"/>
        <v>0</v>
      </c>
      <c r="CH66" s="397">
        <f t="shared" si="21"/>
        <v>0</v>
      </c>
      <c r="CI66" s="397">
        <f t="shared" si="21"/>
        <v>0</v>
      </c>
      <c r="CJ66" s="397">
        <f t="shared" si="21"/>
        <v>0</v>
      </c>
      <c r="CK66" s="397">
        <f t="shared" si="21"/>
        <v>0</v>
      </c>
      <c r="CL66" s="397">
        <f t="shared" si="21"/>
        <v>0</v>
      </c>
      <c r="CM66" s="397">
        <f t="shared" si="21"/>
        <v>0</v>
      </c>
      <c r="CN66" s="397">
        <f t="shared" si="21"/>
        <v>0</v>
      </c>
      <c r="CO66" s="397">
        <f t="shared" si="21"/>
        <v>0</v>
      </c>
      <c r="CP66" s="515">
        <f t="shared" si="21"/>
        <v>0</v>
      </c>
      <c r="CQ66" s="327"/>
    </row>
    <row r="67" customHeight="1" spans="1:95">
      <c r="A67" s="418" t="s">
        <v>306</v>
      </c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AJ67" s="419"/>
      <c r="AK67" s="419"/>
      <c r="AL67" s="419"/>
      <c r="AM67" s="419"/>
      <c r="AN67" s="419"/>
      <c r="AO67" s="419"/>
      <c r="AP67" s="419"/>
      <c r="AQ67" s="419"/>
      <c r="AR67" s="419"/>
      <c r="AS67" s="419"/>
      <c r="AT67" s="419"/>
      <c r="AU67" s="419"/>
      <c r="AV67" s="419"/>
      <c r="AW67" s="419"/>
      <c r="AX67" s="419"/>
      <c r="AY67" s="419"/>
      <c r="AZ67" s="419"/>
      <c r="BA67" s="419"/>
      <c r="BB67" s="419"/>
      <c r="BC67" s="419"/>
      <c r="BD67" s="419"/>
      <c r="BE67" s="419"/>
      <c r="BF67" s="419"/>
      <c r="BG67" s="419"/>
      <c r="BH67" s="419"/>
      <c r="BI67" s="419"/>
      <c r="BJ67" s="419"/>
      <c r="BK67" s="419"/>
      <c r="BL67" s="419"/>
      <c r="BM67" s="419"/>
      <c r="BN67" s="419"/>
      <c r="BO67" s="419"/>
      <c r="BP67" s="419"/>
      <c r="BQ67" s="419"/>
      <c r="BR67" s="419"/>
      <c r="BS67" s="419"/>
      <c r="BT67" s="419"/>
      <c r="BU67" s="419"/>
      <c r="BV67" s="419"/>
      <c r="BW67" s="419"/>
      <c r="BX67" s="419"/>
      <c r="BY67" s="419"/>
      <c r="BZ67" s="419"/>
      <c r="CA67" s="419"/>
      <c r="CB67" s="419"/>
      <c r="CC67" s="419"/>
      <c r="CD67" s="419"/>
      <c r="CE67" s="419"/>
      <c r="CF67" s="419"/>
      <c r="CG67" s="419"/>
      <c r="CH67" s="419"/>
      <c r="CI67" s="419"/>
      <c r="CJ67" s="419"/>
      <c r="CK67" s="419"/>
      <c r="CL67" s="419"/>
      <c r="CM67" s="419"/>
      <c r="CN67" s="419"/>
      <c r="CO67" s="419"/>
      <c r="CP67" s="514"/>
      <c r="CQ67" s="212"/>
    </row>
    <row r="68" ht="19.5" customHeight="1" spans="1:95">
      <c r="A68" s="76" t="s">
        <v>307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207"/>
      <c r="CQ68" s="212"/>
    </row>
    <row r="69" ht="151.5" customHeight="1" spans="1:95">
      <c r="A69" s="518" t="s">
        <v>295</v>
      </c>
      <c r="B69" s="519" t="s">
        <v>412</v>
      </c>
      <c r="C69" s="520" t="s">
        <v>13</v>
      </c>
      <c r="D69" s="521">
        <f>E69+F69+I69+L69+O69+R69+U69+X69+AA69</f>
        <v>52.63158</v>
      </c>
      <c r="E69" s="484">
        <v>0</v>
      </c>
      <c r="F69" s="484">
        <v>0</v>
      </c>
      <c r="G69" s="484">
        <v>0</v>
      </c>
      <c r="H69" s="460"/>
      <c r="I69" s="484">
        <v>0</v>
      </c>
      <c r="J69" s="484">
        <v>0</v>
      </c>
      <c r="K69" s="460"/>
      <c r="L69" s="484">
        <v>0</v>
      </c>
      <c r="M69" s="484">
        <f>'43'!O67</f>
        <v>0</v>
      </c>
      <c r="N69" s="460">
        <v>0</v>
      </c>
      <c r="O69" s="484">
        <f>M69+N69</f>
        <v>0</v>
      </c>
      <c r="P69" s="484">
        <f>'49'!R69</f>
        <v>52.63158</v>
      </c>
      <c r="Q69" s="460">
        <f>SUM(Q70:Q73)</f>
        <v>0</v>
      </c>
      <c r="R69" s="550">
        <f>P69+Q69</f>
        <v>52.63158</v>
      </c>
      <c r="S69" s="484">
        <f>'55'!U69</f>
        <v>0</v>
      </c>
      <c r="T69" s="460">
        <v>0</v>
      </c>
      <c r="U69" s="550">
        <f>S69+T69</f>
        <v>0</v>
      </c>
      <c r="V69" s="484">
        <f>'55'!X69</f>
        <v>0</v>
      </c>
      <c r="W69" s="460">
        <v>0</v>
      </c>
      <c r="X69" s="550">
        <f>V69+W69</f>
        <v>0</v>
      </c>
      <c r="Y69" s="484">
        <f>'55'!AA69</f>
        <v>0</v>
      </c>
      <c r="Z69" s="460">
        <v>0</v>
      </c>
      <c r="AA69" s="550">
        <f>Y69+Z69</f>
        <v>0</v>
      </c>
      <c r="AB69" s="554">
        <f>AC69+AD69+AG69+AJ69+AM69+AP69+AS69+AV69+AY69</f>
        <v>1000</v>
      </c>
      <c r="AC69" s="484">
        <v>0</v>
      </c>
      <c r="AD69" s="484">
        <v>0</v>
      </c>
      <c r="AE69" s="484">
        <v>0</v>
      </c>
      <c r="AF69" s="460"/>
      <c r="AG69" s="484">
        <v>0</v>
      </c>
      <c r="AH69" s="484">
        <v>0</v>
      </c>
      <c r="AI69" s="460">
        <f>AI74+AI75+AI76+AI77</f>
        <v>0</v>
      </c>
      <c r="AJ69" s="484">
        <v>0</v>
      </c>
      <c r="AK69" s="484">
        <f>'43'!AD67</f>
        <v>0</v>
      </c>
      <c r="AL69" s="460">
        <f>AL74+AL75+AL76+AL77</f>
        <v>0</v>
      </c>
      <c r="AM69" s="484">
        <f>AK69+AL69</f>
        <v>0</v>
      </c>
      <c r="AN69" s="484">
        <f>'49'!AP69</f>
        <v>1000</v>
      </c>
      <c r="AO69" s="460">
        <f>SUM(AO70:AO73)</f>
        <v>0</v>
      </c>
      <c r="AP69" s="484">
        <f>AN69+AO69</f>
        <v>1000</v>
      </c>
      <c r="AQ69" s="484">
        <f>'55'!AS69</f>
        <v>0</v>
      </c>
      <c r="AR69" s="460">
        <v>0</v>
      </c>
      <c r="AS69" s="484">
        <f>AQ69+AR69</f>
        <v>0</v>
      </c>
      <c r="AT69" s="484">
        <f>'55'!AV69</f>
        <v>0</v>
      </c>
      <c r="AU69" s="460">
        <v>0</v>
      </c>
      <c r="AV69" s="484">
        <f>AT69+AU69</f>
        <v>0</v>
      </c>
      <c r="AW69" s="484">
        <f>'55'!AY69</f>
        <v>0</v>
      </c>
      <c r="AX69" s="460">
        <v>0</v>
      </c>
      <c r="AY69" s="484">
        <f>AW69+AX69</f>
        <v>0</v>
      </c>
      <c r="AZ69" s="560">
        <f>BC69+BF69+BI69+BL69+BO69+BR69</f>
        <v>0</v>
      </c>
      <c r="BA69" s="561">
        <v>0</v>
      </c>
      <c r="BB69" s="460">
        <f>BB74+BB75+BB76+BB77</f>
        <v>0</v>
      </c>
      <c r="BC69" s="484">
        <f>BA69+BB69</f>
        <v>0</v>
      </c>
      <c r="BD69" s="484">
        <v>0</v>
      </c>
      <c r="BE69" s="460">
        <f>BE74+BE75+BE76+BE77</f>
        <v>0</v>
      </c>
      <c r="BF69" s="484">
        <f>BD69+BE69</f>
        <v>0</v>
      </c>
      <c r="BG69" s="484">
        <f>'49'!BI69</f>
        <v>0</v>
      </c>
      <c r="BH69" s="460">
        <v>0</v>
      </c>
      <c r="BI69" s="484">
        <f>BG69+BH69</f>
        <v>0</v>
      </c>
      <c r="BJ69" s="484">
        <f>'55'!BL69</f>
        <v>0</v>
      </c>
      <c r="BK69" s="460">
        <v>0</v>
      </c>
      <c r="BL69" s="484">
        <f>BJ69+BK69</f>
        <v>0</v>
      </c>
      <c r="BM69" s="484">
        <f>'55'!BO69</f>
        <v>0</v>
      </c>
      <c r="BN69" s="460">
        <v>0</v>
      </c>
      <c r="BO69" s="484">
        <f>BM69+BN69</f>
        <v>0</v>
      </c>
      <c r="BP69" s="484">
        <f>'55'!BR69</f>
        <v>0</v>
      </c>
      <c r="BQ69" s="460">
        <v>0</v>
      </c>
      <c r="BR69" s="484">
        <f>BP69+BQ69</f>
        <v>0</v>
      </c>
      <c r="BS69" s="554">
        <f>BT69+BU69+BX69+CA69+CD69+CG69+CJ69+CM69+CP69</f>
        <v>1052.63158</v>
      </c>
      <c r="BT69" s="484">
        <f>E69+AC69</f>
        <v>0</v>
      </c>
      <c r="BU69" s="484">
        <f>F69+AD69</f>
        <v>0</v>
      </c>
      <c r="BV69" s="484">
        <f>G69+AE69</f>
        <v>0</v>
      </c>
      <c r="BW69" s="460">
        <f>H69+AF69</f>
        <v>0</v>
      </c>
      <c r="BX69" s="484">
        <f>BV69+BW69</f>
        <v>0</v>
      </c>
      <c r="BY69" s="484">
        <f>J69+AH69+BA69</f>
        <v>0</v>
      </c>
      <c r="BZ69" s="460">
        <f>K69+AI69+BB69</f>
        <v>0</v>
      </c>
      <c r="CA69" s="484">
        <f>BY69+BZ69</f>
        <v>0</v>
      </c>
      <c r="CB69" s="484">
        <f>M69+AK69</f>
        <v>0</v>
      </c>
      <c r="CC69" s="460">
        <f>N69+AL69</f>
        <v>0</v>
      </c>
      <c r="CD69" s="484">
        <f>CB69+CC69</f>
        <v>0</v>
      </c>
      <c r="CE69" s="484">
        <f>P69+AN69+BG69</f>
        <v>1052.63158</v>
      </c>
      <c r="CF69" s="460">
        <f>Q69+AO69+BH69</f>
        <v>0</v>
      </c>
      <c r="CG69" s="484">
        <f>CE69+CF69</f>
        <v>1052.63158</v>
      </c>
      <c r="CH69" s="484">
        <f>S69+AQ69+BJ69</f>
        <v>0</v>
      </c>
      <c r="CI69" s="460">
        <f>T69+AR69+BK69</f>
        <v>0</v>
      </c>
      <c r="CJ69" s="484">
        <f>CH69+CI69</f>
        <v>0</v>
      </c>
      <c r="CK69" s="484">
        <f>V69+AT69+BM69</f>
        <v>0</v>
      </c>
      <c r="CL69" s="460">
        <f>W69+AU69+BN69</f>
        <v>0</v>
      </c>
      <c r="CM69" s="484">
        <f>CK69+CL69</f>
        <v>0</v>
      </c>
      <c r="CN69" s="484">
        <f>Y69+AW69+BP69</f>
        <v>0</v>
      </c>
      <c r="CO69" s="460">
        <f>Z69+AX69+BQ69</f>
        <v>0</v>
      </c>
      <c r="CP69" s="484">
        <f>CN69+CO69</f>
        <v>0</v>
      </c>
      <c r="CQ69" s="217"/>
    </row>
    <row r="70" ht="17.25" customHeight="1" spans="1:95">
      <c r="A70" s="406"/>
      <c r="B70" s="363"/>
      <c r="C70" s="407" t="s">
        <v>330</v>
      </c>
      <c r="D70" s="408"/>
      <c r="E70" s="358"/>
      <c r="F70" s="358"/>
      <c r="G70" s="358"/>
      <c r="H70" s="359"/>
      <c r="I70" s="358"/>
      <c r="J70" s="358"/>
      <c r="K70" s="359"/>
      <c r="L70" s="358"/>
      <c r="M70" s="358"/>
      <c r="N70" s="359"/>
      <c r="O70" s="358"/>
      <c r="P70" s="358"/>
      <c r="Q70" s="359"/>
      <c r="R70" s="358"/>
      <c r="S70" s="358"/>
      <c r="T70" s="359"/>
      <c r="U70" s="358"/>
      <c r="V70" s="358"/>
      <c r="W70" s="359"/>
      <c r="X70" s="358"/>
      <c r="Y70" s="358"/>
      <c r="Z70" s="359"/>
      <c r="AA70" s="358"/>
      <c r="AB70" s="361"/>
      <c r="AC70" s="358"/>
      <c r="AD70" s="358"/>
      <c r="AE70" s="358"/>
      <c r="AF70" s="359"/>
      <c r="AG70" s="358"/>
      <c r="AH70" s="358"/>
      <c r="AI70" s="359"/>
      <c r="AJ70" s="358"/>
      <c r="AK70" s="358"/>
      <c r="AL70" s="359"/>
      <c r="AM70" s="358"/>
      <c r="AN70" s="358"/>
      <c r="AO70" s="359"/>
      <c r="AP70" s="358"/>
      <c r="AQ70" s="358"/>
      <c r="AR70" s="359"/>
      <c r="AS70" s="358"/>
      <c r="AT70" s="358"/>
      <c r="AU70" s="359"/>
      <c r="AV70" s="358"/>
      <c r="AW70" s="358"/>
      <c r="AX70" s="359"/>
      <c r="AY70" s="358"/>
      <c r="AZ70" s="361"/>
      <c r="BA70" s="358"/>
      <c r="BB70" s="359"/>
      <c r="BC70" s="358"/>
      <c r="BD70" s="358"/>
      <c r="BE70" s="359"/>
      <c r="BF70" s="358"/>
      <c r="BG70" s="358"/>
      <c r="BH70" s="359"/>
      <c r="BI70" s="358"/>
      <c r="BJ70" s="358"/>
      <c r="BK70" s="359"/>
      <c r="BL70" s="358"/>
      <c r="BM70" s="358"/>
      <c r="BN70" s="359"/>
      <c r="BO70" s="358"/>
      <c r="BP70" s="358"/>
      <c r="BQ70" s="359"/>
      <c r="BR70" s="358"/>
      <c r="BS70" s="361"/>
      <c r="BT70" s="358"/>
      <c r="BU70" s="358"/>
      <c r="BV70" s="358"/>
      <c r="BW70" s="359"/>
      <c r="BX70" s="358"/>
      <c r="BY70" s="358"/>
      <c r="BZ70" s="359"/>
      <c r="CA70" s="358"/>
      <c r="CB70" s="358"/>
      <c r="CC70" s="359"/>
      <c r="CD70" s="358"/>
      <c r="CE70" s="358"/>
      <c r="CF70" s="359"/>
      <c r="CG70" s="358"/>
      <c r="CH70" s="358"/>
      <c r="CI70" s="359"/>
      <c r="CJ70" s="358"/>
      <c r="CK70" s="358"/>
      <c r="CL70" s="359"/>
      <c r="CM70" s="358"/>
      <c r="CN70" s="358"/>
      <c r="CO70" s="359"/>
      <c r="CP70" s="358"/>
      <c r="CQ70" s="219"/>
    </row>
    <row r="71" ht="20.25" customHeight="1" spans="1:95">
      <c r="A71" s="406"/>
      <c r="B71" s="363"/>
      <c r="C71" s="407" t="s">
        <v>91</v>
      </c>
      <c r="D71" s="408"/>
      <c r="E71" s="358"/>
      <c r="F71" s="358"/>
      <c r="G71" s="358"/>
      <c r="H71" s="359"/>
      <c r="I71" s="358"/>
      <c r="J71" s="358"/>
      <c r="K71" s="359"/>
      <c r="L71" s="358"/>
      <c r="M71" s="358"/>
      <c r="N71" s="359"/>
      <c r="O71" s="358"/>
      <c r="P71" s="358"/>
      <c r="Q71" s="359"/>
      <c r="R71" s="358"/>
      <c r="S71" s="358"/>
      <c r="T71" s="359"/>
      <c r="U71" s="358"/>
      <c r="V71" s="358"/>
      <c r="W71" s="359"/>
      <c r="X71" s="358"/>
      <c r="Y71" s="358"/>
      <c r="Z71" s="359"/>
      <c r="AA71" s="358"/>
      <c r="AB71" s="361"/>
      <c r="AC71" s="358"/>
      <c r="AD71" s="358"/>
      <c r="AE71" s="358"/>
      <c r="AF71" s="359"/>
      <c r="AG71" s="358"/>
      <c r="AH71" s="358"/>
      <c r="AI71" s="359"/>
      <c r="AJ71" s="358"/>
      <c r="AK71" s="358"/>
      <c r="AL71" s="359"/>
      <c r="AM71" s="358"/>
      <c r="AN71" s="358"/>
      <c r="AO71" s="359"/>
      <c r="AP71" s="358"/>
      <c r="AQ71" s="358"/>
      <c r="AR71" s="359"/>
      <c r="AS71" s="358"/>
      <c r="AT71" s="358"/>
      <c r="AU71" s="359"/>
      <c r="AV71" s="358"/>
      <c r="AW71" s="358"/>
      <c r="AX71" s="359"/>
      <c r="AY71" s="358"/>
      <c r="AZ71" s="361"/>
      <c r="BA71" s="358"/>
      <c r="BB71" s="359"/>
      <c r="BC71" s="358"/>
      <c r="BD71" s="358"/>
      <c r="BE71" s="359"/>
      <c r="BF71" s="358"/>
      <c r="BG71" s="358"/>
      <c r="BH71" s="359"/>
      <c r="BI71" s="358"/>
      <c r="BJ71" s="358"/>
      <c r="BK71" s="359"/>
      <c r="BL71" s="358"/>
      <c r="BM71" s="358"/>
      <c r="BN71" s="359"/>
      <c r="BO71" s="358"/>
      <c r="BP71" s="358"/>
      <c r="BQ71" s="359"/>
      <c r="BR71" s="358"/>
      <c r="BS71" s="361"/>
      <c r="BT71" s="358"/>
      <c r="BU71" s="358"/>
      <c r="BV71" s="358"/>
      <c r="BW71" s="359"/>
      <c r="BX71" s="358"/>
      <c r="BY71" s="358"/>
      <c r="BZ71" s="359"/>
      <c r="CA71" s="358"/>
      <c r="CB71" s="358"/>
      <c r="CC71" s="359"/>
      <c r="CD71" s="358"/>
      <c r="CE71" s="358"/>
      <c r="CF71" s="359"/>
      <c r="CG71" s="358"/>
      <c r="CH71" s="358"/>
      <c r="CI71" s="359"/>
      <c r="CJ71" s="358"/>
      <c r="CK71" s="358"/>
      <c r="CL71" s="359"/>
      <c r="CM71" s="358"/>
      <c r="CN71" s="358"/>
      <c r="CO71" s="359"/>
      <c r="CP71" s="358"/>
      <c r="CQ71" s="219"/>
    </row>
    <row r="72" ht="31.5" customHeight="1" spans="1:95">
      <c r="A72" s="406"/>
      <c r="B72" s="363"/>
      <c r="C72" s="407" t="s">
        <v>404</v>
      </c>
      <c r="D72" s="408"/>
      <c r="E72" s="358"/>
      <c r="F72" s="358"/>
      <c r="G72" s="358"/>
      <c r="H72" s="359"/>
      <c r="I72" s="358"/>
      <c r="J72" s="358"/>
      <c r="K72" s="359"/>
      <c r="L72" s="358"/>
      <c r="M72" s="358"/>
      <c r="N72" s="359"/>
      <c r="O72" s="358"/>
      <c r="P72" s="358"/>
      <c r="Q72" s="359"/>
      <c r="R72" s="358"/>
      <c r="S72" s="358"/>
      <c r="T72" s="359"/>
      <c r="U72" s="358"/>
      <c r="V72" s="358"/>
      <c r="W72" s="359"/>
      <c r="X72" s="358"/>
      <c r="Y72" s="358"/>
      <c r="Z72" s="359"/>
      <c r="AA72" s="358"/>
      <c r="AB72" s="361"/>
      <c r="AC72" s="358"/>
      <c r="AD72" s="358"/>
      <c r="AE72" s="358"/>
      <c r="AF72" s="359"/>
      <c r="AG72" s="358"/>
      <c r="AH72" s="358"/>
      <c r="AI72" s="359"/>
      <c r="AJ72" s="358"/>
      <c r="AK72" s="358"/>
      <c r="AL72" s="359"/>
      <c r="AM72" s="358"/>
      <c r="AN72" s="358"/>
      <c r="AO72" s="359"/>
      <c r="AP72" s="358"/>
      <c r="AQ72" s="358"/>
      <c r="AR72" s="359"/>
      <c r="AS72" s="358"/>
      <c r="AT72" s="358"/>
      <c r="AU72" s="359"/>
      <c r="AV72" s="358"/>
      <c r="AW72" s="358"/>
      <c r="AX72" s="359"/>
      <c r="AY72" s="358"/>
      <c r="AZ72" s="361"/>
      <c r="BA72" s="358"/>
      <c r="BB72" s="359"/>
      <c r="BC72" s="358"/>
      <c r="BD72" s="358"/>
      <c r="BE72" s="359"/>
      <c r="BF72" s="358"/>
      <c r="BG72" s="358"/>
      <c r="BH72" s="359"/>
      <c r="BI72" s="358"/>
      <c r="BJ72" s="358"/>
      <c r="BK72" s="359"/>
      <c r="BL72" s="358"/>
      <c r="BM72" s="358"/>
      <c r="BN72" s="359"/>
      <c r="BO72" s="358"/>
      <c r="BP72" s="358"/>
      <c r="BQ72" s="359"/>
      <c r="BR72" s="358"/>
      <c r="BS72" s="361"/>
      <c r="BT72" s="358"/>
      <c r="BU72" s="358"/>
      <c r="BV72" s="358"/>
      <c r="BW72" s="359"/>
      <c r="BX72" s="358"/>
      <c r="BY72" s="358"/>
      <c r="BZ72" s="359"/>
      <c r="CA72" s="358"/>
      <c r="CB72" s="358"/>
      <c r="CC72" s="359"/>
      <c r="CD72" s="358"/>
      <c r="CE72" s="358"/>
      <c r="CF72" s="359"/>
      <c r="CG72" s="358"/>
      <c r="CH72" s="358"/>
      <c r="CI72" s="359"/>
      <c r="CJ72" s="358"/>
      <c r="CK72" s="358"/>
      <c r="CL72" s="359"/>
      <c r="CM72" s="358"/>
      <c r="CN72" s="358"/>
      <c r="CO72" s="359"/>
      <c r="CP72" s="358"/>
      <c r="CQ72" s="219"/>
    </row>
    <row r="73" ht="30.75" customHeight="1" spans="1:95">
      <c r="A73" s="406"/>
      <c r="B73" s="363"/>
      <c r="C73" s="407" t="s">
        <v>161</v>
      </c>
      <c r="D73" s="408"/>
      <c r="E73" s="358"/>
      <c r="F73" s="358"/>
      <c r="G73" s="358"/>
      <c r="H73" s="359"/>
      <c r="I73" s="358"/>
      <c r="J73" s="358"/>
      <c r="K73" s="359"/>
      <c r="L73" s="358"/>
      <c r="M73" s="358"/>
      <c r="N73" s="359"/>
      <c r="O73" s="358"/>
      <c r="P73" s="358"/>
      <c r="Q73" s="359"/>
      <c r="R73" s="358"/>
      <c r="S73" s="358"/>
      <c r="T73" s="359"/>
      <c r="U73" s="358"/>
      <c r="V73" s="358"/>
      <c r="W73" s="359"/>
      <c r="X73" s="358"/>
      <c r="Y73" s="358"/>
      <c r="Z73" s="359"/>
      <c r="AA73" s="358"/>
      <c r="AB73" s="361"/>
      <c r="AC73" s="358"/>
      <c r="AD73" s="358"/>
      <c r="AE73" s="358"/>
      <c r="AF73" s="359"/>
      <c r="AG73" s="358"/>
      <c r="AH73" s="358"/>
      <c r="AI73" s="359"/>
      <c r="AJ73" s="358"/>
      <c r="AK73" s="358"/>
      <c r="AL73" s="359"/>
      <c r="AM73" s="358"/>
      <c r="AN73" s="358"/>
      <c r="AO73" s="359"/>
      <c r="AP73" s="358"/>
      <c r="AQ73" s="358"/>
      <c r="AR73" s="359"/>
      <c r="AS73" s="358"/>
      <c r="AT73" s="358"/>
      <c r="AU73" s="359"/>
      <c r="AV73" s="358"/>
      <c r="AW73" s="358"/>
      <c r="AX73" s="359"/>
      <c r="AY73" s="358"/>
      <c r="AZ73" s="361"/>
      <c r="BA73" s="358"/>
      <c r="BB73" s="359"/>
      <c r="BC73" s="358"/>
      <c r="BD73" s="358"/>
      <c r="BE73" s="359"/>
      <c r="BF73" s="358"/>
      <c r="BG73" s="358"/>
      <c r="BH73" s="359"/>
      <c r="BI73" s="358"/>
      <c r="BJ73" s="358"/>
      <c r="BK73" s="359"/>
      <c r="BL73" s="358"/>
      <c r="BM73" s="358"/>
      <c r="BN73" s="359"/>
      <c r="BO73" s="358"/>
      <c r="BP73" s="358"/>
      <c r="BQ73" s="359"/>
      <c r="BR73" s="358"/>
      <c r="BS73" s="361"/>
      <c r="BT73" s="358"/>
      <c r="BU73" s="358"/>
      <c r="BV73" s="358"/>
      <c r="BW73" s="359"/>
      <c r="BX73" s="358"/>
      <c r="BY73" s="358"/>
      <c r="BZ73" s="359"/>
      <c r="CA73" s="358"/>
      <c r="CB73" s="358"/>
      <c r="CC73" s="359"/>
      <c r="CD73" s="358"/>
      <c r="CE73" s="358"/>
      <c r="CF73" s="359"/>
      <c r="CG73" s="358"/>
      <c r="CH73" s="358"/>
      <c r="CI73" s="359"/>
      <c r="CJ73" s="358"/>
      <c r="CK73" s="358"/>
      <c r="CL73" s="359"/>
      <c r="CM73" s="358"/>
      <c r="CN73" s="358"/>
      <c r="CO73" s="359"/>
      <c r="CP73" s="358"/>
      <c r="CQ73" s="221"/>
    </row>
    <row r="74" ht="75.6" customHeight="1" spans="1:95">
      <c r="A74" s="522" t="s">
        <v>331</v>
      </c>
      <c r="B74" s="523" t="s">
        <v>123</v>
      </c>
      <c r="C74" s="524" t="s">
        <v>13</v>
      </c>
      <c r="D74" s="525">
        <f>E74+F74+I74+L74+O74+R74+U74+X74+AA74</f>
        <v>1374.76184</v>
      </c>
      <c r="E74" s="373">
        <v>0</v>
      </c>
      <c r="F74" s="373">
        <v>0</v>
      </c>
      <c r="G74" s="373">
        <v>0</v>
      </c>
      <c r="H74" s="429"/>
      <c r="I74" s="373">
        <v>0</v>
      </c>
      <c r="J74" s="373">
        <v>0</v>
      </c>
      <c r="K74" s="429"/>
      <c r="L74" s="373">
        <v>0</v>
      </c>
      <c r="M74" s="373">
        <f>'43'!O68</f>
        <v>180.025</v>
      </c>
      <c r="N74" s="429">
        <f>N75+N76+N77+N79</f>
        <v>0</v>
      </c>
      <c r="O74" s="373">
        <f>M74+N74</f>
        <v>180.025</v>
      </c>
      <c r="P74" s="373">
        <f>'49'!R74</f>
        <v>1194.73684</v>
      </c>
      <c r="Q74" s="429">
        <f>Q75+Q76+Q77+Q79</f>
        <v>0</v>
      </c>
      <c r="R74" s="551">
        <f>P74+Q74</f>
        <v>1194.73684</v>
      </c>
      <c r="S74" s="373">
        <f>'55'!U74</f>
        <v>0</v>
      </c>
      <c r="T74" s="429">
        <f>T75+T76+T77+T78+T79</f>
        <v>0</v>
      </c>
      <c r="U74" s="551">
        <f>S74+T74</f>
        <v>0</v>
      </c>
      <c r="V74" s="373">
        <f>'55'!X74</f>
        <v>0</v>
      </c>
      <c r="W74" s="429">
        <f>W75+W76+W77+W79</f>
        <v>0</v>
      </c>
      <c r="X74" s="551">
        <f>V74+W74</f>
        <v>0</v>
      </c>
      <c r="Y74" s="373">
        <f>'55'!AA74</f>
        <v>0</v>
      </c>
      <c r="Z74" s="429">
        <f>Z75+Z76+Z77+Z79</f>
        <v>0</v>
      </c>
      <c r="AA74" s="551">
        <f>Y74+Z74</f>
        <v>0</v>
      </c>
      <c r="AB74" s="426">
        <f>AC74+AD74+AG74+AJ74+AM74+AP74+AS74+AV74+AY74</f>
        <v>17000</v>
      </c>
      <c r="AC74" s="373">
        <v>0</v>
      </c>
      <c r="AD74" s="373">
        <v>0</v>
      </c>
      <c r="AE74" s="373">
        <v>0</v>
      </c>
      <c r="AF74" s="429"/>
      <c r="AG74" s="373">
        <v>0</v>
      </c>
      <c r="AH74" s="373">
        <v>0</v>
      </c>
      <c r="AI74" s="429">
        <f>AI75+AI76+AI77+AI79</f>
        <v>0</v>
      </c>
      <c r="AJ74" s="373">
        <v>0</v>
      </c>
      <c r="AK74" s="373">
        <f>'43'!AD68</f>
        <v>0</v>
      </c>
      <c r="AL74" s="429">
        <f>AL75+AL76+AL77+AL79</f>
        <v>0</v>
      </c>
      <c r="AM74" s="373">
        <f>AK74+AL74</f>
        <v>0</v>
      </c>
      <c r="AN74" s="485">
        <f>'49'!AP74</f>
        <v>17000</v>
      </c>
      <c r="AO74" s="429">
        <f>AO75+AO76+AO77+AO79</f>
        <v>0</v>
      </c>
      <c r="AP74" s="373">
        <f>AN74+AO74</f>
        <v>17000</v>
      </c>
      <c r="AQ74" s="485">
        <f>'55'!AS74</f>
        <v>0</v>
      </c>
      <c r="AR74" s="429">
        <f>AR75+AR76+AR77+AR79</f>
        <v>0</v>
      </c>
      <c r="AS74" s="373">
        <f>AQ74+AR74</f>
        <v>0</v>
      </c>
      <c r="AT74" s="485">
        <f>'55'!AV74</f>
        <v>0</v>
      </c>
      <c r="AU74" s="429">
        <f>AU75+AU76+AU77+AU79</f>
        <v>0</v>
      </c>
      <c r="AV74" s="373">
        <f>AT74+AU74</f>
        <v>0</v>
      </c>
      <c r="AW74" s="485">
        <f>'55'!AY74</f>
        <v>0</v>
      </c>
      <c r="AX74" s="429">
        <f>AX75+AX76+AX77+AX79</f>
        <v>0</v>
      </c>
      <c r="AY74" s="373">
        <f>AW74+AX74</f>
        <v>0</v>
      </c>
      <c r="AZ74" s="562">
        <f>BC74+BF74+BI74+BL74+BO74+BR74</f>
        <v>0</v>
      </c>
      <c r="BA74" s="563">
        <v>0</v>
      </c>
      <c r="BB74" s="429">
        <f>BB75+BB76+BB77+BB79</f>
        <v>0</v>
      </c>
      <c r="BC74" s="373">
        <f>BA74+BB74</f>
        <v>0</v>
      </c>
      <c r="BD74" s="373">
        <v>0</v>
      </c>
      <c r="BE74" s="429">
        <f>BE75+BE76+BE77+BE79</f>
        <v>0</v>
      </c>
      <c r="BF74" s="373">
        <f>BD74+BE74</f>
        <v>0</v>
      </c>
      <c r="BG74" s="373">
        <v>0</v>
      </c>
      <c r="BH74" s="429">
        <f>BH75+BH76+BH77+BH79</f>
        <v>0</v>
      </c>
      <c r="BI74" s="373">
        <f>BG74+BH74</f>
        <v>0</v>
      </c>
      <c r="BJ74" s="373">
        <v>0</v>
      </c>
      <c r="BK74" s="429">
        <f>BK75+BK76+BK77+BK79</f>
        <v>0</v>
      </c>
      <c r="BL74" s="373">
        <f>BJ74+BK74</f>
        <v>0</v>
      </c>
      <c r="BM74" s="373">
        <v>0</v>
      </c>
      <c r="BN74" s="429">
        <f>BN75+BN76+BN77+BN79</f>
        <v>0</v>
      </c>
      <c r="BO74" s="373">
        <f>BM74+BN74</f>
        <v>0</v>
      </c>
      <c r="BP74" s="373">
        <v>0</v>
      </c>
      <c r="BQ74" s="429">
        <f>BQ75+BQ76+BQ77+BQ79</f>
        <v>0</v>
      </c>
      <c r="BR74" s="373">
        <f>BP74+BQ74</f>
        <v>0</v>
      </c>
      <c r="BS74" s="426">
        <f>BT74+BU74+BX74+CA74+CD74+CG74+CJ74+CM74+CP74</f>
        <v>18374.76184</v>
      </c>
      <c r="BT74" s="373">
        <f>E74+AC74</f>
        <v>0</v>
      </c>
      <c r="BU74" s="373">
        <f>F74+AD74</f>
        <v>0</v>
      </c>
      <c r="BV74" s="373">
        <f>G74+AE74</f>
        <v>0</v>
      </c>
      <c r="BW74" s="429">
        <f>H74+AF74</f>
        <v>0</v>
      </c>
      <c r="BX74" s="373">
        <f>BV74+BW74</f>
        <v>0</v>
      </c>
      <c r="BY74" s="373">
        <f>J74+AH74+BA74</f>
        <v>0</v>
      </c>
      <c r="BZ74" s="429">
        <f>K74+AI74+BB74</f>
        <v>0</v>
      </c>
      <c r="CA74" s="373">
        <f>BY74+BZ74</f>
        <v>0</v>
      </c>
      <c r="CB74" s="373">
        <f>M74+AK74</f>
        <v>180.025</v>
      </c>
      <c r="CC74" s="429">
        <f>N74+AL74</f>
        <v>0</v>
      </c>
      <c r="CD74" s="373">
        <f>CB74+CC74</f>
        <v>180.025</v>
      </c>
      <c r="CE74" s="373">
        <f>P74+AN74+BG74</f>
        <v>18194.73684</v>
      </c>
      <c r="CF74" s="429">
        <f>Q74+AO74+BH74</f>
        <v>0</v>
      </c>
      <c r="CG74" s="373">
        <f>CE74+CF74</f>
        <v>18194.73684</v>
      </c>
      <c r="CH74" s="373">
        <f>S74+AQ74+BJ74</f>
        <v>0</v>
      </c>
      <c r="CI74" s="429">
        <f>T74+AR74+BK74</f>
        <v>0</v>
      </c>
      <c r="CJ74" s="373">
        <f>CH74+CI74</f>
        <v>0</v>
      </c>
      <c r="CK74" s="373">
        <f>V74+AT74+BM74</f>
        <v>0</v>
      </c>
      <c r="CL74" s="429">
        <f>W74+AU74+BN74</f>
        <v>0</v>
      </c>
      <c r="CM74" s="373">
        <f>CK74+CL74</f>
        <v>0</v>
      </c>
      <c r="CN74" s="373">
        <f>Y74+AW74+BP74</f>
        <v>0</v>
      </c>
      <c r="CO74" s="429">
        <f>Z74+AX74+BQ74</f>
        <v>0</v>
      </c>
      <c r="CP74" s="373">
        <f>CN74+CO74</f>
        <v>0</v>
      </c>
      <c r="CQ74" s="328"/>
    </row>
    <row r="75" ht="21.75" customHeight="1" spans="1:95">
      <c r="A75" s="406"/>
      <c r="B75" s="526"/>
      <c r="C75" s="407" t="s">
        <v>330</v>
      </c>
      <c r="D75" s="527"/>
      <c r="E75" s="369"/>
      <c r="F75" s="369"/>
      <c r="G75" s="369"/>
      <c r="H75" s="369"/>
      <c r="I75" s="369"/>
      <c r="J75" s="369"/>
      <c r="K75" s="359"/>
      <c r="L75" s="369"/>
      <c r="M75" s="369"/>
      <c r="N75" s="359"/>
      <c r="O75" s="369"/>
      <c r="P75" s="369"/>
      <c r="Q75" s="359"/>
      <c r="R75" s="552"/>
      <c r="S75" s="369"/>
      <c r="T75" s="359"/>
      <c r="U75" s="552"/>
      <c r="V75" s="369"/>
      <c r="W75" s="359"/>
      <c r="X75" s="552"/>
      <c r="Y75" s="369"/>
      <c r="Z75" s="359"/>
      <c r="AA75" s="552"/>
      <c r="AB75" s="555"/>
      <c r="AC75" s="369"/>
      <c r="AD75" s="369"/>
      <c r="AE75" s="369"/>
      <c r="AF75" s="359"/>
      <c r="AG75" s="369"/>
      <c r="AH75" s="369"/>
      <c r="AI75" s="359"/>
      <c r="AJ75" s="369"/>
      <c r="AK75" s="369"/>
      <c r="AL75" s="359"/>
      <c r="AM75" s="369"/>
      <c r="AN75" s="369"/>
      <c r="AO75" s="359"/>
      <c r="AP75" s="369"/>
      <c r="AQ75" s="369"/>
      <c r="AR75" s="359"/>
      <c r="AS75" s="369"/>
      <c r="AT75" s="369"/>
      <c r="AU75" s="359"/>
      <c r="AV75" s="369"/>
      <c r="AW75" s="369"/>
      <c r="AX75" s="359"/>
      <c r="AY75" s="369"/>
      <c r="AZ75" s="564"/>
      <c r="BA75" s="565"/>
      <c r="BB75" s="359"/>
      <c r="BC75" s="358"/>
      <c r="BD75" s="369"/>
      <c r="BE75" s="359"/>
      <c r="BF75" s="369"/>
      <c r="BG75" s="369"/>
      <c r="BH75" s="359"/>
      <c r="BI75" s="369"/>
      <c r="BJ75" s="369"/>
      <c r="BK75" s="359"/>
      <c r="BL75" s="369"/>
      <c r="BM75" s="369"/>
      <c r="BN75" s="359"/>
      <c r="BO75" s="369"/>
      <c r="BP75" s="369"/>
      <c r="BQ75" s="359"/>
      <c r="BR75" s="552"/>
      <c r="BS75" s="555"/>
      <c r="BT75" s="369"/>
      <c r="BU75" s="369"/>
      <c r="BV75" s="369"/>
      <c r="BW75" s="359"/>
      <c r="BX75" s="369"/>
      <c r="BY75" s="369"/>
      <c r="BZ75" s="359"/>
      <c r="CA75" s="369"/>
      <c r="CB75" s="369"/>
      <c r="CC75" s="359"/>
      <c r="CD75" s="369"/>
      <c r="CE75" s="369"/>
      <c r="CF75" s="359"/>
      <c r="CG75" s="369"/>
      <c r="CH75" s="369"/>
      <c r="CI75" s="359"/>
      <c r="CJ75" s="369"/>
      <c r="CK75" s="369"/>
      <c r="CL75" s="359"/>
      <c r="CM75" s="369"/>
      <c r="CN75" s="369"/>
      <c r="CO75" s="359"/>
      <c r="CP75" s="552"/>
      <c r="CQ75" s="329"/>
    </row>
    <row r="76" ht="34.5" customHeight="1" spans="1:95">
      <c r="A76" s="406"/>
      <c r="B76" s="526"/>
      <c r="C76" s="407" t="s">
        <v>404</v>
      </c>
      <c r="D76" s="528"/>
      <c r="E76" s="369"/>
      <c r="F76" s="369"/>
      <c r="G76" s="369"/>
      <c r="H76" s="369"/>
      <c r="I76" s="369"/>
      <c r="J76" s="369"/>
      <c r="K76" s="359"/>
      <c r="L76" s="369"/>
      <c r="M76" s="369"/>
      <c r="N76" s="359"/>
      <c r="O76" s="369"/>
      <c r="P76" s="369"/>
      <c r="Q76" s="359"/>
      <c r="R76" s="552"/>
      <c r="S76" s="369"/>
      <c r="T76" s="359"/>
      <c r="U76" s="552"/>
      <c r="V76" s="369"/>
      <c r="W76" s="359"/>
      <c r="X76" s="552"/>
      <c r="Y76" s="369"/>
      <c r="Z76" s="359"/>
      <c r="AA76" s="552"/>
      <c r="AB76" s="556"/>
      <c r="AC76" s="369"/>
      <c r="AD76" s="369"/>
      <c r="AE76" s="369"/>
      <c r="AF76" s="359"/>
      <c r="AG76" s="369"/>
      <c r="AH76" s="369"/>
      <c r="AI76" s="359"/>
      <c r="AJ76" s="369"/>
      <c r="AK76" s="369"/>
      <c r="AL76" s="359"/>
      <c r="AM76" s="369"/>
      <c r="AN76" s="369"/>
      <c r="AO76" s="359"/>
      <c r="AP76" s="369"/>
      <c r="AQ76" s="369"/>
      <c r="AR76" s="359"/>
      <c r="AS76" s="369"/>
      <c r="AT76" s="369"/>
      <c r="AU76" s="359"/>
      <c r="AV76" s="369"/>
      <c r="AW76" s="369"/>
      <c r="AX76" s="359"/>
      <c r="AY76" s="369"/>
      <c r="AZ76" s="566"/>
      <c r="BA76" s="565"/>
      <c r="BB76" s="359"/>
      <c r="BC76" s="358"/>
      <c r="BD76" s="369"/>
      <c r="BE76" s="359"/>
      <c r="BF76" s="369"/>
      <c r="BG76" s="369"/>
      <c r="BH76" s="359"/>
      <c r="BI76" s="369"/>
      <c r="BJ76" s="369"/>
      <c r="BK76" s="359"/>
      <c r="BL76" s="369"/>
      <c r="BM76" s="369"/>
      <c r="BN76" s="359"/>
      <c r="BO76" s="369"/>
      <c r="BP76" s="369"/>
      <c r="BQ76" s="359"/>
      <c r="BR76" s="552"/>
      <c r="BS76" s="556"/>
      <c r="BT76" s="369"/>
      <c r="BU76" s="369"/>
      <c r="BV76" s="369"/>
      <c r="BW76" s="359"/>
      <c r="BX76" s="369"/>
      <c r="BY76" s="369"/>
      <c r="BZ76" s="359"/>
      <c r="CA76" s="369"/>
      <c r="CB76" s="369"/>
      <c r="CC76" s="359"/>
      <c r="CD76" s="369"/>
      <c r="CE76" s="369"/>
      <c r="CF76" s="359"/>
      <c r="CG76" s="369"/>
      <c r="CH76" s="369"/>
      <c r="CI76" s="359"/>
      <c r="CJ76" s="369"/>
      <c r="CK76" s="369"/>
      <c r="CL76" s="359"/>
      <c r="CM76" s="369"/>
      <c r="CN76" s="369"/>
      <c r="CO76" s="359"/>
      <c r="CP76" s="579"/>
      <c r="CQ76" s="329"/>
    </row>
    <row r="77" ht="20.25" customHeight="1" spans="1:95">
      <c r="A77" s="406"/>
      <c r="B77" s="526"/>
      <c r="C77" s="407" t="s">
        <v>137</v>
      </c>
      <c r="D77" s="528"/>
      <c r="E77" s="369"/>
      <c r="F77" s="369"/>
      <c r="G77" s="369"/>
      <c r="H77" s="369"/>
      <c r="I77" s="369"/>
      <c r="J77" s="369"/>
      <c r="K77" s="359"/>
      <c r="L77" s="369"/>
      <c r="M77" s="369"/>
      <c r="N77" s="359"/>
      <c r="O77" s="369"/>
      <c r="P77" s="369"/>
      <c r="Q77" s="359"/>
      <c r="R77" s="552"/>
      <c r="S77" s="369"/>
      <c r="T77" s="359"/>
      <c r="U77" s="552"/>
      <c r="V77" s="369"/>
      <c r="W77" s="359"/>
      <c r="X77" s="552"/>
      <c r="Y77" s="369"/>
      <c r="Z77" s="359"/>
      <c r="AA77" s="552"/>
      <c r="AB77" s="556"/>
      <c r="AC77" s="369"/>
      <c r="AD77" s="369"/>
      <c r="AE77" s="369"/>
      <c r="AF77" s="359"/>
      <c r="AG77" s="369"/>
      <c r="AH77" s="369"/>
      <c r="AI77" s="359"/>
      <c r="AJ77" s="369"/>
      <c r="AK77" s="369"/>
      <c r="AL77" s="359"/>
      <c r="AM77" s="369"/>
      <c r="AN77" s="369"/>
      <c r="AO77" s="359"/>
      <c r="AP77" s="369"/>
      <c r="AQ77" s="369"/>
      <c r="AR77" s="359"/>
      <c r="AS77" s="369"/>
      <c r="AT77" s="369"/>
      <c r="AU77" s="359"/>
      <c r="AV77" s="369"/>
      <c r="AW77" s="369"/>
      <c r="AX77" s="359"/>
      <c r="AY77" s="369"/>
      <c r="AZ77" s="566"/>
      <c r="BA77" s="565"/>
      <c r="BB77" s="359"/>
      <c r="BC77" s="358"/>
      <c r="BD77" s="369"/>
      <c r="BE77" s="359"/>
      <c r="BF77" s="369"/>
      <c r="BG77" s="369"/>
      <c r="BH77" s="359"/>
      <c r="BI77" s="369"/>
      <c r="BJ77" s="369"/>
      <c r="BK77" s="359"/>
      <c r="BL77" s="369"/>
      <c r="BM77" s="369"/>
      <c r="BN77" s="359"/>
      <c r="BO77" s="369"/>
      <c r="BP77" s="369"/>
      <c r="BQ77" s="359"/>
      <c r="BR77" s="552"/>
      <c r="BS77" s="556"/>
      <c r="BT77" s="369"/>
      <c r="BU77" s="369"/>
      <c r="BV77" s="369"/>
      <c r="BW77" s="359"/>
      <c r="BX77" s="369"/>
      <c r="BY77" s="369"/>
      <c r="BZ77" s="359"/>
      <c r="CA77" s="369"/>
      <c r="CB77" s="369"/>
      <c r="CC77" s="359"/>
      <c r="CD77" s="369"/>
      <c r="CE77" s="369"/>
      <c r="CF77" s="359"/>
      <c r="CG77" s="369"/>
      <c r="CH77" s="369"/>
      <c r="CI77" s="359"/>
      <c r="CJ77" s="369"/>
      <c r="CK77" s="369"/>
      <c r="CL77" s="359"/>
      <c r="CM77" s="369"/>
      <c r="CN77" s="369"/>
      <c r="CO77" s="359"/>
      <c r="CP77" s="552"/>
      <c r="CQ77" s="329"/>
    </row>
    <row r="78" ht="29.25" customHeight="1" spans="1:95">
      <c r="A78" s="406"/>
      <c r="B78" s="526"/>
      <c r="C78" s="407" t="s">
        <v>402</v>
      </c>
      <c r="D78" s="528"/>
      <c r="E78" s="369"/>
      <c r="F78" s="369"/>
      <c r="G78" s="369"/>
      <c r="H78" s="369"/>
      <c r="I78" s="369"/>
      <c r="J78" s="369"/>
      <c r="K78" s="359"/>
      <c r="L78" s="369"/>
      <c r="M78" s="369"/>
      <c r="N78" s="359"/>
      <c r="O78" s="369"/>
      <c r="P78" s="369"/>
      <c r="Q78" s="359"/>
      <c r="R78" s="552"/>
      <c r="S78" s="369"/>
      <c r="T78" s="359"/>
      <c r="U78" s="552"/>
      <c r="V78" s="369"/>
      <c r="W78" s="359"/>
      <c r="X78" s="552"/>
      <c r="Y78" s="369"/>
      <c r="Z78" s="359"/>
      <c r="AA78" s="552"/>
      <c r="AB78" s="556"/>
      <c r="AC78" s="369"/>
      <c r="AD78" s="369"/>
      <c r="AE78" s="369"/>
      <c r="AF78" s="359"/>
      <c r="AG78" s="369"/>
      <c r="AH78" s="369"/>
      <c r="AI78" s="359"/>
      <c r="AJ78" s="369"/>
      <c r="AK78" s="369"/>
      <c r="AL78" s="359"/>
      <c r="AM78" s="369"/>
      <c r="AN78" s="369"/>
      <c r="AO78" s="359"/>
      <c r="AP78" s="369"/>
      <c r="AQ78" s="369"/>
      <c r="AR78" s="359"/>
      <c r="AS78" s="369"/>
      <c r="AT78" s="369"/>
      <c r="AU78" s="359"/>
      <c r="AV78" s="369"/>
      <c r="AW78" s="369"/>
      <c r="AX78" s="359"/>
      <c r="AY78" s="369"/>
      <c r="AZ78" s="566"/>
      <c r="BA78" s="565"/>
      <c r="BB78" s="359"/>
      <c r="BC78" s="358"/>
      <c r="BD78" s="369"/>
      <c r="BE78" s="359"/>
      <c r="BF78" s="369"/>
      <c r="BG78" s="369"/>
      <c r="BH78" s="359"/>
      <c r="BI78" s="369"/>
      <c r="BJ78" s="369"/>
      <c r="BK78" s="359"/>
      <c r="BL78" s="369"/>
      <c r="BM78" s="369"/>
      <c r="BN78" s="359"/>
      <c r="BO78" s="369"/>
      <c r="BP78" s="369"/>
      <c r="BQ78" s="359"/>
      <c r="BR78" s="552"/>
      <c r="BS78" s="556"/>
      <c r="BT78" s="369"/>
      <c r="BU78" s="369"/>
      <c r="BV78" s="369"/>
      <c r="BW78" s="359"/>
      <c r="BX78" s="369"/>
      <c r="BY78" s="369"/>
      <c r="BZ78" s="359"/>
      <c r="CA78" s="369"/>
      <c r="CB78" s="369"/>
      <c r="CC78" s="359"/>
      <c r="CD78" s="369"/>
      <c r="CE78" s="369"/>
      <c r="CF78" s="359"/>
      <c r="CG78" s="369"/>
      <c r="CH78" s="369"/>
      <c r="CI78" s="359"/>
      <c r="CJ78" s="369"/>
      <c r="CK78" s="369"/>
      <c r="CL78" s="359"/>
      <c r="CM78" s="369"/>
      <c r="CN78" s="369"/>
      <c r="CO78" s="359"/>
      <c r="CP78" s="369"/>
      <c r="CQ78" s="329"/>
    </row>
    <row r="79" ht="32.25" customHeight="1" spans="1:95">
      <c r="A79" s="420"/>
      <c r="B79" s="529"/>
      <c r="C79" s="422" t="s">
        <v>39</v>
      </c>
      <c r="D79" s="528"/>
      <c r="E79" s="369"/>
      <c r="F79" s="369"/>
      <c r="G79" s="369"/>
      <c r="H79" s="369"/>
      <c r="I79" s="369"/>
      <c r="J79" s="369"/>
      <c r="K79" s="359"/>
      <c r="L79" s="369"/>
      <c r="M79" s="369"/>
      <c r="N79" s="359"/>
      <c r="O79" s="369"/>
      <c r="P79" s="369"/>
      <c r="Q79" s="359"/>
      <c r="R79" s="552"/>
      <c r="S79" s="369"/>
      <c r="T79" s="359"/>
      <c r="U79" s="552"/>
      <c r="V79" s="369"/>
      <c r="W79" s="359"/>
      <c r="X79" s="552"/>
      <c r="Y79" s="369"/>
      <c r="Z79" s="359"/>
      <c r="AA79" s="552"/>
      <c r="AB79" s="556"/>
      <c r="AC79" s="369"/>
      <c r="AD79" s="369"/>
      <c r="AE79" s="369"/>
      <c r="AF79" s="359"/>
      <c r="AG79" s="369"/>
      <c r="AH79" s="369"/>
      <c r="AI79" s="359"/>
      <c r="AJ79" s="369"/>
      <c r="AK79" s="369"/>
      <c r="AL79" s="359"/>
      <c r="AM79" s="369"/>
      <c r="AN79" s="369"/>
      <c r="AO79" s="359"/>
      <c r="AP79" s="369"/>
      <c r="AQ79" s="369"/>
      <c r="AR79" s="359"/>
      <c r="AS79" s="369"/>
      <c r="AT79" s="369"/>
      <c r="AU79" s="359"/>
      <c r="AV79" s="369"/>
      <c r="AW79" s="369"/>
      <c r="AX79" s="359"/>
      <c r="AY79" s="369"/>
      <c r="AZ79" s="566"/>
      <c r="BA79" s="565"/>
      <c r="BB79" s="359"/>
      <c r="BC79" s="358"/>
      <c r="BD79" s="358"/>
      <c r="BE79" s="359"/>
      <c r="BF79" s="358"/>
      <c r="BG79" s="358"/>
      <c r="BH79" s="359"/>
      <c r="BI79" s="358"/>
      <c r="BJ79" s="358"/>
      <c r="BK79" s="359"/>
      <c r="BL79" s="358"/>
      <c r="BM79" s="358"/>
      <c r="BN79" s="359"/>
      <c r="BO79" s="358"/>
      <c r="BP79" s="358"/>
      <c r="BQ79" s="359"/>
      <c r="BR79" s="464"/>
      <c r="BS79" s="556"/>
      <c r="BT79" s="369"/>
      <c r="BU79" s="369"/>
      <c r="BV79" s="369"/>
      <c r="BW79" s="359"/>
      <c r="BX79" s="369"/>
      <c r="BY79" s="369"/>
      <c r="BZ79" s="359"/>
      <c r="CA79" s="369"/>
      <c r="CB79" s="369"/>
      <c r="CC79" s="359"/>
      <c r="CD79" s="369"/>
      <c r="CE79" s="369"/>
      <c r="CF79" s="359"/>
      <c r="CG79" s="369"/>
      <c r="CH79" s="369"/>
      <c r="CI79" s="359"/>
      <c r="CJ79" s="369"/>
      <c r="CK79" s="369"/>
      <c r="CL79" s="359"/>
      <c r="CM79" s="369"/>
      <c r="CN79" s="369"/>
      <c r="CO79" s="359"/>
      <c r="CP79" s="369"/>
      <c r="CQ79" s="331"/>
    </row>
    <row r="80" ht="45" hidden="1" customHeight="1" outlineLevel="1" spans="1:95">
      <c r="A80" s="530" t="s">
        <v>125</v>
      </c>
      <c r="B80" s="531" t="s">
        <v>126</v>
      </c>
      <c r="C80" s="532" t="s">
        <v>13</v>
      </c>
      <c r="D80" s="357">
        <f>E80+F80+I80+L80+O80+R80</f>
        <v>0</v>
      </c>
      <c r="E80" s="358">
        <v>0</v>
      </c>
      <c r="F80" s="358">
        <v>0</v>
      </c>
      <c r="G80" s="358">
        <v>0</v>
      </c>
      <c r="H80" s="359"/>
      <c r="I80" s="358">
        <v>0</v>
      </c>
      <c r="J80" s="358">
        <v>0</v>
      </c>
      <c r="K80" s="359"/>
      <c r="L80" s="358">
        <v>0</v>
      </c>
      <c r="M80" s="358">
        <v>0</v>
      </c>
      <c r="N80" s="359"/>
      <c r="O80" s="358">
        <v>0</v>
      </c>
      <c r="P80" s="358">
        <v>0</v>
      </c>
      <c r="Q80" s="359"/>
      <c r="R80" s="464">
        <f>P80+Q80</f>
        <v>0</v>
      </c>
      <c r="S80" s="358"/>
      <c r="T80" s="359"/>
      <c r="U80" s="464"/>
      <c r="V80" s="358"/>
      <c r="W80" s="359"/>
      <c r="X80" s="464"/>
      <c r="Y80" s="358"/>
      <c r="Z80" s="359"/>
      <c r="AA80" s="464"/>
      <c r="AB80" s="357">
        <f>AC80+AD80+AG80+AJ80+AM80+AP80</f>
        <v>0</v>
      </c>
      <c r="AC80" s="358">
        <v>0</v>
      </c>
      <c r="AD80" s="358">
        <v>0</v>
      </c>
      <c r="AE80" s="358">
        <v>0</v>
      </c>
      <c r="AF80" s="359"/>
      <c r="AG80" s="358">
        <v>0</v>
      </c>
      <c r="AH80" s="358">
        <v>0</v>
      </c>
      <c r="AI80" s="359"/>
      <c r="AJ80" s="358">
        <v>0</v>
      </c>
      <c r="AK80" s="358">
        <v>0</v>
      </c>
      <c r="AL80" s="558"/>
      <c r="AM80" s="358">
        <v>0</v>
      </c>
      <c r="AN80" s="358">
        <v>0</v>
      </c>
      <c r="AO80" s="359"/>
      <c r="AP80" s="358">
        <v>0</v>
      </c>
      <c r="AQ80" s="358"/>
      <c r="AR80" s="359"/>
      <c r="AS80" s="358"/>
      <c r="AT80" s="358"/>
      <c r="AU80" s="359"/>
      <c r="AV80" s="358"/>
      <c r="AW80" s="358"/>
      <c r="AX80" s="359"/>
      <c r="AY80" s="358"/>
      <c r="AZ80" s="466"/>
      <c r="BA80" s="565"/>
      <c r="BB80" s="359"/>
      <c r="BC80" s="464"/>
      <c r="BD80" s="567"/>
      <c r="BE80" s="567"/>
      <c r="BF80" s="567"/>
      <c r="BG80" s="567"/>
      <c r="BH80" s="567"/>
      <c r="BI80" s="573"/>
      <c r="BJ80" s="567"/>
      <c r="BK80" s="567"/>
      <c r="BL80" s="573"/>
      <c r="BM80" s="567"/>
      <c r="BN80" s="567"/>
      <c r="BO80" s="573"/>
      <c r="BP80" s="567"/>
      <c r="BQ80" s="567"/>
      <c r="BR80" s="573"/>
      <c r="BS80" s="357">
        <f>BT80+BU80+BX80+CA80+CD80+CG80</f>
        <v>0</v>
      </c>
      <c r="BT80" s="358">
        <f>E80+AC80</f>
        <v>0</v>
      </c>
      <c r="BU80" s="358">
        <f>F80+AD80</f>
        <v>0</v>
      </c>
      <c r="BV80" s="358">
        <f>G80+AE80</f>
        <v>0</v>
      </c>
      <c r="BW80" s="359">
        <f>H80+AF80</f>
        <v>0</v>
      </c>
      <c r="BX80" s="358">
        <f>BV80+BW80</f>
        <v>0</v>
      </c>
      <c r="BY80" s="358">
        <f>J80+AH80</f>
        <v>0</v>
      </c>
      <c r="BZ80" s="359">
        <f>K80+AI80</f>
        <v>0</v>
      </c>
      <c r="CA80" s="358">
        <f>BY80+BZ80</f>
        <v>0</v>
      </c>
      <c r="CB80" s="358">
        <f>M80+AK80</f>
        <v>0</v>
      </c>
      <c r="CC80" s="359">
        <f>N80+AL80</f>
        <v>0</v>
      </c>
      <c r="CD80" s="358">
        <f>CB80+CC80</f>
        <v>0</v>
      </c>
      <c r="CE80" s="358">
        <f>P80+AN80</f>
        <v>0</v>
      </c>
      <c r="CF80" s="359">
        <f>Q80+AO80</f>
        <v>0</v>
      </c>
      <c r="CG80" s="464">
        <f>CE80+CF80</f>
        <v>0</v>
      </c>
      <c r="CH80" s="358"/>
      <c r="CI80" s="359"/>
      <c r="CJ80" s="464"/>
      <c r="CK80" s="358"/>
      <c r="CL80" s="359"/>
      <c r="CM80" s="464"/>
      <c r="CN80" s="358"/>
      <c r="CO80" s="359"/>
      <c r="CP80" s="464"/>
      <c r="CQ80" s="232"/>
    </row>
    <row r="81" hidden="1" customHeight="1" outlineLevel="1" spans="1:95">
      <c r="A81" s="516"/>
      <c r="B81" s="533"/>
      <c r="C81" s="356" t="s">
        <v>91</v>
      </c>
      <c r="D81" s="391"/>
      <c r="E81" s="392"/>
      <c r="F81" s="392"/>
      <c r="G81" s="392"/>
      <c r="H81" s="359"/>
      <c r="I81" s="392"/>
      <c r="J81" s="392"/>
      <c r="K81" s="359"/>
      <c r="L81" s="392"/>
      <c r="M81" s="392"/>
      <c r="N81" s="359"/>
      <c r="O81" s="392"/>
      <c r="P81" s="392"/>
      <c r="Q81" s="359"/>
      <c r="R81" s="474"/>
      <c r="S81" s="392"/>
      <c r="T81" s="359"/>
      <c r="U81" s="474"/>
      <c r="V81" s="392"/>
      <c r="W81" s="359"/>
      <c r="X81" s="474"/>
      <c r="Y81" s="392"/>
      <c r="Z81" s="359"/>
      <c r="AA81" s="474"/>
      <c r="AB81" s="391"/>
      <c r="AC81" s="392"/>
      <c r="AD81" s="392"/>
      <c r="AE81" s="392"/>
      <c r="AF81" s="359"/>
      <c r="AG81" s="392"/>
      <c r="AH81" s="392"/>
      <c r="AI81" s="359"/>
      <c r="AJ81" s="392"/>
      <c r="AK81" s="392"/>
      <c r="AL81" s="558"/>
      <c r="AM81" s="392"/>
      <c r="AN81" s="435"/>
      <c r="AO81" s="359"/>
      <c r="AP81" s="361"/>
      <c r="AQ81" s="435"/>
      <c r="AR81" s="359"/>
      <c r="AS81" s="361"/>
      <c r="AT81" s="435"/>
      <c r="AU81" s="359"/>
      <c r="AV81" s="361"/>
      <c r="AW81" s="435"/>
      <c r="AX81" s="359"/>
      <c r="AY81" s="361"/>
      <c r="AZ81" s="475"/>
      <c r="BA81" s="357"/>
      <c r="BB81" s="359"/>
      <c r="BC81" s="467"/>
      <c r="BD81" s="548"/>
      <c r="BE81" s="548"/>
      <c r="BF81" s="548"/>
      <c r="BG81" s="548"/>
      <c r="BH81" s="548"/>
      <c r="BI81" s="574"/>
      <c r="BJ81" s="548"/>
      <c r="BK81" s="548"/>
      <c r="BL81" s="574"/>
      <c r="BM81" s="548"/>
      <c r="BN81" s="548"/>
      <c r="BO81" s="574"/>
      <c r="BP81" s="548"/>
      <c r="BQ81" s="548"/>
      <c r="BR81" s="574"/>
      <c r="BS81" s="391"/>
      <c r="BT81" s="435"/>
      <c r="BU81" s="435"/>
      <c r="BV81" s="435"/>
      <c r="BW81" s="427"/>
      <c r="BX81" s="435"/>
      <c r="BY81" s="435"/>
      <c r="BZ81" s="427"/>
      <c r="CA81" s="435"/>
      <c r="CB81" s="435"/>
      <c r="CC81" s="427"/>
      <c r="CD81" s="435"/>
      <c r="CE81" s="435"/>
      <c r="CF81" s="427"/>
      <c r="CG81" s="494"/>
      <c r="CH81" s="435"/>
      <c r="CI81" s="427"/>
      <c r="CJ81" s="494"/>
      <c r="CK81" s="435"/>
      <c r="CL81" s="427"/>
      <c r="CM81" s="494"/>
      <c r="CN81" s="435"/>
      <c r="CO81" s="427"/>
      <c r="CP81" s="494"/>
      <c r="CQ81" s="212"/>
    </row>
    <row r="82" ht="33.75" hidden="1" customHeight="1" outlineLevel="1" spans="1:95">
      <c r="A82" s="534"/>
      <c r="B82" s="535"/>
      <c r="C82" s="356" t="s">
        <v>146</v>
      </c>
      <c r="D82" s="480"/>
      <c r="E82" s="536"/>
      <c r="F82" s="536"/>
      <c r="G82" s="536"/>
      <c r="H82" s="359"/>
      <c r="I82" s="536"/>
      <c r="J82" s="536"/>
      <c r="K82" s="359"/>
      <c r="L82" s="536"/>
      <c r="M82" s="536"/>
      <c r="N82" s="359"/>
      <c r="O82" s="536"/>
      <c r="P82" s="536"/>
      <c r="Q82" s="359"/>
      <c r="R82" s="553"/>
      <c r="S82" s="536"/>
      <c r="T82" s="359"/>
      <c r="U82" s="553"/>
      <c r="V82" s="536"/>
      <c r="W82" s="359"/>
      <c r="X82" s="553"/>
      <c r="Y82" s="536"/>
      <c r="Z82" s="359"/>
      <c r="AA82" s="553"/>
      <c r="AB82" s="480"/>
      <c r="AC82" s="536"/>
      <c r="AD82" s="536"/>
      <c r="AE82" s="536"/>
      <c r="AF82" s="359"/>
      <c r="AG82" s="536"/>
      <c r="AH82" s="536"/>
      <c r="AI82" s="359"/>
      <c r="AJ82" s="536"/>
      <c r="AK82" s="536"/>
      <c r="AL82" s="558"/>
      <c r="AM82" s="536"/>
      <c r="AN82" s="437"/>
      <c r="AO82" s="359"/>
      <c r="AP82" s="361"/>
      <c r="AQ82" s="437"/>
      <c r="AR82" s="359"/>
      <c r="AS82" s="361"/>
      <c r="AT82" s="437"/>
      <c r="AU82" s="359"/>
      <c r="AV82" s="361"/>
      <c r="AW82" s="437"/>
      <c r="AX82" s="359"/>
      <c r="AY82" s="361"/>
      <c r="AZ82" s="471"/>
      <c r="BA82" s="357"/>
      <c r="BB82" s="359"/>
      <c r="BC82" s="467"/>
      <c r="BD82" s="568"/>
      <c r="BE82" s="568"/>
      <c r="BF82" s="568"/>
      <c r="BG82" s="568"/>
      <c r="BH82" s="568"/>
      <c r="BI82" s="575"/>
      <c r="BJ82" s="568"/>
      <c r="BK82" s="568"/>
      <c r="BL82" s="575"/>
      <c r="BM82" s="568"/>
      <c r="BN82" s="568"/>
      <c r="BO82" s="575"/>
      <c r="BP82" s="568"/>
      <c r="BQ82" s="568"/>
      <c r="BR82" s="575"/>
      <c r="BS82" s="480"/>
      <c r="BT82" s="437"/>
      <c r="BU82" s="437"/>
      <c r="BV82" s="437"/>
      <c r="BW82" s="427"/>
      <c r="BX82" s="437"/>
      <c r="BY82" s="437"/>
      <c r="BZ82" s="427"/>
      <c r="CA82" s="437"/>
      <c r="CB82" s="437"/>
      <c r="CC82" s="427"/>
      <c r="CD82" s="437"/>
      <c r="CE82" s="437"/>
      <c r="CF82" s="427"/>
      <c r="CG82" s="497"/>
      <c r="CH82" s="437"/>
      <c r="CI82" s="427"/>
      <c r="CJ82" s="497"/>
      <c r="CK82" s="437"/>
      <c r="CL82" s="427"/>
      <c r="CM82" s="497"/>
      <c r="CN82" s="437"/>
      <c r="CO82" s="427"/>
      <c r="CP82" s="497"/>
      <c r="CQ82" s="212"/>
    </row>
    <row r="83" ht="22.5" hidden="1" customHeight="1" outlineLevel="1" spans="1:95">
      <c r="A83" s="534"/>
      <c r="B83" s="535"/>
      <c r="C83" s="356" t="s">
        <v>161</v>
      </c>
      <c r="D83" s="480"/>
      <c r="E83" s="536"/>
      <c r="F83" s="536"/>
      <c r="G83" s="536"/>
      <c r="H83" s="359"/>
      <c r="I83" s="536"/>
      <c r="J83" s="536"/>
      <c r="K83" s="359"/>
      <c r="L83" s="536"/>
      <c r="M83" s="536"/>
      <c r="N83" s="359"/>
      <c r="O83" s="536"/>
      <c r="P83" s="536"/>
      <c r="Q83" s="359"/>
      <c r="R83" s="553"/>
      <c r="S83" s="536"/>
      <c r="T83" s="359"/>
      <c r="U83" s="553"/>
      <c r="V83" s="536"/>
      <c r="W83" s="359"/>
      <c r="X83" s="553"/>
      <c r="Y83" s="536"/>
      <c r="Z83" s="359"/>
      <c r="AA83" s="553"/>
      <c r="AB83" s="480"/>
      <c r="AC83" s="536"/>
      <c r="AD83" s="536"/>
      <c r="AE83" s="536"/>
      <c r="AF83" s="359"/>
      <c r="AG83" s="536"/>
      <c r="AH83" s="536"/>
      <c r="AI83" s="359"/>
      <c r="AJ83" s="536"/>
      <c r="AK83" s="536"/>
      <c r="AL83" s="359"/>
      <c r="AM83" s="536"/>
      <c r="AN83" s="437"/>
      <c r="AO83" s="359"/>
      <c r="AP83" s="361"/>
      <c r="AQ83" s="437"/>
      <c r="AR83" s="359"/>
      <c r="AS83" s="361"/>
      <c r="AT83" s="437"/>
      <c r="AU83" s="359"/>
      <c r="AV83" s="361"/>
      <c r="AW83" s="437"/>
      <c r="AX83" s="359"/>
      <c r="AY83" s="361"/>
      <c r="AZ83" s="471"/>
      <c r="BA83" s="357"/>
      <c r="BB83" s="359"/>
      <c r="BC83" s="467"/>
      <c r="BD83" s="568"/>
      <c r="BE83" s="568"/>
      <c r="BF83" s="568"/>
      <c r="BG83" s="568"/>
      <c r="BH83" s="568"/>
      <c r="BI83" s="575"/>
      <c r="BJ83" s="568"/>
      <c r="BK83" s="568"/>
      <c r="BL83" s="575"/>
      <c r="BM83" s="568"/>
      <c r="BN83" s="568"/>
      <c r="BO83" s="575"/>
      <c r="BP83" s="568"/>
      <c r="BQ83" s="568"/>
      <c r="BR83" s="575"/>
      <c r="BS83" s="480"/>
      <c r="BT83" s="437"/>
      <c r="BU83" s="437"/>
      <c r="BV83" s="437"/>
      <c r="BW83" s="427"/>
      <c r="BX83" s="437"/>
      <c r="BY83" s="437"/>
      <c r="BZ83" s="427"/>
      <c r="CA83" s="437"/>
      <c r="CB83" s="437"/>
      <c r="CC83" s="427"/>
      <c r="CD83" s="437"/>
      <c r="CE83" s="437"/>
      <c r="CF83" s="427"/>
      <c r="CG83" s="497"/>
      <c r="CH83" s="437"/>
      <c r="CI83" s="427"/>
      <c r="CJ83" s="497"/>
      <c r="CK83" s="437"/>
      <c r="CL83" s="427"/>
      <c r="CM83" s="497"/>
      <c r="CN83" s="437"/>
      <c r="CO83" s="427"/>
      <c r="CP83" s="497"/>
      <c r="CQ83" s="212"/>
    </row>
    <row r="84" ht="22.5" hidden="1" customHeight="1" outlineLevel="1" spans="1:95">
      <c r="A84" s="530"/>
      <c r="B84" s="537"/>
      <c r="C84" s="356" t="s">
        <v>39</v>
      </c>
      <c r="D84" s="426"/>
      <c r="E84" s="373"/>
      <c r="F84" s="373"/>
      <c r="G84" s="373"/>
      <c r="H84" s="359"/>
      <c r="I84" s="373"/>
      <c r="J84" s="373"/>
      <c r="K84" s="359"/>
      <c r="L84" s="373"/>
      <c r="M84" s="373"/>
      <c r="N84" s="359"/>
      <c r="O84" s="373"/>
      <c r="P84" s="373"/>
      <c r="Q84" s="359"/>
      <c r="R84" s="551"/>
      <c r="S84" s="373"/>
      <c r="T84" s="359"/>
      <c r="U84" s="551"/>
      <c r="V84" s="373"/>
      <c r="W84" s="359"/>
      <c r="X84" s="551"/>
      <c r="Y84" s="373"/>
      <c r="Z84" s="359"/>
      <c r="AA84" s="551"/>
      <c r="AB84" s="426"/>
      <c r="AC84" s="373"/>
      <c r="AD84" s="373"/>
      <c r="AE84" s="373"/>
      <c r="AF84" s="359"/>
      <c r="AG84" s="373"/>
      <c r="AH84" s="373"/>
      <c r="AI84" s="359"/>
      <c r="AJ84" s="373"/>
      <c r="AK84" s="373"/>
      <c r="AL84" s="359"/>
      <c r="AM84" s="373"/>
      <c r="AN84" s="482"/>
      <c r="AO84" s="359"/>
      <c r="AP84" s="361"/>
      <c r="AQ84" s="482"/>
      <c r="AR84" s="359"/>
      <c r="AS84" s="361"/>
      <c r="AT84" s="482"/>
      <c r="AU84" s="359"/>
      <c r="AV84" s="361"/>
      <c r="AW84" s="482"/>
      <c r="AX84" s="359"/>
      <c r="AY84" s="361"/>
      <c r="AZ84" s="473"/>
      <c r="BA84" s="357"/>
      <c r="BB84" s="359"/>
      <c r="BC84" s="467"/>
      <c r="BD84" s="569"/>
      <c r="BE84" s="569"/>
      <c r="BF84" s="569"/>
      <c r="BG84" s="569"/>
      <c r="BH84" s="569"/>
      <c r="BI84" s="576"/>
      <c r="BJ84" s="569"/>
      <c r="BK84" s="569"/>
      <c r="BL84" s="576"/>
      <c r="BM84" s="569"/>
      <c r="BN84" s="569"/>
      <c r="BO84" s="576"/>
      <c r="BP84" s="569"/>
      <c r="BQ84" s="569"/>
      <c r="BR84" s="576"/>
      <c r="BS84" s="426"/>
      <c r="BT84" s="482"/>
      <c r="BU84" s="482"/>
      <c r="BV84" s="482"/>
      <c r="BW84" s="427"/>
      <c r="BX84" s="482"/>
      <c r="BY84" s="482"/>
      <c r="BZ84" s="427"/>
      <c r="CA84" s="482"/>
      <c r="CB84" s="482"/>
      <c r="CC84" s="427"/>
      <c r="CD84" s="482"/>
      <c r="CE84" s="482"/>
      <c r="CF84" s="427"/>
      <c r="CG84" s="493"/>
      <c r="CH84" s="482"/>
      <c r="CI84" s="427"/>
      <c r="CJ84" s="493"/>
      <c r="CK84" s="482"/>
      <c r="CL84" s="427"/>
      <c r="CM84" s="493"/>
      <c r="CN84" s="482"/>
      <c r="CO84" s="427"/>
      <c r="CP84" s="493"/>
      <c r="CQ84" s="212"/>
    </row>
    <row r="85" ht="74.25" hidden="1" customHeight="1" outlineLevel="1" spans="1:95">
      <c r="A85" s="530" t="s">
        <v>331</v>
      </c>
      <c r="B85" s="537" t="s">
        <v>332</v>
      </c>
      <c r="C85" s="356" t="s">
        <v>13</v>
      </c>
      <c r="D85" s="357">
        <f>E85+F85+I85+L85+O85+R85</f>
        <v>0</v>
      </c>
      <c r="E85" s="358">
        <v>0</v>
      </c>
      <c r="F85" s="358">
        <v>0</v>
      </c>
      <c r="G85" s="358">
        <v>0</v>
      </c>
      <c r="H85" s="359"/>
      <c r="I85" s="358">
        <f>G85+H85</f>
        <v>0</v>
      </c>
      <c r="J85" s="358">
        <v>0</v>
      </c>
      <c r="K85" s="359">
        <f>K86</f>
        <v>0</v>
      </c>
      <c r="L85" s="358">
        <f>J85+K85</f>
        <v>0</v>
      </c>
      <c r="M85" s="358">
        <f>'39'!O77</f>
        <v>0</v>
      </c>
      <c r="N85" s="359">
        <f>N86</f>
        <v>0</v>
      </c>
      <c r="O85" s="358">
        <f>M85+N85</f>
        <v>0</v>
      </c>
      <c r="P85" s="404">
        <f>'39'!R77</f>
        <v>0</v>
      </c>
      <c r="Q85" s="359">
        <f>Q86</f>
        <v>0</v>
      </c>
      <c r="R85" s="464">
        <f>P85+Q85</f>
        <v>0</v>
      </c>
      <c r="S85" s="404"/>
      <c r="T85" s="359"/>
      <c r="U85" s="464"/>
      <c r="V85" s="404"/>
      <c r="W85" s="359"/>
      <c r="X85" s="464"/>
      <c r="Y85" s="404"/>
      <c r="Z85" s="359"/>
      <c r="AA85" s="464"/>
      <c r="AB85" s="357">
        <f>AC85+AD85+AG85+AJ85+AM85+AP85</f>
        <v>0</v>
      </c>
      <c r="AC85" s="358">
        <v>0</v>
      </c>
      <c r="AD85" s="358">
        <v>0</v>
      </c>
      <c r="AE85" s="358">
        <v>0</v>
      </c>
      <c r="AF85" s="359"/>
      <c r="AG85" s="358">
        <f>AE85+AF85</f>
        <v>0</v>
      </c>
      <c r="AH85" s="358">
        <v>0</v>
      </c>
      <c r="AI85" s="359">
        <f>AI86</f>
        <v>0</v>
      </c>
      <c r="AJ85" s="358">
        <f>AH85+AI85</f>
        <v>0</v>
      </c>
      <c r="AK85" s="358">
        <f>'39'!AD77</f>
        <v>0</v>
      </c>
      <c r="AL85" s="359">
        <f>AL86</f>
        <v>0</v>
      </c>
      <c r="AM85" s="358">
        <f>AK85+AL85</f>
        <v>0</v>
      </c>
      <c r="AN85" s="404">
        <f>'39'!AG77</f>
        <v>0</v>
      </c>
      <c r="AO85" s="359">
        <f>AO86</f>
        <v>0</v>
      </c>
      <c r="AP85" s="358">
        <f>AN85+AO85</f>
        <v>0</v>
      </c>
      <c r="AQ85" s="404"/>
      <c r="AR85" s="359"/>
      <c r="AS85" s="358"/>
      <c r="AT85" s="404"/>
      <c r="AU85" s="359"/>
      <c r="AV85" s="358"/>
      <c r="AW85" s="404"/>
      <c r="AX85" s="359"/>
      <c r="AY85" s="358"/>
      <c r="AZ85" s="475">
        <f>BC85+BF85+BI85</f>
        <v>0</v>
      </c>
      <c r="BA85" s="565">
        <v>0</v>
      </c>
      <c r="BB85" s="359">
        <f>BB86</f>
        <v>0</v>
      </c>
      <c r="BC85" s="464">
        <f>BA85+BB85</f>
        <v>0</v>
      </c>
      <c r="BD85" s="565">
        <v>0</v>
      </c>
      <c r="BE85" s="359"/>
      <c r="BF85" s="464">
        <f>BD85+BE85</f>
        <v>0</v>
      </c>
      <c r="BG85" s="565">
        <f>'39'!AQ77</f>
        <v>0</v>
      </c>
      <c r="BH85" s="359"/>
      <c r="BI85" s="464">
        <f>BG85+BH85</f>
        <v>0</v>
      </c>
      <c r="BJ85" s="565"/>
      <c r="BK85" s="359"/>
      <c r="BL85" s="464"/>
      <c r="BM85" s="565"/>
      <c r="BN85" s="359"/>
      <c r="BO85" s="464"/>
      <c r="BP85" s="565"/>
      <c r="BQ85" s="359"/>
      <c r="BR85" s="464"/>
      <c r="BS85" s="357">
        <f>BT85+BU85+BX85+CA85+CD85+CG85</f>
        <v>0</v>
      </c>
      <c r="BT85" s="358">
        <f>E85+AC85</f>
        <v>0</v>
      </c>
      <c r="BU85" s="358">
        <f>F85+AD85</f>
        <v>0</v>
      </c>
      <c r="BV85" s="358">
        <f>G85+AE85</f>
        <v>0</v>
      </c>
      <c r="BW85" s="359">
        <f>H85+AF85</f>
        <v>0</v>
      </c>
      <c r="BX85" s="358">
        <f>BV85+BW85</f>
        <v>0</v>
      </c>
      <c r="BY85" s="358">
        <f>J85+AH85+BA85</f>
        <v>0</v>
      </c>
      <c r="BZ85" s="359">
        <f>K85+AI85+BB85</f>
        <v>0</v>
      </c>
      <c r="CA85" s="358">
        <f>BY85+BZ85</f>
        <v>0</v>
      </c>
      <c r="CB85" s="358">
        <f>M85+AK85</f>
        <v>0</v>
      </c>
      <c r="CC85" s="427">
        <f>N85+AL85</f>
        <v>0</v>
      </c>
      <c r="CD85" s="358">
        <f>CB85+CC85</f>
        <v>0</v>
      </c>
      <c r="CE85" s="358">
        <f>P85+AN85</f>
        <v>0</v>
      </c>
      <c r="CF85" s="427">
        <f>Q85+AO85</f>
        <v>0</v>
      </c>
      <c r="CG85" s="464">
        <f>CE85+CF85</f>
        <v>0</v>
      </c>
      <c r="CH85" s="358"/>
      <c r="CI85" s="427"/>
      <c r="CJ85" s="464"/>
      <c r="CK85" s="358"/>
      <c r="CL85" s="427"/>
      <c r="CM85" s="464"/>
      <c r="CN85" s="358"/>
      <c r="CO85" s="427"/>
      <c r="CP85" s="464"/>
      <c r="CQ85" s="233"/>
    </row>
    <row r="86" ht="38.25" hidden="1" customHeight="1" outlineLevel="1" spans="1:95">
      <c r="A86" s="534"/>
      <c r="B86" s="535"/>
      <c r="C86" s="390" t="s">
        <v>39</v>
      </c>
      <c r="D86" s="391"/>
      <c r="E86" s="392"/>
      <c r="F86" s="392"/>
      <c r="G86" s="392"/>
      <c r="H86" s="393"/>
      <c r="I86" s="392"/>
      <c r="J86" s="392"/>
      <c r="K86" s="393"/>
      <c r="L86" s="392"/>
      <c r="M86" s="392"/>
      <c r="N86" s="393"/>
      <c r="O86" s="392"/>
      <c r="P86" s="392"/>
      <c r="Q86" s="393"/>
      <c r="R86" s="474"/>
      <c r="S86" s="392"/>
      <c r="T86" s="393"/>
      <c r="U86" s="474"/>
      <c r="V86" s="392"/>
      <c r="W86" s="393"/>
      <c r="X86" s="474"/>
      <c r="Y86" s="392"/>
      <c r="Z86" s="393"/>
      <c r="AA86" s="474"/>
      <c r="AB86" s="391"/>
      <c r="AC86" s="392"/>
      <c r="AD86" s="392"/>
      <c r="AE86" s="392"/>
      <c r="AF86" s="393"/>
      <c r="AG86" s="392"/>
      <c r="AH86" s="392"/>
      <c r="AI86" s="393"/>
      <c r="AJ86" s="392"/>
      <c r="AK86" s="392"/>
      <c r="AL86" s="393"/>
      <c r="AM86" s="392"/>
      <c r="AN86" s="392"/>
      <c r="AO86" s="393"/>
      <c r="AP86" s="392"/>
      <c r="AQ86" s="392"/>
      <c r="AR86" s="393"/>
      <c r="AS86" s="392"/>
      <c r="AT86" s="392"/>
      <c r="AU86" s="393"/>
      <c r="AV86" s="392"/>
      <c r="AW86" s="392"/>
      <c r="AX86" s="393"/>
      <c r="AY86" s="392"/>
      <c r="AZ86" s="570"/>
      <c r="BA86" s="571"/>
      <c r="BB86" s="393"/>
      <c r="BC86" s="392"/>
      <c r="BD86" s="392"/>
      <c r="BE86" s="393"/>
      <c r="BF86" s="392"/>
      <c r="BG86" s="392"/>
      <c r="BH86" s="393"/>
      <c r="BI86" s="474"/>
      <c r="BJ86" s="392"/>
      <c r="BK86" s="393"/>
      <c r="BL86" s="474"/>
      <c r="BM86" s="392"/>
      <c r="BN86" s="393"/>
      <c r="BO86" s="474"/>
      <c r="BP86" s="392"/>
      <c r="BQ86" s="393"/>
      <c r="BR86" s="474"/>
      <c r="BS86" s="391"/>
      <c r="BT86" s="392"/>
      <c r="BU86" s="392"/>
      <c r="BV86" s="392"/>
      <c r="BW86" s="393"/>
      <c r="BX86" s="392"/>
      <c r="BY86" s="392"/>
      <c r="BZ86" s="433"/>
      <c r="CA86" s="392"/>
      <c r="CB86" s="392"/>
      <c r="CC86" s="433"/>
      <c r="CD86" s="392"/>
      <c r="CE86" s="392"/>
      <c r="CF86" s="433"/>
      <c r="CG86" s="474"/>
      <c r="CH86" s="392"/>
      <c r="CI86" s="433"/>
      <c r="CJ86" s="474"/>
      <c r="CK86" s="392"/>
      <c r="CL86" s="433"/>
      <c r="CM86" s="474"/>
      <c r="CN86" s="392"/>
      <c r="CO86" s="433"/>
      <c r="CP86" s="474"/>
      <c r="CQ86" s="234"/>
    </row>
    <row r="87" ht="67.5" customHeight="1" collapsed="1" spans="1:95">
      <c r="A87" s="387" t="s">
        <v>491</v>
      </c>
      <c r="B87" s="355" t="s">
        <v>569</v>
      </c>
      <c r="C87" s="356" t="s">
        <v>13</v>
      </c>
      <c r="D87" s="357">
        <f>E87+F87+I87+L87+O87+R87+U87+X87+AA87</f>
        <v>135.275</v>
      </c>
      <c r="E87" s="358">
        <v>0</v>
      </c>
      <c r="F87" s="358">
        <v>0</v>
      </c>
      <c r="G87" s="358">
        <f>'27'!I80</f>
        <v>0</v>
      </c>
      <c r="H87" s="359">
        <f>H88</f>
        <v>0</v>
      </c>
      <c r="I87" s="358">
        <f>G87+H87</f>
        <v>0</v>
      </c>
      <c r="J87" s="358">
        <f>'35'!L79</f>
        <v>75393.91334</v>
      </c>
      <c r="K87" s="359">
        <f>K88</f>
        <v>0</v>
      </c>
      <c r="L87" s="358">
        <v>0</v>
      </c>
      <c r="M87" s="358">
        <f>'43'!O80</f>
        <v>180.025</v>
      </c>
      <c r="N87" s="359">
        <f>N88</f>
        <v>0</v>
      </c>
      <c r="O87" s="358">
        <v>0</v>
      </c>
      <c r="P87" s="358">
        <f>'48'!R84</f>
        <v>0</v>
      </c>
      <c r="Q87" s="359">
        <f>Q88</f>
        <v>0</v>
      </c>
      <c r="R87" s="441">
        <f>P87+Q87</f>
        <v>0</v>
      </c>
      <c r="S87" s="358">
        <f>'55'!U87</f>
        <v>135.275</v>
      </c>
      <c r="T87" s="359">
        <f>T88</f>
        <v>0</v>
      </c>
      <c r="U87" s="441">
        <f>S87+T87</f>
        <v>135.275</v>
      </c>
      <c r="V87" s="358">
        <f>'55'!X87</f>
        <v>0</v>
      </c>
      <c r="W87" s="359">
        <f>W88</f>
        <v>0</v>
      </c>
      <c r="X87" s="441">
        <f>V87+W87</f>
        <v>0</v>
      </c>
      <c r="Y87" s="358">
        <f>'48'!AA87</f>
        <v>0</v>
      </c>
      <c r="Z87" s="359">
        <f>Z88</f>
        <v>0</v>
      </c>
      <c r="AA87" s="441">
        <f>Y87+Z87</f>
        <v>0</v>
      </c>
      <c r="AB87" s="357">
        <f>AC87+AD87+AG87+AJ87+AM87+AP87+AS87+AV87+AY87</f>
        <v>2570.225</v>
      </c>
      <c r="AC87" s="358">
        <v>0</v>
      </c>
      <c r="AD87" s="358">
        <v>0</v>
      </c>
      <c r="AE87" s="358">
        <f>'25'!X76</f>
        <v>0</v>
      </c>
      <c r="AF87" s="359">
        <f>AF88</f>
        <v>0</v>
      </c>
      <c r="AG87" s="358">
        <f>AE87+AF87</f>
        <v>0</v>
      </c>
      <c r="AH87" s="358">
        <f>'35'!AA79</f>
        <v>8638.26951</v>
      </c>
      <c r="AI87" s="359">
        <f>AI88</f>
        <v>0</v>
      </c>
      <c r="AJ87" s="358">
        <v>0</v>
      </c>
      <c r="AK87" s="358">
        <f>'43'!AD80</f>
        <v>0</v>
      </c>
      <c r="AL87" s="359">
        <f>AL88</f>
        <v>0</v>
      </c>
      <c r="AM87" s="358">
        <f>AK87+AL87</f>
        <v>0</v>
      </c>
      <c r="AN87" s="358">
        <v>0</v>
      </c>
      <c r="AO87" s="359">
        <f>AO88</f>
        <v>0</v>
      </c>
      <c r="AP87" s="358">
        <f>AN87+AO87</f>
        <v>0</v>
      </c>
      <c r="AQ87" s="358">
        <f>'55'!AS87</f>
        <v>2570.225</v>
      </c>
      <c r="AR87" s="359">
        <f>AR88</f>
        <v>0</v>
      </c>
      <c r="AS87" s="358">
        <f>AQ87+AR87</f>
        <v>2570.225</v>
      </c>
      <c r="AT87" s="358">
        <f>'55'!AV87</f>
        <v>0</v>
      </c>
      <c r="AU87" s="359">
        <f>AU88</f>
        <v>0</v>
      </c>
      <c r="AV87" s="358">
        <f>AT87+AU87</f>
        <v>0</v>
      </c>
      <c r="AW87" s="358">
        <f>'55'!AY87</f>
        <v>0</v>
      </c>
      <c r="AX87" s="359">
        <f>AX88</f>
        <v>0</v>
      </c>
      <c r="AY87" s="358">
        <f>AW87+AX87</f>
        <v>0</v>
      </c>
      <c r="AZ87" s="466">
        <f>BC87+BF87+BI87+BL87+BO87+BR87</f>
        <v>0</v>
      </c>
      <c r="BA87" s="358">
        <v>0</v>
      </c>
      <c r="BB87" s="359">
        <f>BB88</f>
        <v>0</v>
      </c>
      <c r="BC87" s="358">
        <f>BA87+BB87</f>
        <v>0</v>
      </c>
      <c r="BD87" s="358">
        <v>0</v>
      </c>
      <c r="BE87" s="359">
        <f>BE88</f>
        <v>0</v>
      </c>
      <c r="BF87" s="358">
        <f>BD87+BE87</f>
        <v>0</v>
      </c>
      <c r="BG87" s="358">
        <v>0</v>
      </c>
      <c r="BH87" s="359">
        <f>BH88</f>
        <v>0</v>
      </c>
      <c r="BI87" s="358">
        <f>BG87+BH87</f>
        <v>0</v>
      </c>
      <c r="BJ87" s="358">
        <f>'55'!BL87</f>
        <v>0</v>
      </c>
      <c r="BK87" s="359">
        <f>BK88</f>
        <v>0</v>
      </c>
      <c r="BL87" s="358">
        <f>BJ87+BK87</f>
        <v>0</v>
      </c>
      <c r="BM87" s="358">
        <f>'55'!BO87</f>
        <v>0</v>
      </c>
      <c r="BN87" s="359">
        <f>BN88</f>
        <v>0</v>
      </c>
      <c r="BO87" s="358">
        <f>BM87+BN87</f>
        <v>0</v>
      </c>
      <c r="BP87" s="358">
        <f>'55'!BR87</f>
        <v>0</v>
      </c>
      <c r="BQ87" s="359">
        <f>BQ88</f>
        <v>0</v>
      </c>
      <c r="BR87" s="358">
        <f>BP87+BQ87</f>
        <v>0</v>
      </c>
      <c r="BS87" s="357">
        <f>BT87+BU87+BX87+CA87+CD87+CG87+CJ87+CM87+CP87</f>
        <v>2705.5</v>
      </c>
      <c r="BT87" s="358">
        <f>E87+AC87</f>
        <v>0</v>
      </c>
      <c r="BU87" s="358">
        <f>F87+AD87</f>
        <v>0</v>
      </c>
      <c r="BV87" s="358">
        <f>G87+AE87</f>
        <v>0</v>
      </c>
      <c r="BW87" s="359">
        <f>H87+AF87</f>
        <v>0</v>
      </c>
      <c r="BX87" s="358">
        <f>BV87+BW87</f>
        <v>0</v>
      </c>
      <c r="BY87" s="358">
        <f>J87+AH87+BA87</f>
        <v>84032.18285</v>
      </c>
      <c r="BZ87" s="359">
        <f>K87+AI87+BB87</f>
        <v>0</v>
      </c>
      <c r="CA87" s="358">
        <v>0</v>
      </c>
      <c r="CB87" s="358">
        <f>M87+AK87</f>
        <v>180.025</v>
      </c>
      <c r="CC87" s="359">
        <f>N87+AL87</f>
        <v>0</v>
      </c>
      <c r="CD87" s="358">
        <v>0</v>
      </c>
      <c r="CE87" s="358">
        <f>P87+AN87</f>
        <v>0</v>
      </c>
      <c r="CF87" s="359">
        <f>Q87+AO87</f>
        <v>0</v>
      </c>
      <c r="CG87" s="358">
        <f>CE87+CF87</f>
        <v>0</v>
      </c>
      <c r="CH87" s="358">
        <f>S87+AQ87+BJ87</f>
        <v>2705.5</v>
      </c>
      <c r="CI87" s="359">
        <f>T87+AR87+BK87</f>
        <v>0</v>
      </c>
      <c r="CJ87" s="358">
        <f>CH87+CI87</f>
        <v>2705.5</v>
      </c>
      <c r="CK87" s="358">
        <f>V87+AT87+BM87</f>
        <v>0</v>
      </c>
      <c r="CL87" s="359">
        <f>W87+AU87+BN87</f>
        <v>0</v>
      </c>
      <c r="CM87" s="358">
        <f>CK87+CL87</f>
        <v>0</v>
      </c>
      <c r="CN87" s="358">
        <f>Y87+AW87+BP87</f>
        <v>0</v>
      </c>
      <c r="CO87" s="359">
        <f>Z87+AX87+BQ87</f>
        <v>0</v>
      </c>
      <c r="CP87" s="358">
        <f>CN87+CO87</f>
        <v>0</v>
      </c>
      <c r="CQ87" s="332"/>
    </row>
    <row r="88" ht="66.75" customHeight="1" spans="1:95">
      <c r="A88" s="388"/>
      <c r="B88" s="389"/>
      <c r="C88" s="390" t="s">
        <v>39</v>
      </c>
      <c r="D88" s="391"/>
      <c r="E88" s="392"/>
      <c r="F88" s="392"/>
      <c r="G88" s="392"/>
      <c r="H88" s="393"/>
      <c r="I88" s="392"/>
      <c r="J88" s="392"/>
      <c r="K88" s="393"/>
      <c r="L88" s="392"/>
      <c r="M88" s="392"/>
      <c r="N88" s="393"/>
      <c r="O88" s="392"/>
      <c r="P88" s="392"/>
      <c r="Q88" s="393"/>
      <c r="R88" s="445"/>
      <c r="S88" s="392"/>
      <c r="T88" s="393"/>
      <c r="U88" s="445"/>
      <c r="V88" s="392"/>
      <c r="W88" s="393"/>
      <c r="X88" s="445"/>
      <c r="Y88" s="392"/>
      <c r="Z88" s="393"/>
      <c r="AA88" s="445"/>
      <c r="AB88" s="391"/>
      <c r="AC88" s="392"/>
      <c r="AD88" s="392"/>
      <c r="AE88" s="392"/>
      <c r="AF88" s="393"/>
      <c r="AG88" s="392"/>
      <c r="AH88" s="392"/>
      <c r="AI88" s="459"/>
      <c r="AJ88" s="392"/>
      <c r="AK88" s="392"/>
      <c r="AL88" s="393"/>
      <c r="AM88" s="392"/>
      <c r="AN88" s="392"/>
      <c r="AO88" s="393"/>
      <c r="AP88" s="392"/>
      <c r="AQ88" s="392"/>
      <c r="AR88" s="393"/>
      <c r="AS88" s="392"/>
      <c r="AT88" s="392"/>
      <c r="AU88" s="393"/>
      <c r="AV88" s="392"/>
      <c r="AW88" s="392"/>
      <c r="AX88" s="393"/>
      <c r="AY88" s="474"/>
      <c r="AZ88" s="475"/>
      <c r="BA88" s="435"/>
      <c r="BB88" s="393"/>
      <c r="BC88" s="435"/>
      <c r="BD88" s="435"/>
      <c r="BE88" s="393"/>
      <c r="BF88" s="435"/>
      <c r="BG88" s="435"/>
      <c r="BH88" s="393"/>
      <c r="BI88" s="435"/>
      <c r="BJ88" s="435"/>
      <c r="BK88" s="393"/>
      <c r="BL88" s="435"/>
      <c r="BM88" s="435"/>
      <c r="BN88" s="393"/>
      <c r="BO88" s="435"/>
      <c r="BP88" s="435"/>
      <c r="BQ88" s="393"/>
      <c r="BR88" s="494"/>
      <c r="BS88" s="495"/>
      <c r="BT88" s="496"/>
      <c r="BU88" s="496"/>
      <c r="BV88" s="496"/>
      <c r="BW88" s="499"/>
      <c r="BX88" s="496"/>
      <c r="BY88" s="496"/>
      <c r="BZ88" s="499"/>
      <c r="CA88" s="496"/>
      <c r="CB88" s="496"/>
      <c r="CC88" s="499"/>
      <c r="CD88" s="496"/>
      <c r="CE88" s="496"/>
      <c r="CF88" s="499"/>
      <c r="CG88" s="496"/>
      <c r="CH88" s="496"/>
      <c r="CI88" s="499"/>
      <c r="CJ88" s="496"/>
      <c r="CK88" s="496"/>
      <c r="CL88" s="499"/>
      <c r="CM88" s="496"/>
      <c r="CN88" s="496"/>
      <c r="CO88" s="499"/>
      <c r="CP88" s="512"/>
      <c r="CQ88" s="333"/>
    </row>
    <row r="89" ht="123.75" hidden="1" customHeight="1" collapsed="1" spans="1:95">
      <c r="A89" s="387" t="s">
        <v>495</v>
      </c>
      <c r="B89" s="355" t="s">
        <v>496</v>
      </c>
      <c r="C89" s="356" t="s">
        <v>13</v>
      </c>
      <c r="D89" s="357">
        <f>E89+F89+I89+L89+O89+R89+U89+X89+AA89</f>
        <v>0</v>
      </c>
      <c r="E89" s="358">
        <v>0</v>
      </c>
      <c r="F89" s="358">
        <v>0</v>
      </c>
      <c r="G89" s="358">
        <f>'27'!I82</f>
        <v>0</v>
      </c>
      <c r="H89" s="359">
        <f>H91</f>
        <v>0</v>
      </c>
      <c r="I89" s="358">
        <f>G89+H89</f>
        <v>0</v>
      </c>
      <c r="J89" s="358">
        <f>'35'!L81</f>
        <v>0</v>
      </c>
      <c r="K89" s="359">
        <f>K91</f>
        <v>0</v>
      </c>
      <c r="L89" s="358">
        <v>0</v>
      </c>
      <c r="M89" s="358">
        <f>'43'!O82</f>
        <v>0</v>
      </c>
      <c r="N89" s="359">
        <f>N91</f>
        <v>0</v>
      </c>
      <c r="O89" s="358">
        <v>0</v>
      </c>
      <c r="P89" s="358">
        <f>'48'!R86</f>
        <v>0</v>
      </c>
      <c r="Q89" s="359">
        <v>0</v>
      </c>
      <c r="R89" s="441">
        <f>P89+Q89</f>
        <v>0</v>
      </c>
      <c r="S89" s="358">
        <f>'48'!U86</f>
        <v>0</v>
      </c>
      <c r="T89" s="359">
        <v>0</v>
      </c>
      <c r="U89" s="441">
        <f>S89+T89</f>
        <v>0</v>
      </c>
      <c r="V89" s="358">
        <f>'48'!X86</f>
        <v>0</v>
      </c>
      <c r="W89" s="359">
        <v>0</v>
      </c>
      <c r="X89" s="441">
        <f>V89+W89</f>
        <v>0</v>
      </c>
      <c r="Y89" s="358">
        <f>'48'!AA86</f>
        <v>0</v>
      </c>
      <c r="Z89" s="359">
        <v>0</v>
      </c>
      <c r="AA89" s="441">
        <f>Y89+Z89</f>
        <v>0</v>
      </c>
      <c r="AB89" s="357">
        <f>AC89+AD89+AG89+AJ89+AM89+AP89+AS89+AV89+AY89</f>
        <v>0</v>
      </c>
      <c r="AC89" s="358">
        <v>0</v>
      </c>
      <c r="AD89" s="358">
        <v>0</v>
      </c>
      <c r="AE89" s="358">
        <f>'25'!X78</f>
        <v>0</v>
      </c>
      <c r="AF89" s="359">
        <f>AF91</f>
        <v>0</v>
      </c>
      <c r="AG89" s="358">
        <v>0</v>
      </c>
      <c r="AH89" s="358">
        <f>'35'!AA81</f>
        <v>0</v>
      </c>
      <c r="AI89" s="359">
        <f>AI91</f>
        <v>0</v>
      </c>
      <c r="AJ89" s="358">
        <v>0</v>
      </c>
      <c r="AK89" s="358" t="str">
        <f>'43'!AD82</f>
        <v>И.Ю. Волков</v>
      </c>
      <c r="AL89" s="359">
        <f>AL91</f>
        <v>0</v>
      </c>
      <c r="AM89" s="358">
        <v>0</v>
      </c>
      <c r="AN89" s="358">
        <f>'48'!AP86</f>
        <v>0</v>
      </c>
      <c r="AO89" s="359">
        <v>0</v>
      </c>
      <c r="AP89" s="358">
        <f>AN89+AO89</f>
        <v>0</v>
      </c>
      <c r="AQ89" s="358">
        <f>'48'!AS86</f>
        <v>0</v>
      </c>
      <c r="AR89" s="359">
        <v>0</v>
      </c>
      <c r="AS89" s="358">
        <f>AQ89+AR89</f>
        <v>0</v>
      </c>
      <c r="AT89" s="358">
        <f>'48'!AV86</f>
        <v>0</v>
      </c>
      <c r="AU89" s="359">
        <v>0</v>
      </c>
      <c r="AV89" s="358">
        <f>AT89+AU89</f>
        <v>0</v>
      </c>
      <c r="AW89" s="358">
        <f>'48'!AY86</f>
        <v>0</v>
      </c>
      <c r="AX89" s="359">
        <v>0</v>
      </c>
      <c r="AY89" s="358">
        <f>AW89+AX89</f>
        <v>0</v>
      </c>
      <c r="AZ89" s="466">
        <f>BC89+BF89+BI89+BL89+BO89+BR89</f>
        <v>0</v>
      </c>
      <c r="BA89" s="358">
        <v>0</v>
      </c>
      <c r="BB89" s="359">
        <f>BB91</f>
        <v>0</v>
      </c>
      <c r="BC89" s="358">
        <v>0</v>
      </c>
      <c r="BD89" s="358">
        <v>0</v>
      </c>
      <c r="BE89" s="359">
        <f>BE91</f>
        <v>0</v>
      </c>
      <c r="BF89" s="358">
        <v>0</v>
      </c>
      <c r="BG89" s="358">
        <v>0</v>
      </c>
      <c r="BH89" s="359">
        <v>0</v>
      </c>
      <c r="BI89" s="358">
        <f>BG89+BH89</f>
        <v>0</v>
      </c>
      <c r="BJ89" s="358">
        <v>0</v>
      </c>
      <c r="BK89" s="359">
        <v>0</v>
      </c>
      <c r="BL89" s="358">
        <f>BJ89+BK89</f>
        <v>0</v>
      </c>
      <c r="BM89" s="358">
        <v>0</v>
      </c>
      <c r="BN89" s="359">
        <v>0</v>
      </c>
      <c r="BO89" s="358">
        <f>BM89+BN89</f>
        <v>0</v>
      </c>
      <c r="BP89" s="358">
        <v>0</v>
      </c>
      <c r="BQ89" s="359">
        <v>0</v>
      </c>
      <c r="BR89" s="358">
        <f>BP89+BQ89</f>
        <v>0</v>
      </c>
      <c r="BS89" s="357">
        <f>BT89+BU89+BX89+CA89+CD89+CG89+CJ89+CM89+CP89</f>
        <v>0</v>
      </c>
      <c r="BT89" s="358">
        <f t="shared" ref="BT89:BW90" si="22">E89+AC89</f>
        <v>0</v>
      </c>
      <c r="BU89" s="358">
        <f t="shared" si="22"/>
        <v>0</v>
      </c>
      <c r="BV89" s="358">
        <f t="shared" si="22"/>
        <v>0</v>
      </c>
      <c r="BW89" s="359">
        <f t="shared" si="22"/>
        <v>0</v>
      </c>
      <c r="BX89" s="358">
        <f>BV89+BW89</f>
        <v>0</v>
      </c>
      <c r="BY89" s="358">
        <f>J89+AH89+BA89</f>
        <v>0</v>
      </c>
      <c r="BZ89" s="359">
        <f>K89+AI89+BB89</f>
        <v>0</v>
      </c>
      <c r="CA89" s="358">
        <v>0</v>
      </c>
      <c r="CB89" s="358" t="e">
        <f>M89+AK89</f>
        <v>#VALUE!</v>
      </c>
      <c r="CC89" s="359">
        <f>N89+AL89</f>
        <v>0</v>
      </c>
      <c r="CD89" s="358">
        <v>0</v>
      </c>
      <c r="CE89" s="358">
        <f>P89+AN89</f>
        <v>0</v>
      </c>
      <c r="CF89" s="359">
        <f>Q89+AO89</f>
        <v>0</v>
      </c>
      <c r="CG89" s="358">
        <f>CE89+CF89</f>
        <v>0</v>
      </c>
      <c r="CH89" s="358">
        <f>S89+AQ89+BJ89</f>
        <v>0</v>
      </c>
      <c r="CI89" s="359">
        <f>T89+AR89+BK89</f>
        <v>0</v>
      </c>
      <c r="CJ89" s="358">
        <f>CH89+CI89</f>
        <v>0</v>
      </c>
      <c r="CK89" s="358">
        <f>V89+AT89+BM89</f>
        <v>0</v>
      </c>
      <c r="CL89" s="359">
        <f>W89+AU89+BN89</f>
        <v>0</v>
      </c>
      <c r="CM89" s="358">
        <f>CK89+CL89</f>
        <v>0</v>
      </c>
      <c r="CN89" s="358">
        <f>Y89+AW89+BP89</f>
        <v>0</v>
      </c>
      <c r="CO89" s="359">
        <f>Z89+AX89+BQ89</f>
        <v>0</v>
      </c>
      <c r="CP89" s="358">
        <f>CN89+CO89</f>
        <v>0</v>
      </c>
      <c r="CQ89" s="226"/>
    </row>
    <row r="90" ht="102" hidden="1" customHeight="1" spans="1:95">
      <c r="A90" s="538" t="s">
        <v>503</v>
      </c>
      <c r="B90" s="539" t="s">
        <v>504</v>
      </c>
      <c r="C90" s="540" t="s">
        <v>13</v>
      </c>
      <c r="D90" s="357">
        <f>E90+F90+I90+L90+O90+R90+U90+X90+AA90</f>
        <v>0</v>
      </c>
      <c r="E90" s="358">
        <v>0</v>
      </c>
      <c r="F90" s="358">
        <v>0</v>
      </c>
      <c r="G90" s="358">
        <f>'27'!I83</f>
        <v>0</v>
      </c>
      <c r="H90" s="359">
        <f>H92</f>
        <v>0</v>
      </c>
      <c r="I90" s="358">
        <f>G90+H90</f>
        <v>0</v>
      </c>
      <c r="J90" s="358">
        <f>'35'!L82</f>
        <v>0</v>
      </c>
      <c r="K90" s="359">
        <f>K92</f>
        <v>0</v>
      </c>
      <c r="L90" s="358">
        <v>0</v>
      </c>
      <c r="M90" s="358">
        <f>'43'!O83</f>
        <v>0</v>
      </c>
      <c r="N90" s="359">
        <f>N92</f>
        <v>0</v>
      </c>
      <c r="O90" s="358">
        <v>0</v>
      </c>
      <c r="P90" s="358">
        <f>'48'!R87</f>
        <v>0</v>
      </c>
      <c r="Q90" s="359">
        <v>0</v>
      </c>
      <c r="R90" s="441">
        <f>P90+Q90</f>
        <v>0</v>
      </c>
      <c r="S90" s="358">
        <f>'48'!U87</f>
        <v>0</v>
      </c>
      <c r="T90" s="359">
        <v>0</v>
      </c>
      <c r="U90" s="441">
        <f>S90+T90</f>
        <v>0</v>
      </c>
      <c r="V90" s="358">
        <f>'48'!X87</f>
        <v>0</v>
      </c>
      <c r="W90" s="359">
        <v>0</v>
      </c>
      <c r="X90" s="441">
        <f>V90+W90</f>
        <v>0</v>
      </c>
      <c r="Y90" s="358">
        <f>'48'!AA87</f>
        <v>0</v>
      </c>
      <c r="Z90" s="359">
        <v>0</v>
      </c>
      <c r="AA90" s="441">
        <f>Y90+Z90</f>
        <v>0</v>
      </c>
      <c r="AB90" s="357">
        <f>AC90+AD90+AG90+AJ90+AM90+AP90+AS90+AV90+AY90</f>
        <v>0</v>
      </c>
      <c r="AC90" s="358">
        <v>0</v>
      </c>
      <c r="AD90" s="358">
        <v>0</v>
      </c>
      <c r="AE90" s="358">
        <f>'25'!X79</f>
        <v>0</v>
      </c>
      <c r="AF90" s="359">
        <f>AF92</f>
        <v>0</v>
      </c>
      <c r="AG90" s="358">
        <v>0</v>
      </c>
      <c r="AH90" s="358">
        <f>'35'!AA82</f>
        <v>0</v>
      </c>
      <c r="AI90" s="359">
        <f>AI92</f>
        <v>0</v>
      </c>
      <c r="AJ90" s="358">
        <v>0</v>
      </c>
      <c r="AK90" s="358">
        <f>'43'!AD83</f>
        <v>0</v>
      </c>
      <c r="AL90" s="359">
        <f>AL92</f>
        <v>0</v>
      </c>
      <c r="AM90" s="358">
        <v>0</v>
      </c>
      <c r="AN90" s="358">
        <f>'48'!AP87</f>
        <v>0</v>
      </c>
      <c r="AO90" s="359">
        <v>0</v>
      </c>
      <c r="AP90" s="358">
        <f>AN90+AO90</f>
        <v>0</v>
      </c>
      <c r="AQ90" s="358">
        <f>'48'!AS87</f>
        <v>0</v>
      </c>
      <c r="AR90" s="359">
        <v>0</v>
      </c>
      <c r="AS90" s="358">
        <f>AQ90+AR90</f>
        <v>0</v>
      </c>
      <c r="AT90" s="358">
        <f>'48'!AV87</f>
        <v>0</v>
      </c>
      <c r="AU90" s="359">
        <v>0</v>
      </c>
      <c r="AV90" s="358">
        <f>AT90+AU90</f>
        <v>0</v>
      </c>
      <c r="AW90" s="358">
        <f>'48'!AY87</f>
        <v>0</v>
      </c>
      <c r="AX90" s="359">
        <v>0</v>
      </c>
      <c r="AY90" s="358">
        <f>AW90+AX90</f>
        <v>0</v>
      </c>
      <c r="AZ90" s="466">
        <f>BC90+BF90+BI90+BL90+BO90+BR90</f>
        <v>0</v>
      </c>
      <c r="BA90" s="358">
        <v>0</v>
      </c>
      <c r="BB90" s="359">
        <f>BB92</f>
        <v>0</v>
      </c>
      <c r="BC90" s="358">
        <v>0</v>
      </c>
      <c r="BD90" s="358">
        <v>0</v>
      </c>
      <c r="BE90" s="359">
        <f>BE92</f>
        <v>0</v>
      </c>
      <c r="BF90" s="358">
        <v>0</v>
      </c>
      <c r="BG90" s="358">
        <v>0</v>
      </c>
      <c r="BH90" s="359">
        <v>0</v>
      </c>
      <c r="BI90" s="358">
        <f>BG90+BH90</f>
        <v>0</v>
      </c>
      <c r="BJ90" s="358">
        <v>0</v>
      </c>
      <c r="BK90" s="359">
        <v>0</v>
      </c>
      <c r="BL90" s="358">
        <f>BJ90+BK90</f>
        <v>0</v>
      </c>
      <c r="BM90" s="358">
        <v>0</v>
      </c>
      <c r="BN90" s="359">
        <v>0</v>
      </c>
      <c r="BO90" s="358">
        <f>BM90+BN90</f>
        <v>0</v>
      </c>
      <c r="BP90" s="358">
        <v>0</v>
      </c>
      <c r="BQ90" s="359">
        <v>0</v>
      </c>
      <c r="BR90" s="358">
        <f>BP90+BQ90</f>
        <v>0</v>
      </c>
      <c r="BS90" s="357">
        <f>BT90+BU90+BX90+CA90+CD90+CG90+CJ90+CM90+CP90</f>
        <v>0</v>
      </c>
      <c r="BT90" s="358">
        <f t="shared" si="22"/>
        <v>0</v>
      </c>
      <c r="BU90" s="358">
        <f t="shared" si="22"/>
        <v>0</v>
      </c>
      <c r="BV90" s="358">
        <f t="shared" si="22"/>
        <v>0</v>
      </c>
      <c r="BW90" s="359">
        <f t="shared" si="22"/>
        <v>0</v>
      </c>
      <c r="BX90" s="358">
        <f>BV90+BW90</f>
        <v>0</v>
      </c>
      <c r="BY90" s="358">
        <f>J90+AH90+BA90</f>
        <v>0</v>
      </c>
      <c r="BZ90" s="359">
        <f>K90+AI90+BB90</f>
        <v>0</v>
      </c>
      <c r="CA90" s="358">
        <v>0</v>
      </c>
      <c r="CB90" s="358">
        <f>M90+AK90</f>
        <v>0</v>
      </c>
      <c r="CC90" s="359">
        <f>N90+AL90</f>
        <v>0</v>
      </c>
      <c r="CD90" s="358">
        <v>0</v>
      </c>
      <c r="CE90" s="358">
        <f>P90+AN90</f>
        <v>0</v>
      </c>
      <c r="CF90" s="359">
        <f>Q90+AO90</f>
        <v>0</v>
      </c>
      <c r="CG90" s="358">
        <f>CE90+CF90</f>
        <v>0</v>
      </c>
      <c r="CH90" s="358">
        <f>S90+AQ90+BJ90</f>
        <v>0</v>
      </c>
      <c r="CI90" s="359">
        <f>T90+AR90+BK90</f>
        <v>0</v>
      </c>
      <c r="CJ90" s="358">
        <f>CH90+CI90</f>
        <v>0</v>
      </c>
      <c r="CK90" s="358">
        <f>V90+AT90+BM90</f>
        <v>0</v>
      </c>
      <c r="CL90" s="359">
        <f>W90+AU90+BN90</f>
        <v>0</v>
      </c>
      <c r="CM90" s="358">
        <f>CK90+CL90</f>
        <v>0</v>
      </c>
      <c r="CN90" s="358">
        <f>Y90+AW90+BP90</f>
        <v>0</v>
      </c>
      <c r="CO90" s="359">
        <f>Z90+AX90+BQ90</f>
        <v>0</v>
      </c>
      <c r="CP90" s="358">
        <f>CN90+CO90</f>
        <v>0</v>
      </c>
      <c r="CQ90" s="226"/>
    </row>
    <row r="91" s="27" customFormat="1" ht="67.5" customHeight="1" spans="1:95">
      <c r="A91" s="394"/>
      <c r="B91" s="395" t="s">
        <v>159</v>
      </c>
      <c r="C91" s="541"/>
      <c r="D91" s="425">
        <f>E91+F91+I91+L91+O91+R91+U91+X91+AA91</f>
        <v>1562.66842</v>
      </c>
      <c r="E91" s="397">
        <f>E69+E80+E74+E85+E87+E89+E90</f>
        <v>0</v>
      </c>
      <c r="F91" s="397">
        <f>F69+F80+F74+F85+F87+F89+F90</f>
        <v>0</v>
      </c>
      <c r="G91" s="397">
        <f>G69+G80+G74+G85+G87</f>
        <v>0</v>
      </c>
      <c r="H91" s="397">
        <f>H69+H80+H74+H85+H87</f>
        <v>0</v>
      </c>
      <c r="I91" s="397">
        <f>I69+I80+I74+I85+I87+I89+I90</f>
        <v>0</v>
      </c>
      <c r="J91" s="397">
        <f>J69+J80+J74+J85+J87</f>
        <v>75393.91334</v>
      </c>
      <c r="K91" s="397">
        <f>K69+K80+K74+K85+K87</f>
        <v>0</v>
      </c>
      <c r="L91" s="397">
        <f>L69+L80+L74+L85+L87+L89+L90</f>
        <v>0</v>
      </c>
      <c r="M91" s="397">
        <f>M69+M80+M74+M85+M87</f>
        <v>360.05</v>
      </c>
      <c r="N91" s="397">
        <f>N69+N80+N74+N85+N87</f>
        <v>0</v>
      </c>
      <c r="O91" s="397">
        <f t="shared" ref="O91:Z91" si="23">O69+O80+O74+O85+O87+O89+O90</f>
        <v>180.025</v>
      </c>
      <c r="P91" s="397">
        <f t="shared" si="23"/>
        <v>1247.36842</v>
      </c>
      <c r="Q91" s="549">
        <f t="shared" si="23"/>
        <v>0</v>
      </c>
      <c r="R91" s="503">
        <f t="shared" si="23"/>
        <v>1247.36842</v>
      </c>
      <c r="S91" s="503">
        <f t="shared" si="23"/>
        <v>135.275</v>
      </c>
      <c r="T91" s="549">
        <f t="shared" si="23"/>
        <v>0</v>
      </c>
      <c r="U91" s="503">
        <f t="shared" si="23"/>
        <v>135.275</v>
      </c>
      <c r="V91" s="503">
        <f t="shared" si="23"/>
        <v>0</v>
      </c>
      <c r="W91" s="549">
        <f t="shared" si="23"/>
        <v>0</v>
      </c>
      <c r="X91" s="503">
        <f t="shared" si="23"/>
        <v>0</v>
      </c>
      <c r="Y91" s="503">
        <f t="shared" si="23"/>
        <v>0</v>
      </c>
      <c r="Z91" s="549">
        <f t="shared" si="23"/>
        <v>0</v>
      </c>
      <c r="AA91" s="503">
        <f>AA69+AA80+AA74+AA85+AA87+AA89</f>
        <v>0</v>
      </c>
      <c r="AB91" s="425">
        <f>AC91+AD91+AG91+AJ91+AM91+AP91+AS91+AV91+AY91</f>
        <v>20570.225</v>
      </c>
      <c r="AC91" s="503">
        <f>AC69+AC80+AC74+AC85+AC87+AC89+AC90</f>
        <v>0</v>
      </c>
      <c r="AD91" s="503">
        <f>AD69+AD80+AD74+AD85+AD87+AD89+AD90</f>
        <v>0</v>
      </c>
      <c r="AE91" s="397">
        <f>AE69+AE80+AE74+AE85</f>
        <v>0</v>
      </c>
      <c r="AF91" s="397">
        <f>AF69+AF80+AF74+AF85</f>
        <v>0</v>
      </c>
      <c r="AG91" s="503">
        <f>AG69+AG80+AG74+AG85+AG87+AG89+AG90</f>
        <v>0</v>
      </c>
      <c r="AH91" s="397">
        <f>AH69+AH80+AH74+AH85</f>
        <v>0</v>
      </c>
      <c r="AI91" s="397">
        <f>AI69+AI80+AI74+AI85</f>
        <v>0</v>
      </c>
      <c r="AJ91" s="503">
        <f>AJ69+AJ80+AJ74+AJ85+AJ87+AJ89+AJ90</f>
        <v>0</v>
      </c>
      <c r="AK91" s="397">
        <f>AK69+AK80+AK74+AK85</f>
        <v>0</v>
      </c>
      <c r="AL91" s="397">
        <f>AL69+AL80+AL74+AL85</f>
        <v>0</v>
      </c>
      <c r="AM91" s="503">
        <f t="shared" ref="AM91:AY91" si="24">AM69+AM80+AM74+AM85+AM87+AM89+AM90</f>
        <v>0</v>
      </c>
      <c r="AN91" s="503">
        <f t="shared" si="24"/>
        <v>18000</v>
      </c>
      <c r="AO91" s="549">
        <f t="shared" si="24"/>
        <v>0</v>
      </c>
      <c r="AP91" s="503">
        <f t="shared" si="24"/>
        <v>18000</v>
      </c>
      <c r="AQ91" s="503">
        <f t="shared" si="24"/>
        <v>2570.225</v>
      </c>
      <c r="AR91" s="549">
        <f t="shared" si="24"/>
        <v>0</v>
      </c>
      <c r="AS91" s="503">
        <f t="shared" si="24"/>
        <v>2570.225</v>
      </c>
      <c r="AT91" s="503">
        <f t="shared" si="24"/>
        <v>0</v>
      </c>
      <c r="AU91" s="549">
        <f t="shared" si="24"/>
        <v>0</v>
      </c>
      <c r="AV91" s="503">
        <f t="shared" si="24"/>
        <v>0</v>
      </c>
      <c r="AW91" s="503">
        <f t="shared" si="24"/>
        <v>0</v>
      </c>
      <c r="AX91" s="549">
        <f t="shared" si="24"/>
        <v>0</v>
      </c>
      <c r="AY91" s="503">
        <f t="shared" si="24"/>
        <v>0</v>
      </c>
      <c r="AZ91" s="466">
        <f>BC91+BF91+BI91+BL91+BO91+BR91</f>
        <v>0</v>
      </c>
      <c r="BA91" s="397">
        <f>BA80+BA74+BA85</f>
        <v>0</v>
      </c>
      <c r="BB91" s="517">
        <f>BB80+BB74+BB85</f>
        <v>0</v>
      </c>
      <c r="BC91" s="503">
        <f>BC69+BC80+BC74+BC85+BC87+BC89+BC90</f>
        <v>0</v>
      </c>
      <c r="BD91" s="397">
        <f>BD69+BD80+BD74+BD85+BD87</f>
        <v>0</v>
      </c>
      <c r="BE91" s="397">
        <f>BE69+BE80+BE74+BE85+BE87</f>
        <v>0</v>
      </c>
      <c r="BF91" s="503">
        <f t="shared" ref="BF91:BR91" si="25">BF69+BF80+BF74+BF85+BF87+BF89+BF90</f>
        <v>0</v>
      </c>
      <c r="BG91" s="503">
        <f t="shared" si="25"/>
        <v>0</v>
      </c>
      <c r="BH91" s="549">
        <f t="shared" si="25"/>
        <v>0</v>
      </c>
      <c r="BI91" s="503">
        <f t="shared" si="25"/>
        <v>0</v>
      </c>
      <c r="BJ91" s="503">
        <f t="shared" si="25"/>
        <v>0</v>
      </c>
      <c r="BK91" s="549">
        <f t="shared" si="25"/>
        <v>0</v>
      </c>
      <c r="BL91" s="503">
        <f t="shared" si="25"/>
        <v>0</v>
      </c>
      <c r="BM91" s="503">
        <f t="shared" si="25"/>
        <v>0</v>
      </c>
      <c r="BN91" s="549">
        <f t="shared" si="25"/>
        <v>0</v>
      </c>
      <c r="BO91" s="503">
        <f t="shared" si="25"/>
        <v>0</v>
      </c>
      <c r="BP91" s="503">
        <f t="shared" si="25"/>
        <v>0</v>
      </c>
      <c r="BQ91" s="549">
        <f t="shared" si="25"/>
        <v>0</v>
      </c>
      <c r="BR91" s="503">
        <f t="shared" si="25"/>
        <v>0</v>
      </c>
      <c r="BS91" s="425">
        <f>BT91+BU91+BX91+CA91+CD91+CG91+CJ91+CM91+CP91</f>
        <v>22132.89342</v>
      </c>
      <c r="BT91" s="503">
        <f>BT69+BT80+BT74+BT85+BT87+BT89+BT90</f>
        <v>0</v>
      </c>
      <c r="BU91" s="503">
        <f>BU69+BU80+BU74+BU85+BU87+BU89+BU90</f>
        <v>0</v>
      </c>
      <c r="BV91" s="397">
        <f>BV69+BV80+BV74+BV85+BV87</f>
        <v>0</v>
      </c>
      <c r="BW91" s="397">
        <f>BW69+BW80+BW74+BW85+BW87</f>
        <v>0</v>
      </c>
      <c r="BX91" s="503">
        <f>BX69+BX80+BX74+BX85+BX87+BX89+BX90</f>
        <v>0</v>
      </c>
      <c r="BY91" s="397">
        <f>BY69+BY80+BY74+BY85+BY87</f>
        <v>84032.18285</v>
      </c>
      <c r="BZ91" s="397">
        <f>BZ69+BZ80+BZ74+BZ85+BZ87</f>
        <v>0</v>
      </c>
      <c r="CA91" s="503">
        <f>CA69+CA80+CA74+CA85+CA87+CA89+CA90</f>
        <v>0</v>
      </c>
      <c r="CB91" s="397">
        <f>CB69+CB80+CB74+CB85+CB87</f>
        <v>360.05</v>
      </c>
      <c r="CC91" s="397">
        <f>CC69+CC80+CC74+CC85+CC87</f>
        <v>0</v>
      </c>
      <c r="CD91" s="503">
        <f t="shared" ref="CD91:CP91" si="26">CD69+CD80+CD74+CD85+CD87+CD89+CD90</f>
        <v>180.025</v>
      </c>
      <c r="CE91" s="503">
        <f t="shared" si="26"/>
        <v>19247.36842</v>
      </c>
      <c r="CF91" s="549">
        <f t="shared" si="26"/>
        <v>0</v>
      </c>
      <c r="CG91" s="503">
        <f t="shared" si="26"/>
        <v>19247.36842</v>
      </c>
      <c r="CH91" s="503">
        <f t="shared" si="26"/>
        <v>2705.5</v>
      </c>
      <c r="CI91" s="549">
        <f t="shared" si="26"/>
        <v>0</v>
      </c>
      <c r="CJ91" s="503">
        <f t="shared" si="26"/>
        <v>2705.5</v>
      </c>
      <c r="CK91" s="503">
        <f t="shared" si="26"/>
        <v>0</v>
      </c>
      <c r="CL91" s="549">
        <f t="shared" si="26"/>
        <v>0</v>
      </c>
      <c r="CM91" s="503">
        <f t="shared" si="26"/>
        <v>0</v>
      </c>
      <c r="CN91" s="503">
        <f t="shared" si="26"/>
        <v>0</v>
      </c>
      <c r="CO91" s="549">
        <f t="shared" si="26"/>
        <v>0</v>
      </c>
      <c r="CP91" s="503">
        <f t="shared" si="26"/>
        <v>0</v>
      </c>
      <c r="CQ91" s="334"/>
    </row>
    <row r="92" s="27" customFormat="1" ht="76.9" customHeight="1" spans="1:95">
      <c r="A92" s="394"/>
      <c r="B92" s="395" t="s">
        <v>162</v>
      </c>
      <c r="C92" s="542"/>
      <c r="D92" s="425">
        <f>E92+F92+I92+L92+O92+R92+U92+X92+AA92</f>
        <v>729841.82656</v>
      </c>
      <c r="E92" s="397">
        <f t="shared" ref="E92:AA92" si="27">E91+E66+E59+E45+E54</f>
        <v>73582.87327</v>
      </c>
      <c r="F92" s="397">
        <f t="shared" si="27"/>
        <v>68037.99891</v>
      </c>
      <c r="G92" s="397">
        <f t="shared" si="27"/>
        <v>81605.94426</v>
      </c>
      <c r="H92" s="517">
        <f t="shared" si="27"/>
        <v>0</v>
      </c>
      <c r="I92" s="397">
        <f t="shared" si="27"/>
        <v>79606.73556</v>
      </c>
      <c r="J92" s="397">
        <f t="shared" si="27"/>
        <v>150787.82668</v>
      </c>
      <c r="K92" s="549">
        <f t="shared" si="27"/>
        <v>0</v>
      </c>
      <c r="L92" s="397">
        <f t="shared" si="27"/>
        <v>75393.91334</v>
      </c>
      <c r="M92" s="397">
        <f t="shared" si="27"/>
        <v>74198.21812</v>
      </c>
      <c r="N92" s="549">
        <f t="shared" si="27"/>
        <v>0</v>
      </c>
      <c r="O92" s="397">
        <f t="shared" si="27"/>
        <v>74018.19312</v>
      </c>
      <c r="P92" s="397">
        <f t="shared" si="27"/>
        <v>110497.65482</v>
      </c>
      <c r="Q92" s="549">
        <f t="shared" si="27"/>
        <v>0</v>
      </c>
      <c r="R92" s="503">
        <f t="shared" si="27"/>
        <v>108044.37829</v>
      </c>
      <c r="S92" s="397">
        <f t="shared" si="27"/>
        <v>82578.9238</v>
      </c>
      <c r="T92" s="549">
        <f t="shared" si="27"/>
        <v>96.29209</v>
      </c>
      <c r="U92" s="503">
        <f t="shared" si="27"/>
        <v>82675.21589</v>
      </c>
      <c r="V92" s="397">
        <f t="shared" si="27"/>
        <v>0</v>
      </c>
      <c r="W92" s="549">
        <f t="shared" si="27"/>
        <v>89635.71818</v>
      </c>
      <c r="X92" s="503">
        <f t="shared" si="27"/>
        <v>89635.71818</v>
      </c>
      <c r="Y92" s="397">
        <f t="shared" si="27"/>
        <v>0</v>
      </c>
      <c r="Z92" s="549">
        <f t="shared" si="27"/>
        <v>78846.8</v>
      </c>
      <c r="AA92" s="503">
        <f t="shared" si="27"/>
        <v>78846.8</v>
      </c>
      <c r="AB92" s="425">
        <f>AC92+AD92+AG92+AJ92+AM92+AP92+AS92+AV92+AY92</f>
        <v>65223.43228</v>
      </c>
      <c r="AC92" s="397">
        <f t="shared" ref="AC92:AY92" si="28">AC91+AC66+AC59+AC45+AC54</f>
        <v>4170.09794</v>
      </c>
      <c r="AD92" s="397">
        <f t="shared" si="28"/>
        <v>0</v>
      </c>
      <c r="AE92" s="397">
        <f t="shared" si="28"/>
        <v>3793.45358</v>
      </c>
      <c r="AF92" s="517">
        <f t="shared" si="28"/>
        <v>0</v>
      </c>
      <c r="AG92" s="397">
        <f t="shared" si="28"/>
        <v>3793.45358</v>
      </c>
      <c r="AH92" s="397">
        <f t="shared" si="28"/>
        <v>13369.43893</v>
      </c>
      <c r="AI92" s="549">
        <f t="shared" si="28"/>
        <v>0</v>
      </c>
      <c r="AJ92" s="397">
        <f t="shared" si="28"/>
        <v>8638.26951</v>
      </c>
      <c r="AK92" s="397">
        <f t="shared" si="28"/>
        <v>3787.5</v>
      </c>
      <c r="AL92" s="549">
        <f t="shared" si="28"/>
        <v>0</v>
      </c>
      <c r="AM92" s="397">
        <f t="shared" si="28"/>
        <v>3787.5</v>
      </c>
      <c r="AN92" s="397">
        <f t="shared" si="28"/>
        <v>23280.8</v>
      </c>
      <c r="AO92" s="549">
        <f t="shared" si="28"/>
        <v>0</v>
      </c>
      <c r="AP92" s="397">
        <f t="shared" si="28"/>
        <v>23280.8</v>
      </c>
      <c r="AQ92" s="397">
        <f t="shared" si="28"/>
        <v>13185.31125</v>
      </c>
      <c r="AR92" s="549">
        <f t="shared" si="28"/>
        <v>0</v>
      </c>
      <c r="AS92" s="397">
        <f t="shared" si="28"/>
        <v>13185.31125</v>
      </c>
      <c r="AT92" s="397">
        <f t="shared" si="28"/>
        <v>0</v>
      </c>
      <c r="AU92" s="549">
        <f t="shared" si="28"/>
        <v>8072</v>
      </c>
      <c r="AV92" s="397">
        <f t="shared" si="28"/>
        <v>8072</v>
      </c>
      <c r="AW92" s="397">
        <f t="shared" si="28"/>
        <v>0</v>
      </c>
      <c r="AX92" s="549">
        <f t="shared" si="28"/>
        <v>296</v>
      </c>
      <c r="AY92" s="397">
        <f t="shared" si="28"/>
        <v>296</v>
      </c>
      <c r="AZ92" s="572">
        <f>BC92+BF92+BI92+BL92+BO92+BR92</f>
        <v>3240</v>
      </c>
      <c r="BA92" s="559">
        <f>BA91+BA66+BA59+BA45+BA54</f>
        <v>820</v>
      </c>
      <c r="BB92" s="549">
        <f>BB91+BB66+BB59+BB45+BB54</f>
        <v>0</v>
      </c>
      <c r="BC92" s="503">
        <f>BC91+BC66+BC59+BC45+BC54</f>
        <v>820</v>
      </c>
      <c r="BD92" s="559">
        <f>BD91+BD66+BD59+BD45+BD54</f>
        <v>410</v>
      </c>
      <c r="BE92" s="549">
        <f>BE91+BE66+BE59+BE45+BE54</f>
        <v>0</v>
      </c>
      <c r="BF92" s="503">
        <f>BD92+BE92</f>
        <v>410</v>
      </c>
      <c r="BG92" s="559">
        <f>BG91+BG66+BG59+BG45+BG54</f>
        <v>410</v>
      </c>
      <c r="BH92" s="549">
        <f>BH91+BH66+BH59+BH45+BH54</f>
        <v>0</v>
      </c>
      <c r="BI92" s="503">
        <f>BG92+BH92</f>
        <v>410</v>
      </c>
      <c r="BJ92" s="559">
        <f>BJ91+BJ66+BJ59+BJ45+BJ54</f>
        <v>800</v>
      </c>
      <c r="BK92" s="549">
        <f>BK91+BK66+BK59+BK45+BK54</f>
        <v>0</v>
      </c>
      <c r="BL92" s="503">
        <f>BJ92+BK92</f>
        <v>800</v>
      </c>
      <c r="BM92" s="559">
        <f>BM91+BM66+BM59+BM45+BM54</f>
        <v>0</v>
      </c>
      <c r="BN92" s="549">
        <f>BN91+BN66+BN59+BN45+BN54</f>
        <v>0</v>
      </c>
      <c r="BO92" s="577">
        <f>BM92+BN92</f>
        <v>0</v>
      </c>
      <c r="BP92" s="559">
        <f>BP91+BP66+BP59+BP45+BP54</f>
        <v>0</v>
      </c>
      <c r="BQ92" s="549">
        <f>BQ91+BQ66+BQ59+BQ45+BQ54</f>
        <v>800</v>
      </c>
      <c r="BR92" s="503">
        <f>BP92+BQ92</f>
        <v>800</v>
      </c>
      <c r="BS92" s="425">
        <f>BT92+BU92+BX92+CA92+CD92+CG92+CJ92+CM92+CP92</f>
        <v>798305.25884</v>
      </c>
      <c r="BT92" s="397">
        <f t="shared" ref="BT92:CP92" si="29">BT91+BT66+BT59+BT45+BT54</f>
        <v>77752.97121</v>
      </c>
      <c r="BU92" s="397">
        <f t="shared" si="29"/>
        <v>68037.99891</v>
      </c>
      <c r="BV92" s="397">
        <f t="shared" si="29"/>
        <v>85399.39784</v>
      </c>
      <c r="BW92" s="397">
        <f t="shared" si="29"/>
        <v>0</v>
      </c>
      <c r="BX92" s="397">
        <f t="shared" si="29"/>
        <v>83400.18914</v>
      </c>
      <c r="BY92" s="397">
        <f t="shared" si="29"/>
        <v>173615.53512</v>
      </c>
      <c r="BZ92" s="517">
        <f t="shared" si="29"/>
        <v>0</v>
      </c>
      <c r="CA92" s="397">
        <f t="shared" si="29"/>
        <v>84852.18285</v>
      </c>
      <c r="CB92" s="397">
        <f t="shared" si="29"/>
        <v>78395.71812</v>
      </c>
      <c r="CC92" s="517">
        <f t="shared" si="29"/>
        <v>0</v>
      </c>
      <c r="CD92" s="397">
        <f t="shared" si="29"/>
        <v>78215.69312</v>
      </c>
      <c r="CE92" s="397">
        <f t="shared" si="29"/>
        <v>131735.17829</v>
      </c>
      <c r="CF92" s="517">
        <f t="shared" si="29"/>
        <v>0</v>
      </c>
      <c r="CG92" s="397">
        <f t="shared" si="29"/>
        <v>131735.17829</v>
      </c>
      <c r="CH92" s="397">
        <f t="shared" si="29"/>
        <v>96564.23505</v>
      </c>
      <c r="CI92" s="517">
        <f t="shared" si="29"/>
        <v>96.29209</v>
      </c>
      <c r="CJ92" s="397">
        <f t="shared" si="29"/>
        <v>96660.52714</v>
      </c>
      <c r="CK92" s="397">
        <f t="shared" si="29"/>
        <v>0</v>
      </c>
      <c r="CL92" s="517">
        <f t="shared" si="29"/>
        <v>97707.71818</v>
      </c>
      <c r="CM92" s="397">
        <f t="shared" si="29"/>
        <v>97707.71818</v>
      </c>
      <c r="CN92" s="397">
        <f t="shared" si="29"/>
        <v>0</v>
      </c>
      <c r="CO92" s="517">
        <f t="shared" si="29"/>
        <v>79942.8</v>
      </c>
      <c r="CP92" s="397">
        <f t="shared" si="29"/>
        <v>79942.8</v>
      </c>
      <c r="CQ92" s="230"/>
    </row>
    <row r="93" ht="16.5" customHeight="1" spans="1:95">
      <c r="A93" s="543" t="s">
        <v>86</v>
      </c>
      <c r="B93" s="544"/>
      <c r="C93" s="544"/>
      <c r="D93" s="545"/>
      <c r="E93" s="298"/>
      <c r="F93" s="299"/>
      <c r="G93" s="299"/>
      <c r="H93" s="546"/>
      <c r="I93" s="545"/>
      <c r="J93" s="298"/>
      <c r="K93" s="545"/>
      <c r="L93" s="298"/>
      <c r="M93" s="299"/>
      <c r="N93" s="298"/>
      <c r="O93" s="299"/>
      <c r="P93" s="299"/>
      <c r="Q93" s="299"/>
      <c r="R93" s="545"/>
      <c r="S93" s="545"/>
      <c r="T93" s="545"/>
      <c r="U93" s="545"/>
      <c r="V93" s="545"/>
      <c r="W93" s="545"/>
      <c r="X93" s="545"/>
      <c r="Y93" s="545"/>
      <c r="Z93" s="545"/>
      <c r="AA93" s="545"/>
      <c r="AB93" s="298"/>
      <c r="AC93" s="299"/>
      <c r="AD93" s="545"/>
      <c r="AE93" s="298"/>
      <c r="AF93" s="557"/>
      <c r="AG93" s="298"/>
      <c r="AH93" s="298"/>
      <c r="AI93" s="298"/>
      <c r="AJ93" s="298"/>
      <c r="AK93" s="543"/>
      <c r="AL93" s="299"/>
      <c r="AM93" s="543" t="s">
        <v>325</v>
      </c>
      <c r="AN93" s="302"/>
      <c r="AO93" s="543"/>
      <c r="AP93" s="302"/>
      <c r="AQ93" s="302"/>
      <c r="AR93" s="302"/>
      <c r="AS93" s="302"/>
      <c r="AT93" s="302"/>
      <c r="AU93" s="302"/>
      <c r="AV93" s="302"/>
      <c r="AW93" s="302"/>
      <c r="AX93" s="302"/>
      <c r="AY93" s="302"/>
      <c r="AZ93" s="315"/>
      <c r="BA93" s="302"/>
      <c r="BB93" s="302"/>
      <c r="BC93" s="302"/>
      <c r="BD93" s="302"/>
      <c r="BE93" s="302"/>
      <c r="BF93" s="302"/>
      <c r="BG93" s="302"/>
      <c r="BH93" s="302"/>
      <c r="BI93" s="302"/>
      <c r="BJ93" s="302"/>
      <c r="BK93" s="302"/>
      <c r="BL93" s="302"/>
      <c r="BM93" s="302"/>
      <c r="BN93" s="302"/>
      <c r="BO93" s="302"/>
      <c r="BP93" s="302"/>
      <c r="BQ93" s="302"/>
      <c r="BR93" s="302"/>
      <c r="BS93" s="302"/>
      <c r="BT93" s="302"/>
      <c r="BU93" s="302"/>
      <c r="BV93" s="302"/>
      <c r="BW93" s="578"/>
      <c r="BX93" s="302"/>
      <c r="BY93" s="302"/>
      <c r="BZ93" s="302"/>
      <c r="CA93" s="302"/>
      <c r="CB93" s="302"/>
      <c r="CC93" s="302"/>
      <c r="CD93" s="302"/>
      <c r="CE93" s="302"/>
      <c r="CF93" s="302"/>
      <c r="CG93" s="302"/>
      <c r="CH93" s="302"/>
      <c r="CI93" s="302"/>
      <c r="CJ93" s="302"/>
      <c r="CK93" s="302"/>
      <c r="CL93" s="302"/>
      <c r="CM93" s="302"/>
      <c r="CN93" s="302"/>
      <c r="CO93" s="302"/>
      <c r="CP93" s="302"/>
      <c r="CQ93" s="580"/>
    </row>
    <row r="94" ht="24" customHeight="1"/>
    <row r="95" s="32" customFormat="1" ht="36" customHeight="1" spans="1:95">
      <c r="A95" s="33"/>
      <c r="B95" s="34"/>
      <c r="C95" s="34"/>
      <c r="D95" s="35"/>
      <c r="E95" s="36"/>
      <c r="F95" s="37"/>
      <c r="G95" s="38"/>
      <c r="H95" s="37"/>
      <c r="I95" s="38"/>
      <c r="J95" s="39"/>
      <c r="K95" s="40"/>
      <c r="L95" s="39"/>
      <c r="M95" s="41"/>
      <c r="N95" s="42"/>
      <c r="O95" s="41"/>
      <c r="P95" s="41"/>
      <c r="Q95" s="40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3"/>
      <c r="AC95" s="44"/>
      <c r="AD95" s="45"/>
      <c r="AE95" s="46"/>
      <c r="AF95" s="37"/>
      <c r="AG95" s="47"/>
      <c r="AH95" s="46"/>
      <c r="AI95" s="36"/>
      <c r="AJ95" s="46"/>
      <c r="AK95" s="48"/>
      <c r="AL95" s="37"/>
      <c r="AM95" s="48"/>
      <c r="AO95" s="49"/>
      <c r="AZ95" s="50"/>
      <c r="BS95" s="322"/>
      <c r="BT95" s="323"/>
      <c r="BU95" s="323"/>
      <c r="BV95" s="323"/>
      <c r="BW95" s="323"/>
      <c r="BX95" s="323"/>
      <c r="BZ95" s="52"/>
      <c r="CC95" s="52"/>
      <c r="CF95" s="52"/>
      <c r="CG95" s="53"/>
      <c r="CQ95" s="54"/>
    </row>
    <row r="96" spans="71:76">
      <c r="BS96" s="322"/>
      <c r="BT96" s="323"/>
      <c r="BU96" s="323"/>
      <c r="BV96" s="323"/>
      <c r="BW96" s="323"/>
      <c r="BX96" s="323"/>
    </row>
    <row r="97" spans="71:71">
      <c r="BS97" s="324"/>
    </row>
    <row r="98" spans="71:71">
      <c r="BS98" s="324"/>
    </row>
    <row r="99" spans="71:71">
      <c r="BS99" s="324"/>
    </row>
    <row r="100" s="32" customFormat="1" spans="1:95">
      <c r="A100" s="33"/>
      <c r="B100" s="34"/>
      <c r="C100" s="34"/>
      <c r="D100" s="35"/>
      <c r="E100" s="36"/>
      <c r="F100" s="37"/>
      <c r="G100" s="38"/>
      <c r="H100" s="37"/>
      <c r="I100" s="38"/>
      <c r="J100" s="39"/>
      <c r="K100" s="40"/>
      <c r="L100" s="39"/>
      <c r="M100" s="41"/>
      <c r="N100" s="42"/>
      <c r="O100" s="41"/>
      <c r="P100" s="41"/>
      <c r="Q100" s="40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3"/>
      <c r="AC100" s="44"/>
      <c r="AD100" s="45"/>
      <c r="AE100" s="46"/>
      <c r="AF100" s="37"/>
      <c r="AG100" s="47"/>
      <c r="AH100" s="46"/>
      <c r="AI100" s="36"/>
      <c r="AJ100" s="46"/>
      <c r="AK100" s="48"/>
      <c r="AL100" s="37"/>
      <c r="AM100" s="48"/>
      <c r="AO100" s="49"/>
      <c r="AZ100" s="50"/>
      <c r="BS100" s="324"/>
      <c r="BW100" s="52"/>
      <c r="BZ100" s="52"/>
      <c r="CC100" s="52"/>
      <c r="CF100" s="52"/>
      <c r="CG100" s="53"/>
      <c r="CQ100" s="54"/>
    </row>
  </sheetData>
  <mergeCells count="237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S9:U9"/>
    <mergeCell ref="V9:X9"/>
    <mergeCell ref="Y9:AA9"/>
    <mergeCell ref="AQ9:AS9"/>
    <mergeCell ref="AT9:AV9"/>
    <mergeCell ref="AW9:AY9"/>
    <mergeCell ref="BJ9:BL9"/>
    <mergeCell ref="BM9:BO9"/>
    <mergeCell ref="BP9:BR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5:CP55"/>
    <mergeCell ref="A56:CP56"/>
    <mergeCell ref="A60:CP60"/>
    <mergeCell ref="A61:CP61"/>
    <mergeCell ref="A67:CP67"/>
    <mergeCell ref="A68:CP68"/>
    <mergeCell ref="BS95:BX95"/>
    <mergeCell ref="BS96:BX96"/>
    <mergeCell ref="A8:A10"/>
    <mergeCell ref="A13:A18"/>
    <mergeCell ref="A19:A21"/>
    <mergeCell ref="A22:A24"/>
    <mergeCell ref="A26:A29"/>
    <mergeCell ref="A38:A41"/>
    <mergeCell ref="A62:A65"/>
    <mergeCell ref="A81:A84"/>
    <mergeCell ref="B8:B10"/>
    <mergeCell ref="B13:B18"/>
    <mergeCell ref="B19:B21"/>
    <mergeCell ref="B22:B24"/>
    <mergeCell ref="B26:B29"/>
    <mergeCell ref="B31:B35"/>
    <mergeCell ref="B36:B37"/>
    <mergeCell ref="B39:B41"/>
    <mergeCell ref="B62:B65"/>
    <mergeCell ref="B81:B84"/>
    <mergeCell ref="C8:C10"/>
    <mergeCell ref="D9:D10"/>
    <mergeCell ref="D63:D65"/>
    <mergeCell ref="D81:D84"/>
    <mergeCell ref="E9:E10"/>
    <mergeCell ref="E63:E65"/>
    <mergeCell ref="E81:E84"/>
    <mergeCell ref="F9:F10"/>
    <mergeCell ref="F63:F65"/>
    <mergeCell ref="F81:F84"/>
    <mergeCell ref="G81:G84"/>
    <mergeCell ref="I9:I10"/>
    <mergeCell ref="I63:I65"/>
    <mergeCell ref="I81:I84"/>
    <mergeCell ref="J9:J10"/>
    <mergeCell ref="J63:J65"/>
    <mergeCell ref="J81:J84"/>
    <mergeCell ref="K9:K10"/>
    <mergeCell ref="L9:L10"/>
    <mergeCell ref="L63:L65"/>
    <mergeCell ref="L81:L84"/>
    <mergeCell ref="M9:M10"/>
    <mergeCell ref="M63:M65"/>
    <mergeCell ref="M81:M84"/>
    <mergeCell ref="N9:N10"/>
    <mergeCell ref="O9:O10"/>
    <mergeCell ref="O63:O65"/>
    <mergeCell ref="O81:O84"/>
    <mergeCell ref="P81:P84"/>
    <mergeCell ref="R9:R10"/>
    <mergeCell ref="R63:R65"/>
    <mergeCell ref="R81:R84"/>
    <mergeCell ref="S81:S84"/>
    <mergeCell ref="T63:T65"/>
    <mergeCell ref="U63:U65"/>
    <mergeCell ref="U81:U84"/>
    <mergeCell ref="V81:V84"/>
    <mergeCell ref="W63:W65"/>
    <mergeCell ref="X63:X65"/>
    <mergeCell ref="X81:X84"/>
    <mergeCell ref="Y81:Y84"/>
    <mergeCell ref="Z63:Z65"/>
    <mergeCell ref="AA63:AA65"/>
    <mergeCell ref="AA81:AA84"/>
    <mergeCell ref="AB9:AB10"/>
    <mergeCell ref="AB63:AB65"/>
    <mergeCell ref="AB81:AB84"/>
    <mergeCell ref="AC9:AC10"/>
    <mergeCell ref="AC63:AC65"/>
    <mergeCell ref="AC81:AC84"/>
    <mergeCell ref="AD9:AD10"/>
    <mergeCell ref="AD63:AD65"/>
    <mergeCell ref="AD81:AD84"/>
    <mergeCell ref="AE9:AE10"/>
    <mergeCell ref="AE63:AE65"/>
    <mergeCell ref="AE81:AE84"/>
    <mergeCell ref="AF9:AF10"/>
    <mergeCell ref="AG9:AG10"/>
    <mergeCell ref="AG63:AG65"/>
    <mergeCell ref="AG81:AG84"/>
    <mergeCell ref="AH9:AH10"/>
    <mergeCell ref="AH63:AH65"/>
    <mergeCell ref="AH81:AH84"/>
    <mergeCell ref="AI9:AI10"/>
    <mergeCell ref="AJ9:AJ10"/>
    <mergeCell ref="AJ63:AJ65"/>
    <mergeCell ref="AJ81:AJ84"/>
    <mergeCell ref="AK9:AK10"/>
    <mergeCell ref="AK63:AK65"/>
    <mergeCell ref="AK81:AK84"/>
    <mergeCell ref="AL9:AL10"/>
    <mergeCell ref="AM9:AM10"/>
    <mergeCell ref="AM63:AM65"/>
    <mergeCell ref="AM81:AM84"/>
    <mergeCell ref="AN63:AN65"/>
    <mergeCell ref="AN81:AN84"/>
    <mergeCell ref="AP9:AP10"/>
    <mergeCell ref="AP63:AP65"/>
    <mergeCell ref="AP81:AP84"/>
    <mergeCell ref="AQ63:AQ65"/>
    <mergeCell ref="AQ81:AQ84"/>
    <mergeCell ref="AS63:AS65"/>
    <mergeCell ref="AS81:AS84"/>
    <mergeCell ref="AT63:AT65"/>
    <mergeCell ref="AT81:AT84"/>
    <mergeCell ref="AV63:AV65"/>
    <mergeCell ref="AV81:AV84"/>
    <mergeCell ref="AW63:AW65"/>
    <mergeCell ref="AW81:AW84"/>
    <mergeCell ref="AY63:AY65"/>
    <mergeCell ref="AY81:AY84"/>
    <mergeCell ref="AZ9:AZ10"/>
    <mergeCell ref="BA9:BA10"/>
    <mergeCell ref="BB9:BB10"/>
    <mergeCell ref="BC9:BC10"/>
    <mergeCell ref="BC63:BC65"/>
    <mergeCell ref="BD9:BD10"/>
    <mergeCell ref="BE9:BE10"/>
    <mergeCell ref="BF9:BF10"/>
    <mergeCell ref="BI9:BI10"/>
    <mergeCell ref="BS9:BS10"/>
    <mergeCell ref="BS63:BS65"/>
    <mergeCell ref="BS81:BS84"/>
    <mergeCell ref="BT9:BT10"/>
    <mergeCell ref="BT63:BT65"/>
    <mergeCell ref="BT81:BT84"/>
    <mergeCell ref="BU9:BU10"/>
    <mergeCell ref="BU63:BU65"/>
    <mergeCell ref="BU81:BU84"/>
    <mergeCell ref="BV9:BV10"/>
    <mergeCell ref="BV63:BV65"/>
    <mergeCell ref="BV81:BV84"/>
    <mergeCell ref="BW9:BW10"/>
    <mergeCell ref="BX9:BX10"/>
    <mergeCell ref="BX63:BX65"/>
    <mergeCell ref="BX81:BX84"/>
    <mergeCell ref="BY9:BY10"/>
    <mergeCell ref="BY63:BY65"/>
    <mergeCell ref="BY81:BY84"/>
    <mergeCell ref="BZ9:BZ10"/>
    <mergeCell ref="CA9:CA10"/>
    <mergeCell ref="CA63:CA65"/>
    <mergeCell ref="CA81:CA84"/>
    <mergeCell ref="CB9:CB10"/>
    <mergeCell ref="CB63:CB65"/>
    <mergeCell ref="CB81:CB84"/>
    <mergeCell ref="CC9:CC10"/>
    <mergeCell ref="CD9:CD10"/>
    <mergeCell ref="CD63:CD65"/>
    <mergeCell ref="CD81:CD84"/>
    <mergeCell ref="CE63:CE65"/>
    <mergeCell ref="CE81:CE84"/>
    <mergeCell ref="CG9:CG10"/>
    <mergeCell ref="CG63:CG65"/>
    <mergeCell ref="CG81:CG84"/>
    <mergeCell ref="CH63:CH65"/>
    <mergeCell ref="CH81:CH84"/>
    <mergeCell ref="CJ63:CJ65"/>
    <mergeCell ref="CJ81:CJ84"/>
    <mergeCell ref="CK63:CK65"/>
    <mergeCell ref="CK81:CK84"/>
    <mergeCell ref="CM63:CM65"/>
    <mergeCell ref="CM81:CM84"/>
    <mergeCell ref="CN63:CN65"/>
    <mergeCell ref="CN81:CN84"/>
    <mergeCell ref="CP63:CP65"/>
    <mergeCell ref="CP81:CP84"/>
    <mergeCell ref="CQ8:CQ10"/>
    <mergeCell ref="CQ13:CQ14"/>
    <mergeCell ref="CQ26:CQ29"/>
    <mergeCell ref="CQ31:CQ34"/>
    <mergeCell ref="CQ36:CQ37"/>
    <mergeCell ref="CQ43:CQ44"/>
    <mergeCell ref="CQ47:CQ50"/>
    <mergeCell ref="CQ51:CQ53"/>
    <mergeCell ref="CQ57:CQ58"/>
    <mergeCell ref="CQ69:CQ73"/>
    <mergeCell ref="CQ74:CQ79"/>
    <mergeCell ref="CQ85:CQ86"/>
    <mergeCell ref="CQ87:CQ88"/>
  </mergeCells>
  <pageMargins left="0.118110236220472" right="0.118110236220472" top="0.748031496062992" bottom="0.748031496062992" header="0.31496062992126" footer="0.31496062992126"/>
  <pageSetup paperSize="9" scale="51" fitToHeight="0" orientation="landscape" horizontalDpi="600" verticalDpi="600"/>
  <headerFooter/>
  <rowBreaks count="5" manualBreakCount="5">
    <brk id="21" max="94" man="1"/>
    <brk id="37" max="94" man="1"/>
    <brk id="50" max="94" man="1"/>
    <brk id="59" max="94" man="1"/>
    <brk id="73" max="94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Q100"/>
  <sheetViews>
    <sheetView view="pageBreakPreview" zoomScale="85" zoomScaleNormal="100" workbookViewId="0">
      <selection activeCell="AX59" sqref="AX59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3.57142857142857" style="35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27" width="3.71428571428571" style="41" customWidth="1"/>
    <col min="28" max="28" width="3.57142857142857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hidden="1" customWidth="1" outlineLevel="1"/>
    <col min="41" max="41" width="3.71428571428571" style="49" hidden="1" customWidth="1" outlineLevel="1"/>
    <col min="42" max="42" width="3.71428571428571" style="32" customWidth="1" collapsed="1"/>
    <col min="43" max="51" width="3.71428571428571" style="32" customWidth="1"/>
    <col min="52" max="52" width="3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hidden="1" customWidth="1"/>
    <col min="61" max="70" width="3.71428571428571" style="32" customWidth="1"/>
    <col min="71" max="71" width="3.42857142857143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hidden="1" customWidth="1" outlineLevel="1"/>
    <col min="84" max="84" width="3.71428571428571" style="52" hidden="1" customWidth="1" outlineLevel="1"/>
    <col min="85" max="85" width="3.71428571428571" style="53" customWidth="1" collapsed="1"/>
    <col min="86" max="94" width="3.71428571428571" style="32" customWidth="1"/>
    <col min="95" max="95" width="24.2857142857143" style="54" customWidth="1"/>
  </cols>
  <sheetData>
    <row r="1" ht="27.75" customHeight="1" spans="1:95">
      <c r="A1" s="59" t="s">
        <v>450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</row>
    <row r="2" ht="43.5" customHeight="1" spans="1:95">
      <c r="A2" s="60" t="s">
        <v>581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</row>
    <row r="3" s="26" customFormat="1" ht="57" hidden="1" customHeight="1" spans="1:95">
      <c r="A3" s="61" t="s">
        <v>572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</row>
    <row r="4" s="27" customFormat="1" ht="25.5" hidden="1" customHeight="1" spans="1:95">
      <c r="A4" s="62" t="s">
        <v>573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</row>
    <row r="5" s="26" customFormat="1" ht="39.75" hidden="1" customHeight="1" spans="1:95">
      <c r="A5" s="63" t="s">
        <v>574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</row>
    <row r="6" s="26" customFormat="1" ht="152.25" customHeight="1" spans="1:95">
      <c r="A6" s="63" t="s">
        <v>582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</row>
    <row r="7" ht="84.75" hidden="1" customHeight="1" spans="1:95">
      <c r="A7" s="63" t="s">
        <v>511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</row>
    <row r="8" s="28" customFormat="1" ht="84.75" customHeight="1" spans="1:95">
      <c r="A8" s="336" t="s">
        <v>2</v>
      </c>
      <c r="B8" s="337" t="s">
        <v>3</v>
      </c>
      <c r="C8" s="338" t="s">
        <v>4</v>
      </c>
      <c r="D8" s="339" t="s">
        <v>174</v>
      </c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340"/>
      <c r="R8" s="340"/>
      <c r="S8" s="340"/>
      <c r="T8" s="340"/>
      <c r="U8" s="340"/>
      <c r="V8" s="340"/>
      <c r="W8" s="340"/>
      <c r="X8" s="340"/>
      <c r="Y8" s="340"/>
      <c r="Z8" s="340"/>
      <c r="AA8" s="451"/>
      <c r="AB8" s="339" t="s">
        <v>175</v>
      </c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0"/>
      <c r="AO8" s="340"/>
      <c r="AP8" s="340"/>
      <c r="AQ8" s="340"/>
      <c r="AR8" s="340"/>
      <c r="AS8" s="340"/>
      <c r="AT8" s="340"/>
      <c r="AU8" s="340"/>
      <c r="AV8" s="340"/>
      <c r="AW8" s="340"/>
      <c r="AX8" s="340"/>
      <c r="AY8" s="451"/>
      <c r="AZ8" s="339" t="s">
        <v>311</v>
      </c>
      <c r="BA8" s="340"/>
      <c r="BB8" s="340"/>
      <c r="BC8" s="340"/>
      <c r="BD8" s="340"/>
      <c r="BE8" s="340"/>
      <c r="BF8" s="340"/>
      <c r="BG8" s="340"/>
      <c r="BH8" s="340"/>
      <c r="BI8" s="340"/>
      <c r="BJ8" s="340"/>
      <c r="BK8" s="340"/>
      <c r="BL8" s="340"/>
      <c r="BM8" s="340"/>
      <c r="BN8" s="340"/>
      <c r="BO8" s="340"/>
      <c r="BP8" s="340"/>
      <c r="BQ8" s="340"/>
      <c r="BR8" s="451"/>
      <c r="BS8" s="486" t="s">
        <v>176</v>
      </c>
      <c r="BT8" s="487"/>
      <c r="BU8" s="487"/>
      <c r="BV8" s="487"/>
      <c r="BW8" s="487"/>
      <c r="BX8" s="487"/>
      <c r="BY8" s="487"/>
      <c r="BZ8" s="487"/>
      <c r="CA8" s="487"/>
      <c r="CB8" s="487"/>
      <c r="CC8" s="487"/>
      <c r="CD8" s="487"/>
      <c r="CE8" s="487"/>
      <c r="CF8" s="487"/>
      <c r="CG8" s="487"/>
      <c r="CH8" s="487"/>
      <c r="CI8" s="487"/>
      <c r="CJ8" s="487"/>
      <c r="CK8" s="487"/>
      <c r="CL8" s="487"/>
      <c r="CM8" s="487"/>
      <c r="CN8" s="487"/>
      <c r="CO8" s="487"/>
      <c r="CP8" s="504"/>
      <c r="CQ8" s="505" t="s">
        <v>177</v>
      </c>
    </row>
    <row r="9" s="25" customFormat="1" ht="27.75" customHeight="1" spans="1:95">
      <c r="A9" s="341"/>
      <c r="B9" s="236"/>
      <c r="C9" s="342"/>
      <c r="D9" s="343" t="s">
        <v>178</v>
      </c>
      <c r="E9" s="344">
        <v>2016</v>
      </c>
      <c r="F9" s="344">
        <v>2017</v>
      </c>
      <c r="G9" s="345" t="s">
        <v>140</v>
      </c>
      <c r="H9" s="346"/>
      <c r="I9" s="344">
        <v>2018</v>
      </c>
      <c r="J9" s="344" t="s">
        <v>362</v>
      </c>
      <c r="K9" s="344" t="s">
        <v>363</v>
      </c>
      <c r="L9" s="344">
        <v>2019</v>
      </c>
      <c r="M9" s="344" t="s">
        <v>443</v>
      </c>
      <c r="N9" s="344" t="s">
        <v>444</v>
      </c>
      <c r="O9" s="344">
        <v>2020</v>
      </c>
      <c r="P9" s="428" t="s">
        <v>143</v>
      </c>
      <c r="Q9" s="438"/>
      <c r="R9" s="344">
        <v>2021</v>
      </c>
      <c r="S9" s="439" t="s">
        <v>457</v>
      </c>
      <c r="T9" s="439"/>
      <c r="U9" s="439"/>
      <c r="V9" s="439" t="s">
        <v>458</v>
      </c>
      <c r="W9" s="439"/>
      <c r="X9" s="439"/>
      <c r="Y9" s="439" t="s">
        <v>459</v>
      </c>
      <c r="Z9" s="439"/>
      <c r="AA9" s="439"/>
      <c r="AB9" s="452" t="s">
        <v>178</v>
      </c>
      <c r="AC9" s="344">
        <v>2016</v>
      </c>
      <c r="AD9" s="344">
        <v>2017</v>
      </c>
      <c r="AE9" s="344">
        <v>2018</v>
      </c>
      <c r="AF9" s="344">
        <v>2018</v>
      </c>
      <c r="AG9" s="344">
        <v>2018</v>
      </c>
      <c r="AH9" s="344" t="s">
        <v>362</v>
      </c>
      <c r="AI9" s="344" t="s">
        <v>363</v>
      </c>
      <c r="AJ9" s="344">
        <v>2019</v>
      </c>
      <c r="AK9" s="344" t="s">
        <v>443</v>
      </c>
      <c r="AL9" s="344" t="s">
        <v>444</v>
      </c>
      <c r="AM9" s="458">
        <v>2020</v>
      </c>
      <c r="AN9" s="428" t="s">
        <v>143</v>
      </c>
      <c r="AO9" s="438"/>
      <c r="AP9" s="344">
        <v>2021</v>
      </c>
      <c r="AQ9" s="439" t="s">
        <v>457</v>
      </c>
      <c r="AR9" s="439"/>
      <c r="AS9" s="439"/>
      <c r="AT9" s="439" t="s">
        <v>458</v>
      </c>
      <c r="AU9" s="439"/>
      <c r="AV9" s="439"/>
      <c r="AW9" s="439" t="s">
        <v>459</v>
      </c>
      <c r="AX9" s="439"/>
      <c r="AY9" s="439"/>
      <c r="AZ9" s="452" t="s">
        <v>178</v>
      </c>
      <c r="BA9" s="344" t="s">
        <v>362</v>
      </c>
      <c r="BB9" s="344" t="s">
        <v>363</v>
      </c>
      <c r="BC9" s="344">
        <v>2019</v>
      </c>
      <c r="BD9" s="344" t="s">
        <v>443</v>
      </c>
      <c r="BE9" s="344" t="s">
        <v>444</v>
      </c>
      <c r="BF9" s="344">
        <v>2020</v>
      </c>
      <c r="BG9" s="428" t="s">
        <v>143</v>
      </c>
      <c r="BH9" s="438"/>
      <c r="BI9" s="344">
        <v>2021</v>
      </c>
      <c r="BJ9" s="439" t="s">
        <v>457</v>
      </c>
      <c r="BK9" s="439"/>
      <c r="BL9" s="439"/>
      <c r="BM9" s="439" t="s">
        <v>458</v>
      </c>
      <c r="BN9" s="439"/>
      <c r="BO9" s="439"/>
      <c r="BP9" s="439" t="s">
        <v>459</v>
      </c>
      <c r="BQ9" s="439"/>
      <c r="BR9" s="439"/>
      <c r="BS9" s="488" t="s">
        <v>178</v>
      </c>
      <c r="BT9" s="489">
        <v>2016</v>
      </c>
      <c r="BU9" s="489">
        <v>2017</v>
      </c>
      <c r="BV9" s="344">
        <v>2018</v>
      </c>
      <c r="BW9" s="344">
        <v>2018</v>
      </c>
      <c r="BX9" s="344">
        <v>2018</v>
      </c>
      <c r="BY9" s="344" t="s">
        <v>362</v>
      </c>
      <c r="BZ9" s="344" t="s">
        <v>363</v>
      </c>
      <c r="CA9" s="344">
        <v>2019</v>
      </c>
      <c r="CB9" s="344" t="s">
        <v>443</v>
      </c>
      <c r="CC9" s="344" t="s">
        <v>444</v>
      </c>
      <c r="CD9" s="344">
        <v>2020</v>
      </c>
      <c r="CE9" s="428" t="s">
        <v>143</v>
      </c>
      <c r="CF9" s="438"/>
      <c r="CG9" s="344">
        <v>2021</v>
      </c>
      <c r="CH9" s="439" t="s">
        <v>457</v>
      </c>
      <c r="CI9" s="439"/>
      <c r="CJ9" s="439"/>
      <c r="CK9" s="439" t="s">
        <v>458</v>
      </c>
      <c r="CL9" s="439"/>
      <c r="CM9" s="439"/>
      <c r="CN9" s="439" t="s">
        <v>459</v>
      </c>
      <c r="CO9" s="439"/>
      <c r="CP9" s="506"/>
      <c r="CQ9" s="505"/>
    </row>
    <row r="10" s="25" customFormat="1" ht="51.75" customHeight="1" spans="1:95">
      <c r="A10" s="347"/>
      <c r="B10" s="348"/>
      <c r="C10" s="349"/>
      <c r="D10" s="350"/>
      <c r="E10" s="351"/>
      <c r="F10" s="351"/>
      <c r="G10" s="352" t="s">
        <v>179</v>
      </c>
      <c r="H10" s="353" t="s">
        <v>180</v>
      </c>
      <c r="I10" s="351"/>
      <c r="J10" s="351"/>
      <c r="K10" s="351"/>
      <c r="L10" s="351"/>
      <c r="M10" s="351"/>
      <c r="N10" s="351"/>
      <c r="O10" s="351"/>
      <c r="P10" s="352" t="s">
        <v>179</v>
      </c>
      <c r="Q10" s="353" t="s">
        <v>180</v>
      </c>
      <c r="R10" s="351"/>
      <c r="S10" s="352" t="s">
        <v>179</v>
      </c>
      <c r="T10" s="353" t="s">
        <v>180</v>
      </c>
      <c r="U10" s="440" t="s">
        <v>181</v>
      </c>
      <c r="V10" s="352" t="s">
        <v>179</v>
      </c>
      <c r="W10" s="353" t="s">
        <v>180</v>
      </c>
      <c r="X10" s="440" t="s">
        <v>181</v>
      </c>
      <c r="Y10" s="352" t="s">
        <v>179</v>
      </c>
      <c r="Z10" s="353" t="s">
        <v>180</v>
      </c>
      <c r="AA10" s="440" t="s">
        <v>181</v>
      </c>
      <c r="AB10" s="453"/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2" t="s">
        <v>179</v>
      </c>
      <c r="AO10" s="353" t="s">
        <v>180</v>
      </c>
      <c r="AP10" s="351"/>
      <c r="AQ10" s="461" t="s">
        <v>179</v>
      </c>
      <c r="AR10" s="462" t="s">
        <v>180</v>
      </c>
      <c r="AS10" s="461" t="s">
        <v>181</v>
      </c>
      <c r="AT10" s="461" t="s">
        <v>179</v>
      </c>
      <c r="AU10" s="462" t="s">
        <v>180</v>
      </c>
      <c r="AV10" s="461" t="s">
        <v>181</v>
      </c>
      <c r="AW10" s="461" t="s">
        <v>179</v>
      </c>
      <c r="AX10" s="462" t="s">
        <v>180</v>
      </c>
      <c r="AY10" s="461" t="s">
        <v>181</v>
      </c>
      <c r="AZ10" s="463"/>
      <c r="BA10" s="351"/>
      <c r="BB10" s="351"/>
      <c r="BC10" s="351"/>
      <c r="BD10" s="351"/>
      <c r="BE10" s="351"/>
      <c r="BF10" s="351"/>
      <c r="BG10" s="352" t="s">
        <v>179</v>
      </c>
      <c r="BH10" s="353" t="s">
        <v>180</v>
      </c>
      <c r="BI10" s="351"/>
      <c r="BJ10" s="461" t="s">
        <v>179</v>
      </c>
      <c r="BK10" s="462" t="s">
        <v>180</v>
      </c>
      <c r="BL10" s="461" t="s">
        <v>181</v>
      </c>
      <c r="BM10" s="461" t="s">
        <v>179</v>
      </c>
      <c r="BN10" s="462" t="s">
        <v>180</v>
      </c>
      <c r="BO10" s="461" t="s">
        <v>181</v>
      </c>
      <c r="BP10" s="461" t="s">
        <v>179</v>
      </c>
      <c r="BQ10" s="462" t="s">
        <v>180</v>
      </c>
      <c r="BR10" s="461" t="s">
        <v>181</v>
      </c>
      <c r="BS10" s="490"/>
      <c r="BT10" s="491"/>
      <c r="BU10" s="491"/>
      <c r="BV10" s="351"/>
      <c r="BW10" s="351"/>
      <c r="BX10" s="351"/>
      <c r="BY10" s="351"/>
      <c r="BZ10" s="351"/>
      <c r="CA10" s="351"/>
      <c r="CB10" s="351"/>
      <c r="CC10" s="351"/>
      <c r="CD10" s="351"/>
      <c r="CE10" s="352" t="s">
        <v>179</v>
      </c>
      <c r="CF10" s="353" t="s">
        <v>180</v>
      </c>
      <c r="CG10" s="351"/>
      <c r="CH10" s="461" t="s">
        <v>179</v>
      </c>
      <c r="CI10" s="462" t="s">
        <v>180</v>
      </c>
      <c r="CJ10" s="461" t="s">
        <v>181</v>
      </c>
      <c r="CK10" s="461" t="s">
        <v>179</v>
      </c>
      <c r="CL10" s="462" t="s">
        <v>180</v>
      </c>
      <c r="CM10" s="461" t="s">
        <v>181</v>
      </c>
      <c r="CN10" s="461" t="s">
        <v>179</v>
      </c>
      <c r="CO10" s="462" t="s">
        <v>180</v>
      </c>
      <c r="CP10" s="507" t="s">
        <v>181</v>
      </c>
      <c r="CQ10" s="505"/>
    </row>
    <row r="11" s="27" customFormat="1" spans="1:95">
      <c r="A11" s="72">
        <v>1</v>
      </c>
      <c r="B11" s="72">
        <v>2</v>
      </c>
      <c r="C11" s="73">
        <v>3</v>
      </c>
      <c r="D11" s="74">
        <v>4</v>
      </c>
      <c r="E11" s="72">
        <v>5</v>
      </c>
      <c r="F11" s="72">
        <v>6</v>
      </c>
      <c r="G11" s="73">
        <v>7</v>
      </c>
      <c r="H11" s="75"/>
      <c r="I11" s="145"/>
      <c r="J11" s="146">
        <v>8</v>
      </c>
      <c r="K11" s="147"/>
      <c r="L11" s="148">
        <v>8</v>
      </c>
      <c r="M11" s="73">
        <v>9</v>
      </c>
      <c r="N11" s="75"/>
      <c r="O11" s="145"/>
      <c r="P11" s="73">
        <v>10</v>
      </c>
      <c r="Q11" s="75"/>
      <c r="R11" s="152"/>
      <c r="S11" s="153">
        <v>11</v>
      </c>
      <c r="T11" s="75"/>
      <c r="U11" s="152"/>
      <c r="V11" s="153">
        <v>12</v>
      </c>
      <c r="W11" s="75"/>
      <c r="X11" s="152"/>
      <c r="Y11" s="153">
        <v>13</v>
      </c>
      <c r="Z11" s="75"/>
      <c r="AA11" s="152"/>
      <c r="AB11" s="74">
        <v>14</v>
      </c>
      <c r="AC11" s="72">
        <v>15</v>
      </c>
      <c r="AD11" s="72">
        <v>16</v>
      </c>
      <c r="AE11" s="73">
        <v>17</v>
      </c>
      <c r="AF11" s="75"/>
      <c r="AG11" s="145"/>
      <c r="AH11" s="73">
        <v>18</v>
      </c>
      <c r="AI11" s="75"/>
      <c r="AJ11" s="145"/>
      <c r="AK11" s="73">
        <v>19</v>
      </c>
      <c r="AL11" s="75"/>
      <c r="AM11" s="145"/>
      <c r="AN11" s="73">
        <v>20</v>
      </c>
      <c r="AO11" s="75"/>
      <c r="AP11" s="145"/>
      <c r="AQ11" s="73">
        <v>21</v>
      </c>
      <c r="AR11" s="75"/>
      <c r="AS11" s="152"/>
      <c r="AT11" s="153">
        <v>22</v>
      </c>
      <c r="AU11" s="75"/>
      <c r="AV11" s="152"/>
      <c r="AW11" s="153">
        <v>23</v>
      </c>
      <c r="AX11" s="75"/>
      <c r="AY11" s="152"/>
      <c r="AZ11" s="72">
        <v>24</v>
      </c>
      <c r="BA11" s="73">
        <v>25</v>
      </c>
      <c r="BB11" s="75"/>
      <c r="BC11" s="145"/>
      <c r="BD11" s="73">
        <v>26</v>
      </c>
      <c r="BE11" s="75"/>
      <c r="BF11" s="145"/>
      <c r="BG11" s="73">
        <v>27</v>
      </c>
      <c r="BH11" s="75"/>
      <c r="BI11" s="145"/>
      <c r="BJ11" s="73">
        <v>28</v>
      </c>
      <c r="BK11" s="75"/>
      <c r="BL11" s="152"/>
      <c r="BM11" s="153">
        <v>29</v>
      </c>
      <c r="BN11" s="75"/>
      <c r="BO11" s="152"/>
      <c r="BP11" s="153">
        <v>30</v>
      </c>
      <c r="BQ11" s="75"/>
      <c r="BR11" s="152"/>
      <c r="BS11" s="72">
        <v>31</v>
      </c>
      <c r="BT11" s="72">
        <v>32</v>
      </c>
      <c r="BU11" s="72">
        <v>33</v>
      </c>
      <c r="BV11" s="73">
        <v>25</v>
      </c>
      <c r="BW11" s="75"/>
      <c r="BX11" s="145"/>
      <c r="BY11" s="73">
        <v>34</v>
      </c>
      <c r="BZ11" s="75"/>
      <c r="CA11" s="145"/>
      <c r="CB11" s="73">
        <v>35</v>
      </c>
      <c r="CC11" s="75"/>
      <c r="CD11" s="145"/>
      <c r="CE11" s="73">
        <v>36</v>
      </c>
      <c r="CF11" s="75"/>
      <c r="CG11" s="152"/>
      <c r="CH11" s="153">
        <v>37</v>
      </c>
      <c r="CI11" s="75"/>
      <c r="CJ11" s="152"/>
      <c r="CK11" s="153">
        <v>38</v>
      </c>
      <c r="CL11" s="75"/>
      <c r="CM11" s="152"/>
      <c r="CN11" s="153">
        <v>39</v>
      </c>
      <c r="CO11" s="75"/>
      <c r="CP11" s="152"/>
      <c r="CQ11" s="206">
        <v>40</v>
      </c>
    </row>
    <row r="12" ht="15.75" customHeight="1" spans="1:95">
      <c r="A12" s="76" t="s">
        <v>283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207"/>
    </row>
    <row r="13" ht="99.75" customHeight="1" spans="1:95">
      <c r="A13" s="354" t="s">
        <v>11</v>
      </c>
      <c r="B13" s="355" t="s">
        <v>97</v>
      </c>
      <c r="C13" s="356" t="s">
        <v>13</v>
      </c>
      <c r="D13" s="357">
        <f>E13+F13+I13+L13+O13+R13+U13+X13+AA13</f>
        <v>17469.9763</v>
      </c>
      <c r="E13" s="358">
        <v>2471.01488</v>
      </c>
      <c r="F13" s="358">
        <v>2404.56093</v>
      </c>
      <c r="G13" s="358">
        <f>'27'!I14</f>
        <v>2862.4491</v>
      </c>
      <c r="H13" s="359">
        <f>H17+H18+H14+H15+H16</f>
        <v>0</v>
      </c>
      <c r="I13" s="358">
        <f>G13+H13</f>
        <v>2862.4491</v>
      </c>
      <c r="J13" s="358">
        <f>'35'!L13</f>
        <v>2827.9187</v>
      </c>
      <c r="K13" s="359">
        <f>K14+K15+K16+K17</f>
        <v>0</v>
      </c>
      <c r="L13" s="358">
        <f>J13+K13</f>
        <v>2827.9187</v>
      </c>
      <c r="M13" s="358">
        <f>'43'!O13</f>
        <v>978.69232</v>
      </c>
      <c r="N13" s="359">
        <f>N14+N15+N16+N17</f>
        <v>0</v>
      </c>
      <c r="O13" s="358">
        <f>M13+N13</f>
        <v>978.69232</v>
      </c>
      <c r="P13" s="358">
        <f>'49'!R13</f>
        <v>3995.11377</v>
      </c>
      <c r="Q13" s="359">
        <f>Q14+Q15+Q16+Q17</f>
        <v>0</v>
      </c>
      <c r="R13" s="441">
        <f>P13+Q13</f>
        <v>3995.11377</v>
      </c>
      <c r="S13" s="358">
        <f>'56'!U13</f>
        <v>1330.2266</v>
      </c>
      <c r="T13" s="359">
        <f>T14+T15+T16+T17</f>
        <v>0</v>
      </c>
      <c r="U13" s="441">
        <f>S13+T13</f>
        <v>1330.2266</v>
      </c>
      <c r="V13" s="358">
        <f>'56'!X13</f>
        <v>600</v>
      </c>
      <c r="W13" s="359">
        <f>W14+W15+W16+W17</f>
        <v>0</v>
      </c>
      <c r="X13" s="441">
        <f>V13+W13</f>
        <v>600</v>
      </c>
      <c r="Y13" s="358">
        <f>'56'!AA13</f>
        <v>0</v>
      </c>
      <c r="Z13" s="359">
        <f>Z14+Z15+Z16+Z17</f>
        <v>0</v>
      </c>
      <c r="AA13" s="441">
        <f>Y13+Z13</f>
        <v>0</v>
      </c>
      <c r="AB13" s="357">
        <f>AC13+AD13+AG13+AJ13+AM13+AP13+AS13+AV13+AY13</f>
        <v>0</v>
      </c>
      <c r="AC13" s="358">
        <v>0</v>
      </c>
      <c r="AD13" s="358">
        <v>0</v>
      </c>
      <c r="AE13" s="358">
        <f>'27'!X14</f>
        <v>0</v>
      </c>
      <c r="AF13" s="359"/>
      <c r="AG13" s="358">
        <f>AE13+AF13</f>
        <v>0</v>
      </c>
      <c r="AH13" s="358">
        <f>'35'!AA13</f>
        <v>0</v>
      </c>
      <c r="AI13" s="359"/>
      <c r="AJ13" s="358">
        <f>AH13+AI13</f>
        <v>0</v>
      </c>
      <c r="AK13" s="358">
        <v>0</v>
      </c>
      <c r="AL13" s="359"/>
      <c r="AM13" s="358">
        <f>AK13+AL13</f>
        <v>0</v>
      </c>
      <c r="AN13" s="358">
        <v>0</v>
      </c>
      <c r="AO13" s="359"/>
      <c r="AP13" s="358">
        <f>AN13+AO13</f>
        <v>0</v>
      </c>
      <c r="AQ13" s="358">
        <f>'56'!AS13</f>
        <v>0</v>
      </c>
      <c r="AR13" s="359"/>
      <c r="AS13" s="358">
        <v>0</v>
      </c>
      <c r="AT13" s="358">
        <f>'56'!AV13</f>
        <v>0</v>
      </c>
      <c r="AU13" s="359"/>
      <c r="AV13" s="358">
        <v>0</v>
      </c>
      <c r="AW13" s="358">
        <f>'56'!AY13</f>
        <v>0</v>
      </c>
      <c r="AX13" s="359"/>
      <c r="AY13" s="464">
        <v>0</v>
      </c>
      <c r="AZ13" s="465">
        <f>BC13+BF13+BI13+BL13+BO13+BR13</f>
        <v>0</v>
      </c>
      <c r="BA13" s="404">
        <v>0</v>
      </c>
      <c r="BB13" s="405"/>
      <c r="BC13" s="404">
        <f>BA13+BB13</f>
        <v>0</v>
      </c>
      <c r="BD13" s="404">
        <v>0</v>
      </c>
      <c r="BE13" s="405"/>
      <c r="BF13" s="404">
        <f>BD13+BE13</f>
        <v>0</v>
      </c>
      <c r="BG13" s="404">
        <v>0</v>
      </c>
      <c r="BH13" s="405"/>
      <c r="BI13" s="404">
        <f>BG13+BH13</f>
        <v>0</v>
      </c>
      <c r="BJ13" s="358">
        <f>'56'!BL13</f>
        <v>0</v>
      </c>
      <c r="BK13" s="405"/>
      <c r="BL13" s="404">
        <v>0</v>
      </c>
      <c r="BM13" s="358">
        <f>'56'!BO13</f>
        <v>0</v>
      </c>
      <c r="BN13" s="405"/>
      <c r="BO13" s="404">
        <v>0</v>
      </c>
      <c r="BP13" s="358">
        <f>'56'!BR13</f>
        <v>0</v>
      </c>
      <c r="BQ13" s="405"/>
      <c r="BR13" s="492">
        <v>0</v>
      </c>
      <c r="BS13" s="425">
        <f>BT13+BU13+BX13+CA13+CD13+CG13+CJ13+CM13+CP13</f>
        <v>17469.9763</v>
      </c>
      <c r="BT13" s="404">
        <f>E13+AC13</f>
        <v>2471.01488</v>
      </c>
      <c r="BU13" s="404">
        <f>F13+AD13</f>
        <v>2404.56093</v>
      </c>
      <c r="BV13" s="404">
        <f>G13+AE13</f>
        <v>2862.4491</v>
      </c>
      <c r="BW13" s="405">
        <f>H13+AF13</f>
        <v>0</v>
      </c>
      <c r="BX13" s="404">
        <f>BV13+BW13</f>
        <v>2862.4491</v>
      </c>
      <c r="BY13" s="404">
        <f>J13+AH13+BA13</f>
        <v>2827.9187</v>
      </c>
      <c r="BZ13" s="405">
        <f>K13+AI13+BB13</f>
        <v>0</v>
      </c>
      <c r="CA13" s="404">
        <f>BY13+BZ13</f>
        <v>2827.9187</v>
      </c>
      <c r="CB13" s="404">
        <f>M13+AK13</f>
        <v>978.69232</v>
      </c>
      <c r="CC13" s="405">
        <f>N13+AL13</f>
        <v>0</v>
      </c>
      <c r="CD13" s="404">
        <f>CB13+CC13</f>
        <v>978.69232</v>
      </c>
      <c r="CE13" s="404">
        <f>P13+AN13</f>
        <v>3995.11377</v>
      </c>
      <c r="CF13" s="405">
        <f>Q13+AO13</f>
        <v>0</v>
      </c>
      <c r="CG13" s="404">
        <f>CE13+CF13</f>
        <v>3995.11377</v>
      </c>
      <c r="CH13" s="404">
        <f t="shared" ref="CH13:CP13" si="0">S13+AQ13+BJ13</f>
        <v>1330.2266</v>
      </c>
      <c r="CI13" s="405">
        <f t="shared" si="0"/>
        <v>0</v>
      </c>
      <c r="CJ13" s="404">
        <f t="shared" si="0"/>
        <v>1330.2266</v>
      </c>
      <c r="CK13" s="404">
        <f t="shared" si="0"/>
        <v>600</v>
      </c>
      <c r="CL13" s="405">
        <f t="shared" si="0"/>
        <v>0</v>
      </c>
      <c r="CM13" s="404">
        <f t="shared" si="0"/>
        <v>600</v>
      </c>
      <c r="CN13" s="404">
        <f t="shared" si="0"/>
        <v>0</v>
      </c>
      <c r="CO13" s="405">
        <f t="shared" si="0"/>
        <v>0</v>
      </c>
      <c r="CP13" s="492">
        <f t="shared" si="0"/>
        <v>0</v>
      </c>
      <c r="CQ13" s="208"/>
    </row>
    <row r="14" ht="59.25" customHeight="1" outlineLevel="1" spans="1:95">
      <c r="A14" s="354"/>
      <c r="B14" s="355"/>
      <c r="C14" s="356" t="s">
        <v>198</v>
      </c>
      <c r="D14" s="357"/>
      <c r="E14" s="358"/>
      <c r="F14" s="358"/>
      <c r="G14" s="358"/>
      <c r="H14" s="359"/>
      <c r="I14" s="358"/>
      <c r="J14" s="358"/>
      <c r="K14" s="359"/>
      <c r="L14" s="358"/>
      <c r="M14" s="358"/>
      <c r="N14" s="359"/>
      <c r="O14" s="358"/>
      <c r="P14" s="358"/>
      <c r="Q14" s="359"/>
      <c r="R14" s="441"/>
      <c r="S14" s="358"/>
      <c r="T14" s="359"/>
      <c r="U14" s="441"/>
      <c r="V14" s="358"/>
      <c r="W14" s="359"/>
      <c r="X14" s="441"/>
      <c r="Y14" s="358"/>
      <c r="Z14" s="359"/>
      <c r="AA14" s="441"/>
      <c r="AB14" s="357"/>
      <c r="AC14" s="358"/>
      <c r="AD14" s="358"/>
      <c r="AE14" s="358"/>
      <c r="AF14" s="359"/>
      <c r="AG14" s="358"/>
      <c r="AH14" s="358"/>
      <c r="AI14" s="359"/>
      <c r="AJ14" s="358"/>
      <c r="AK14" s="358"/>
      <c r="AL14" s="359"/>
      <c r="AM14" s="358"/>
      <c r="AN14" s="358"/>
      <c r="AO14" s="359"/>
      <c r="AP14" s="358"/>
      <c r="AQ14" s="358"/>
      <c r="AR14" s="359"/>
      <c r="AS14" s="358"/>
      <c r="AT14" s="358"/>
      <c r="AU14" s="359"/>
      <c r="AV14" s="358"/>
      <c r="AW14" s="358"/>
      <c r="AX14" s="359"/>
      <c r="AY14" s="464"/>
      <c r="AZ14" s="466"/>
      <c r="BA14" s="358"/>
      <c r="BB14" s="359"/>
      <c r="BC14" s="358"/>
      <c r="BD14" s="358"/>
      <c r="BE14" s="359"/>
      <c r="BF14" s="358"/>
      <c r="BG14" s="358"/>
      <c r="BH14" s="359"/>
      <c r="BI14" s="358"/>
      <c r="BJ14" s="358"/>
      <c r="BK14" s="359"/>
      <c r="BL14" s="358"/>
      <c r="BM14" s="358"/>
      <c r="BN14" s="359"/>
      <c r="BO14" s="358"/>
      <c r="BP14" s="358"/>
      <c r="BQ14" s="359"/>
      <c r="BR14" s="464"/>
      <c r="BS14" s="357"/>
      <c r="BT14" s="358"/>
      <c r="BU14" s="358"/>
      <c r="BV14" s="358"/>
      <c r="BW14" s="359"/>
      <c r="BX14" s="358"/>
      <c r="BY14" s="358"/>
      <c r="BZ14" s="359"/>
      <c r="CA14" s="358"/>
      <c r="CB14" s="358"/>
      <c r="CC14" s="359"/>
      <c r="CD14" s="358"/>
      <c r="CE14" s="358"/>
      <c r="CF14" s="359"/>
      <c r="CG14" s="358"/>
      <c r="CH14" s="358"/>
      <c r="CI14" s="359"/>
      <c r="CJ14" s="358"/>
      <c r="CK14" s="358"/>
      <c r="CL14" s="359"/>
      <c r="CM14" s="358"/>
      <c r="CN14" s="358"/>
      <c r="CO14" s="359"/>
      <c r="CP14" s="464"/>
      <c r="CQ14" s="209"/>
    </row>
    <row r="15" ht="28.5" customHeight="1" outlineLevel="1" spans="1:95">
      <c r="A15" s="354"/>
      <c r="B15" s="355"/>
      <c r="C15" s="356" t="s">
        <v>402</v>
      </c>
      <c r="D15" s="357"/>
      <c r="E15" s="358"/>
      <c r="F15" s="358"/>
      <c r="G15" s="358"/>
      <c r="H15" s="359"/>
      <c r="I15" s="358"/>
      <c r="J15" s="358"/>
      <c r="K15" s="359"/>
      <c r="L15" s="358"/>
      <c r="M15" s="358"/>
      <c r="N15" s="359"/>
      <c r="O15" s="358"/>
      <c r="P15" s="358"/>
      <c r="Q15" s="359"/>
      <c r="R15" s="441"/>
      <c r="S15" s="358"/>
      <c r="T15" s="359"/>
      <c r="U15" s="441"/>
      <c r="V15" s="358"/>
      <c r="W15" s="359"/>
      <c r="X15" s="441"/>
      <c r="Y15" s="358"/>
      <c r="Z15" s="359"/>
      <c r="AA15" s="441"/>
      <c r="AB15" s="357"/>
      <c r="AC15" s="358"/>
      <c r="AD15" s="358"/>
      <c r="AE15" s="358"/>
      <c r="AF15" s="359"/>
      <c r="AG15" s="358"/>
      <c r="AH15" s="358"/>
      <c r="AI15" s="359"/>
      <c r="AJ15" s="358"/>
      <c r="AK15" s="358"/>
      <c r="AL15" s="359"/>
      <c r="AM15" s="358"/>
      <c r="AN15" s="358"/>
      <c r="AO15" s="359"/>
      <c r="AP15" s="358"/>
      <c r="AQ15" s="358"/>
      <c r="AR15" s="359"/>
      <c r="AS15" s="358"/>
      <c r="AT15" s="358"/>
      <c r="AU15" s="359"/>
      <c r="AV15" s="358"/>
      <c r="AW15" s="358"/>
      <c r="AX15" s="359"/>
      <c r="AY15" s="464"/>
      <c r="AZ15" s="466"/>
      <c r="BA15" s="358"/>
      <c r="BB15" s="359"/>
      <c r="BC15" s="358"/>
      <c r="BD15" s="358"/>
      <c r="BE15" s="359"/>
      <c r="BF15" s="358"/>
      <c r="BG15" s="358"/>
      <c r="BH15" s="359"/>
      <c r="BI15" s="358"/>
      <c r="BJ15" s="358"/>
      <c r="BK15" s="359"/>
      <c r="BL15" s="358"/>
      <c r="BM15" s="358"/>
      <c r="BN15" s="359"/>
      <c r="BO15" s="358"/>
      <c r="BP15" s="358"/>
      <c r="BQ15" s="359"/>
      <c r="BR15" s="464"/>
      <c r="BS15" s="357"/>
      <c r="BT15" s="358"/>
      <c r="BU15" s="358"/>
      <c r="BV15" s="358"/>
      <c r="BW15" s="359"/>
      <c r="BX15" s="358"/>
      <c r="BY15" s="358"/>
      <c r="BZ15" s="359"/>
      <c r="CA15" s="358"/>
      <c r="CB15" s="358"/>
      <c r="CC15" s="359"/>
      <c r="CD15" s="358"/>
      <c r="CE15" s="358"/>
      <c r="CF15" s="359"/>
      <c r="CG15" s="358"/>
      <c r="CH15" s="358"/>
      <c r="CI15" s="359"/>
      <c r="CJ15" s="358"/>
      <c r="CK15" s="358"/>
      <c r="CL15" s="359"/>
      <c r="CM15" s="358"/>
      <c r="CN15" s="358"/>
      <c r="CO15" s="359"/>
      <c r="CP15" s="464"/>
      <c r="CQ15" s="210"/>
    </row>
    <row r="16" ht="23.25" customHeight="1" outlineLevel="1" spans="1:95">
      <c r="A16" s="354"/>
      <c r="B16" s="355"/>
      <c r="C16" s="356" t="s">
        <v>91</v>
      </c>
      <c r="D16" s="357"/>
      <c r="E16" s="358"/>
      <c r="F16" s="358"/>
      <c r="G16" s="358"/>
      <c r="H16" s="359"/>
      <c r="I16" s="358"/>
      <c r="J16" s="358"/>
      <c r="K16" s="359"/>
      <c r="L16" s="358"/>
      <c r="M16" s="358"/>
      <c r="N16" s="359"/>
      <c r="O16" s="358"/>
      <c r="P16" s="358"/>
      <c r="Q16" s="359"/>
      <c r="R16" s="441"/>
      <c r="S16" s="358"/>
      <c r="T16" s="359"/>
      <c r="U16" s="441"/>
      <c r="V16" s="358"/>
      <c r="W16" s="359"/>
      <c r="X16" s="441"/>
      <c r="Y16" s="358"/>
      <c r="Z16" s="359"/>
      <c r="AA16" s="441"/>
      <c r="AB16" s="357"/>
      <c r="AC16" s="358"/>
      <c r="AD16" s="358"/>
      <c r="AE16" s="358"/>
      <c r="AF16" s="359"/>
      <c r="AG16" s="358"/>
      <c r="AH16" s="358"/>
      <c r="AI16" s="359"/>
      <c r="AJ16" s="358"/>
      <c r="AK16" s="358"/>
      <c r="AL16" s="359"/>
      <c r="AM16" s="358"/>
      <c r="AN16" s="358"/>
      <c r="AO16" s="359"/>
      <c r="AP16" s="358"/>
      <c r="AQ16" s="358"/>
      <c r="AR16" s="359"/>
      <c r="AS16" s="358"/>
      <c r="AT16" s="358"/>
      <c r="AU16" s="359"/>
      <c r="AV16" s="358"/>
      <c r="AW16" s="358"/>
      <c r="AX16" s="359"/>
      <c r="AY16" s="464"/>
      <c r="AZ16" s="466"/>
      <c r="BA16" s="358"/>
      <c r="BB16" s="359"/>
      <c r="BC16" s="358"/>
      <c r="BD16" s="358"/>
      <c r="BE16" s="359"/>
      <c r="BF16" s="358"/>
      <c r="BG16" s="358"/>
      <c r="BH16" s="359"/>
      <c r="BI16" s="358"/>
      <c r="BJ16" s="358"/>
      <c r="BK16" s="359"/>
      <c r="BL16" s="358"/>
      <c r="BM16" s="358"/>
      <c r="BN16" s="359"/>
      <c r="BO16" s="358"/>
      <c r="BP16" s="358"/>
      <c r="BQ16" s="359"/>
      <c r="BR16" s="464"/>
      <c r="BS16" s="357"/>
      <c r="BT16" s="358"/>
      <c r="BU16" s="358"/>
      <c r="BV16" s="358"/>
      <c r="BW16" s="359"/>
      <c r="BX16" s="358"/>
      <c r="BY16" s="358"/>
      <c r="BZ16" s="359"/>
      <c r="CA16" s="358"/>
      <c r="CB16" s="358"/>
      <c r="CC16" s="359"/>
      <c r="CD16" s="358"/>
      <c r="CE16" s="358"/>
      <c r="CF16" s="359"/>
      <c r="CG16" s="358"/>
      <c r="CH16" s="358"/>
      <c r="CI16" s="359"/>
      <c r="CJ16" s="358"/>
      <c r="CK16" s="358"/>
      <c r="CL16" s="359"/>
      <c r="CM16" s="358"/>
      <c r="CN16" s="358"/>
      <c r="CO16" s="359"/>
      <c r="CP16" s="464"/>
      <c r="CQ16" s="210"/>
    </row>
    <row r="17" ht="27.75" customHeight="1" spans="1:95">
      <c r="A17" s="354"/>
      <c r="B17" s="355"/>
      <c r="C17" s="356" t="s">
        <v>404</v>
      </c>
      <c r="D17" s="357"/>
      <c r="E17" s="358"/>
      <c r="F17" s="358"/>
      <c r="G17" s="358"/>
      <c r="H17" s="360"/>
      <c r="I17" s="358"/>
      <c r="J17" s="358"/>
      <c r="K17" s="359"/>
      <c r="L17" s="358"/>
      <c r="M17" s="358"/>
      <c r="N17" s="359"/>
      <c r="O17" s="358"/>
      <c r="P17" s="358"/>
      <c r="Q17" s="359"/>
      <c r="R17" s="441"/>
      <c r="S17" s="358"/>
      <c r="T17" s="359"/>
      <c r="U17" s="441"/>
      <c r="V17" s="358"/>
      <c r="W17" s="359"/>
      <c r="X17" s="441"/>
      <c r="Y17" s="358"/>
      <c r="Z17" s="359"/>
      <c r="AA17" s="441"/>
      <c r="AB17" s="357"/>
      <c r="AC17" s="358"/>
      <c r="AD17" s="358"/>
      <c r="AE17" s="358"/>
      <c r="AF17" s="359"/>
      <c r="AG17" s="358"/>
      <c r="AH17" s="358"/>
      <c r="AI17" s="359"/>
      <c r="AJ17" s="358"/>
      <c r="AK17" s="358"/>
      <c r="AL17" s="359"/>
      <c r="AM17" s="358"/>
      <c r="AN17" s="358"/>
      <c r="AO17" s="359"/>
      <c r="AP17" s="358"/>
      <c r="AQ17" s="358"/>
      <c r="AR17" s="359"/>
      <c r="AS17" s="358"/>
      <c r="AT17" s="358"/>
      <c r="AU17" s="359"/>
      <c r="AV17" s="358"/>
      <c r="AW17" s="358"/>
      <c r="AX17" s="359"/>
      <c r="AY17" s="464"/>
      <c r="AZ17" s="466"/>
      <c r="BA17" s="358"/>
      <c r="BB17" s="359"/>
      <c r="BC17" s="358"/>
      <c r="BD17" s="358"/>
      <c r="BE17" s="359"/>
      <c r="BF17" s="358"/>
      <c r="BG17" s="358"/>
      <c r="BH17" s="359"/>
      <c r="BI17" s="358"/>
      <c r="BJ17" s="358"/>
      <c r="BK17" s="359"/>
      <c r="BL17" s="358"/>
      <c r="BM17" s="358"/>
      <c r="BN17" s="359"/>
      <c r="BO17" s="358"/>
      <c r="BP17" s="358"/>
      <c r="BQ17" s="359"/>
      <c r="BR17" s="464"/>
      <c r="BS17" s="357"/>
      <c r="BT17" s="358"/>
      <c r="BU17" s="358"/>
      <c r="BV17" s="358"/>
      <c r="BW17" s="359"/>
      <c r="BX17" s="358"/>
      <c r="BY17" s="358"/>
      <c r="BZ17" s="359"/>
      <c r="CA17" s="358"/>
      <c r="CB17" s="358"/>
      <c r="CC17" s="359"/>
      <c r="CD17" s="358"/>
      <c r="CE17" s="358"/>
      <c r="CF17" s="359"/>
      <c r="CG17" s="358"/>
      <c r="CH17" s="358"/>
      <c r="CI17" s="359"/>
      <c r="CJ17" s="358"/>
      <c r="CK17" s="358"/>
      <c r="CL17" s="359"/>
      <c r="CM17" s="358"/>
      <c r="CN17" s="358"/>
      <c r="CO17" s="359"/>
      <c r="CP17" s="464"/>
      <c r="CQ17" s="210"/>
    </row>
    <row r="18" ht="24.75" hidden="1" customHeight="1" spans="1:95">
      <c r="A18" s="354"/>
      <c r="B18" s="355"/>
      <c r="C18" s="356" t="s">
        <v>39</v>
      </c>
      <c r="D18" s="357"/>
      <c r="E18" s="358"/>
      <c r="F18" s="358"/>
      <c r="G18" s="358"/>
      <c r="H18" s="359"/>
      <c r="I18" s="358"/>
      <c r="J18" s="358"/>
      <c r="K18" s="359"/>
      <c r="L18" s="358"/>
      <c r="M18" s="358"/>
      <c r="N18" s="359"/>
      <c r="O18" s="358"/>
      <c r="P18" s="358"/>
      <c r="Q18" s="359"/>
      <c r="R18" s="441"/>
      <c r="S18" s="358"/>
      <c r="T18" s="359"/>
      <c r="U18" s="441"/>
      <c r="V18" s="358"/>
      <c r="W18" s="359"/>
      <c r="X18" s="441"/>
      <c r="Y18" s="358"/>
      <c r="Z18" s="359"/>
      <c r="AA18" s="441"/>
      <c r="AB18" s="357"/>
      <c r="AC18" s="358"/>
      <c r="AD18" s="358"/>
      <c r="AE18" s="358"/>
      <c r="AF18" s="359"/>
      <c r="AG18" s="358"/>
      <c r="AH18" s="358"/>
      <c r="AI18" s="359"/>
      <c r="AJ18" s="358"/>
      <c r="AK18" s="358"/>
      <c r="AL18" s="359"/>
      <c r="AM18" s="358"/>
      <c r="AN18" s="358"/>
      <c r="AO18" s="359"/>
      <c r="AP18" s="358"/>
      <c r="AQ18" s="358"/>
      <c r="AR18" s="359"/>
      <c r="AS18" s="358"/>
      <c r="AT18" s="358"/>
      <c r="AU18" s="359"/>
      <c r="AV18" s="358"/>
      <c r="AW18" s="358"/>
      <c r="AX18" s="359"/>
      <c r="AY18" s="464"/>
      <c r="AZ18" s="466"/>
      <c r="BA18" s="358"/>
      <c r="BB18" s="359"/>
      <c r="BC18" s="358"/>
      <c r="BD18" s="358"/>
      <c r="BE18" s="359"/>
      <c r="BF18" s="358"/>
      <c r="BG18" s="358"/>
      <c r="BH18" s="359"/>
      <c r="BI18" s="358"/>
      <c r="BJ18" s="358"/>
      <c r="BK18" s="359"/>
      <c r="BL18" s="358"/>
      <c r="BM18" s="358"/>
      <c r="BN18" s="359"/>
      <c r="BO18" s="358"/>
      <c r="BP18" s="358"/>
      <c r="BQ18" s="359"/>
      <c r="BR18" s="464"/>
      <c r="BS18" s="357"/>
      <c r="BT18" s="358"/>
      <c r="BU18" s="358"/>
      <c r="BV18" s="358"/>
      <c r="BW18" s="359"/>
      <c r="BX18" s="358"/>
      <c r="BY18" s="358"/>
      <c r="BZ18" s="359"/>
      <c r="CA18" s="358"/>
      <c r="CB18" s="358"/>
      <c r="CC18" s="359"/>
      <c r="CD18" s="358"/>
      <c r="CE18" s="358"/>
      <c r="CF18" s="359"/>
      <c r="CG18" s="358"/>
      <c r="CH18" s="358"/>
      <c r="CI18" s="359"/>
      <c r="CJ18" s="358"/>
      <c r="CK18" s="358"/>
      <c r="CL18" s="359"/>
      <c r="CM18" s="358"/>
      <c r="CN18" s="358"/>
      <c r="CO18" s="359"/>
      <c r="CP18" s="464"/>
      <c r="CQ18" s="211"/>
    </row>
    <row r="19" ht="69" customHeight="1" spans="1:95">
      <c r="A19" s="354" t="s">
        <v>16</v>
      </c>
      <c r="B19" s="355" t="s">
        <v>184</v>
      </c>
      <c r="C19" s="356" t="s">
        <v>13</v>
      </c>
      <c r="D19" s="357">
        <f>E19+F19+I19+L19+O19+R19+U19+X19+AA19</f>
        <v>4339.6625</v>
      </c>
      <c r="E19" s="358">
        <v>1678.7525</v>
      </c>
      <c r="F19" s="358">
        <v>1552.56</v>
      </c>
      <c r="G19" s="358">
        <f>'27'!I20</f>
        <v>1108.35</v>
      </c>
      <c r="H19" s="359">
        <f>H20+H21</f>
        <v>0</v>
      </c>
      <c r="I19" s="358">
        <f>G19+H19</f>
        <v>1108.35</v>
      </c>
      <c r="J19" s="358">
        <f>'35'!L19</f>
        <v>0</v>
      </c>
      <c r="K19" s="359"/>
      <c r="L19" s="358">
        <f>J19+K19</f>
        <v>0</v>
      </c>
      <c r="M19" s="358">
        <v>0</v>
      </c>
      <c r="N19" s="359"/>
      <c r="O19" s="358">
        <f>M19+N19</f>
        <v>0</v>
      </c>
      <c r="P19" s="358">
        <v>0</v>
      </c>
      <c r="Q19" s="359"/>
      <c r="R19" s="441">
        <f>P19+Q19</f>
        <v>0</v>
      </c>
      <c r="S19" s="358">
        <v>0</v>
      </c>
      <c r="T19" s="359"/>
      <c r="U19" s="441">
        <f>S19+T19</f>
        <v>0</v>
      </c>
      <c r="V19" s="358">
        <v>0</v>
      </c>
      <c r="W19" s="359"/>
      <c r="X19" s="441">
        <f>V19+W19</f>
        <v>0</v>
      </c>
      <c r="Y19" s="358">
        <v>0</v>
      </c>
      <c r="Z19" s="359"/>
      <c r="AA19" s="441">
        <f>Y19+Z19</f>
        <v>0</v>
      </c>
      <c r="AB19" s="357">
        <f>AC19+AD19+AG19+AJ19+AM19+AP19+AS19+AV19+AY19</f>
        <v>0</v>
      </c>
      <c r="AC19" s="358">
        <v>0</v>
      </c>
      <c r="AD19" s="358">
        <v>0</v>
      </c>
      <c r="AE19" s="358">
        <f>'27'!X20</f>
        <v>0</v>
      </c>
      <c r="AF19" s="359"/>
      <c r="AG19" s="358">
        <f>AE19+AF19</f>
        <v>0</v>
      </c>
      <c r="AH19" s="358">
        <v>0</v>
      </c>
      <c r="AI19" s="359"/>
      <c r="AJ19" s="358">
        <f>AH19+AI19</f>
        <v>0</v>
      </c>
      <c r="AK19" s="358">
        <v>0</v>
      </c>
      <c r="AL19" s="359"/>
      <c r="AM19" s="358">
        <f>AK19+AL19</f>
        <v>0</v>
      </c>
      <c r="AN19" s="358">
        <v>0</v>
      </c>
      <c r="AO19" s="359"/>
      <c r="AP19" s="358">
        <f>AN19+AO19</f>
        <v>0</v>
      </c>
      <c r="AQ19" s="358">
        <v>0</v>
      </c>
      <c r="AR19" s="359"/>
      <c r="AS19" s="358">
        <f>AQ19+AR19</f>
        <v>0</v>
      </c>
      <c r="AT19" s="358">
        <v>0</v>
      </c>
      <c r="AU19" s="359"/>
      <c r="AV19" s="358">
        <f>AT19+AU19</f>
        <v>0</v>
      </c>
      <c r="AW19" s="358">
        <v>0</v>
      </c>
      <c r="AX19" s="359"/>
      <c r="AY19" s="358">
        <f>AW19+AX19</f>
        <v>0</v>
      </c>
      <c r="AZ19" s="466">
        <f>BC19+BF19+BI19+BL19+BO19+BR19</f>
        <v>0</v>
      </c>
      <c r="BA19" s="361">
        <v>0</v>
      </c>
      <c r="BB19" s="427"/>
      <c r="BC19" s="358">
        <f>BA19+BB19</f>
        <v>0</v>
      </c>
      <c r="BD19" s="358">
        <v>0</v>
      </c>
      <c r="BE19" s="359"/>
      <c r="BF19" s="358">
        <f>BD19+BE19</f>
        <v>0</v>
      </c>
      <c r="BG19" s="358">
        <v>0</v>
      </c>
      <c r="BH19" s="359"/>
      <c r="BI19" s="358">
        <f>BG19+BH19</f>
        <v>0</v>
      </c>
      <c r="BJ19" s="358">
        <v>0</v>
      </c>
      <c r="BK19" s="359"/>
      <c r="BL19" s="358">
        <f>BJ19+BK19</f>
        <v>0</v>
      </c>
      <c r="BM19" s="358">
        <v>0</v>
      </c>
      <c r="BN19" s="359"/>
      <c r="BO19" s="358">
        <f>BM19+BN19</f>
        <v>0</v>
      </c>
      <c r="BP19" s="358">
        <v>0</v>
      </c>
      <c r="BQ19" s="359"/>
      <c r="BR19" s="358">
        <f>BP19+BQ19</f>
        <v>0</v>
      </c>
      <c r="BS19" s="357">
        <f>BT19+BU19+BX19+CA19+CD19+CG19+CJ19+CM19+CP19</f>
        <v>4339.6625</v>
      </c>
      <c r="BT19" s="358">
        <f>E19+AC19</f>
        <v>1678.7525</v>
      </c>
      <c r="BU19" s="358">
        <f>F19+AD19</f>
        <v>1552.56</v>
      </c>
      <c r="BV19" s="358">
        <f>G19+AE19</f>
        <v>1108.35</v>
      </c>
      <c r="BW19" s="359">
        <f>H19+AF19</f>
        <v>0</v>
      </c>
      <c r="BX19" s="358">
        <f>BV19+BW19</f>
        <v>1108.35</v>
      </c>
      <c r="BY19" s="358">
        <f>J19+AH19+BA19</f>
        <v>0</v>
      </c>
      <c r="BZ19" s="359">
        <f>K19+AI19+BB19</f>
        <v>0</v>
      </c>
      <c r="CA19" s="358">
        <f>BY19+BZ19</f>
        <v>0</v>
      </c>
      <c r="CB19" s="358">
        <f>M19+AK19</f>
        <v>0</v>
      </c>
      <c r="CC19" s="359">
        <f>N19+AL19</f>
        <v>0</v>
      </c>
      <c r="CD19" s="358">
        <f>CB19+CC19</f>
        <v>0</v>
      </c>
      <c r="CE19" s="358">
        <f>P19+AN19</f>
        <v>0</v>
      </c>
      <c r="CF19" s="359">
        <f>Q19+AO19</f>
        <v>0</v>
      </c>
      <c r="CG19" s="358">
        <f>CE19+CF19</f>
        <v>0</v>
      </c>
      <c r="CH19" s="358">
        <f>S19+AQ19</f>
        <v>0</v>
      </c>
      <c r="CI19" s="359">
        <f>T19+AR19</f>
        <v>0</v>
      </c>
      <c r="CJ19" s="358">
        <f>CH19+CI19</f>
        <v>0</v>
      </c>
      <c r="CK19" s="358">
        <f>V19+AT19</f>
        <v>0</v>
      </c>
      <c r="CL19" s="359">
        <f>W19+AU19</f>
        <v>0</v>
      </c>
      <c r="CM19" s="358">
        <f>CK19+CL19</f>
        <v>0</v>
      </c>
      <c r="CN19" s="358">
        <f>Y19+AW19</f>
        <v>0</v>
      </c>
      <c r="CO19" s="359">
        <f>Z19+AX19</f>
        <v>0</v>
      </c>
      <c r="CP19" s="358">
        <f>CN19+CO19</f>
        <v>0</v>
      </c>
      <c r="CQ19" s="212"/>
    </row>
    <row r="20" spans="1:95">
      <c r="A20" s="354"/>
      <c r="B20" s="355"/>
      <c r="C20" s="356" t="s">
        <v>137</v>
      </c>
      <c r="D20" s="357"/>
      <c r="E20" s="361"/>
      <c r="F20" s="358"/>
      <c r="G20" s="358"/>
      <c r="H20" s="359"/>
      <c r="I20" s="361"/>
      <c r="J20" s="358"/>
      <c r="K20" s="427"/>
      <c r="L20" s="361"/>
      <c r="M20" s="358"/>
      <c r="N20" s="427"/>
      <c r="O20" s="361"/>
      <c r="P20" s="358"/>
      <c r="Q20" s="427"/>
      <c r="R20" s="432"/>
      <c r="S20" s="358"/>
      <c r="T20" s="427"/>
      <c r="U20" s="432"/>
      <c r="V20" s="358"/>
      <c r="W20" s="427"/>
      <c r="X20" s="432"/>
      <c r="Y20" s="358"/>
      <c r="Z20" s="427"/>
      <c r="AA20" s="432"/>
      <c r="AB20" s="357"/>
      <c r="AC20" s="361"/>
      <c r="AD20" s="361"/>
      <c r="AE20" s="358"/>
      <c r="AF20" s="427"/>
      <c r="AG20" s="361"/>
      <c r="AH20" s="361"/>
      <c r="AI20" s="427"/>
      <c r="AJ20" s="361"/>
      <c r="AK20" s="361"/>
      <c r="AL20" s="427"/>
      <c r="AM20" s="361"/>
      <c r="AN20" s="361"/>
      <c r="AO20" s="427"/>
      <c r="AP20" s="361"/>
      <c r="AQ20" s="361"/>
      <c r="AR20" s="427"/>
      <c r="AS20" s="361"/>
      <c r="AT20" s="361"/>
      <c r="AU20" s="427"/>
      <c r="AV20" s="361"/>
      <c r="AW20" s="361"/>
      <c r="AX20" s="427"/>
      <c r="AY20" s="467"/>
      <c r="AZ20" s="466"/>
      <c r="BA20" s="361"/>
      <c r="BB20" s="427"/>
      <c r="BC20" s="358"/>
      <c r="BD20" s="358"/>
      <c r="BE20" s="359"/>
      <c r="BF20" s="358"/>
      <c r="BG20" s="358"/>
      <c r="BH20" s="359"/>
      <c r="BI20" s="358"/>
      <c r="BJ20" s="358"/>
      <c r="BK20" s="359"/>
      <c r="BL20" s="358"/>
      <c r="BM20" s="358"/>
      <c r="BN20" s="359"/>
      <c r="BO20" s="358"/>
      <c r="BP20" s="358"/>
      <c r="BQ20" s="359"/>
      <c r="BR20" s="358"/>
      <c r="BS20" s="357"/>
      <c r="BT20" s="361"/>
      <c r="BU20" s="361"/>
      <c r="BV20" s="361"/>
      <c r="BW20" s="427"/>
      <c r="BX20" s="361"/>
      <c r="BY20" s="498"/>
      <c r="BZ20" s="427"/>
      <c r="CA20" s="498"/>
      <c r="CB20" s="498"/>
      <c r="CC20" s="500"/>
      <c r="CD20" s="498"/>
      <c r="CE20" s="498"/>
      <c r="CF20" s="500"/>
      <c r="CG20" s="498"/>
      <c r="CH20" s="498"/>
      <c r="CI20" s="500"/>
      <c r="CJ20" s="498"/>
      <c r="CK20" s="498"/>
      <c r="CL20" s="500"/>
      <c r="CM20" s="498"/>
      <c r="CN20" s="498"/>
      <c r="CO20" s="500"/>
      <c r="CP20" s="498"/>
      <c r="CQ20" s="212"/>
    </row>
    <row r="21" ht="30" customHeight="1" spans="1:95">
      <c r="A21" s="354"/>
      <c r="B21" s="355"/>
      <c r="C21" s="356" t="s">
        <v>404</v>
      </c>
      <c r="D21" s="357"/>
      <c r="E21" s="361"/>
      <c r="F21" s="358"/>
      <c r="G21" s="358"/>
      <c r="H21" s="359"/>
      <c r="I21" s="361"/>
      <c r="J21" s="358"/>
      <c r="K21" s="427"/>
      <c r="L21" s="361"/>
      <c r="M21" s="358"/>
      <c r="N21" s="427"/>
      <c r="O21" s="361"/>
      <c r="P21" s="358"/>
      <c r="Q21" s="427"/>
      <c r="R21" s="432"/>
      <c r="S21" s="358"/>
      <c r="T21" s="427"/>
      <c r="U21" s="432"/>
      <c r="V21" s="358"/>
      <c r="W21" s="427"/>
      <c r="X21" s="432"/>
      <c r="Y21" s="358"/>
      <c r="Z21" s="427"/>
      <c r="AA21" s="432"/>
      <c r="AB21" s="357"/>
      <c r="AC21" s="361"/>
      <c r="AD21" s="361"/>
      <c r="AE21" s="358"/>
      <c r="AF21" s="427"/>
      <c r="AG21" s="361"/>
      <c r="AH21" s="361"/>
      <c r="AI21" s="427"/>
      <c r="AJ21" s="361"/>
      <c r="AK21" s="361"/>
      <c r="AL21" s="427"/>
      <c r="AM21" s="361"/>
      <c r="AN21" s="361"/>
      <c r="AO21" s="427"/>
      <c r="AP21" s="361"/>
      <c r="AQ21" s="361"/>
      <c r="AR21" s="427"/>
      <c r="AS21" s="361"/>
      <c r="AT21" s="361"/>
      <c r="AU21" s="427"/>
      <c r="AV21" s="361"/>
      <c r="AW21" s="361"/>
      <c r="AX21" s="427"/>
      <c r="AY21" s="467"/>
      <c r="AZ21" s="466"/>
      <c r="BA21" s="358"/>
      <c r="BB21" s="359"/>
      <c r="BC21" s="358"/>
      <c r="BD21" s="358"/>
      <c r="BE21" s="359"/>
      <c r="BF21" s="358"/>
      <c r="BG21" s="358"/>
      <c r="BH21" s="359"/>
      <c r="BI21" s="358"/>
      <c r="BJ21" s="358"/>
      <c r="BK21" s="359"/>
      <c r="BL21" s="358"/>
      <c r="BM21" s="358"/>
      <c r="BN21" s="359"/>
      <c r="BO21" s="358"/>
      <c r="BP21" s="358"/>
      <c r="BQ21" s="359"/>
      <c r="BR21" s="358"/>
      <c r="BS21" s="357"/>
      <c r="BT21" s="361"/>
      <c r="BU21" s="361"/>
      <c r="BV21" s="361"/>
      <c r="BW21" s="427"/>
      <c r="BX21" s="361"/>
      <c r="BY21" s="498"/>
      <c r="BZ21" s="427"/>
      <c r="CA21" s="498"/>
      <c r="CB21" s="498"/>
      <c r="CC21" s="500"/>
      <c r="CD21" s="498"/>
      <c r="CE21" s="498"/>
      <c r="CF21" s="500"/>
      <c r="CG21" s="498"/>
      <c r="CH21" s="498"/>
      <c r="CI21" s="500"/>
      <c r="CJ21" s="498"/>
      <c r="CK21" s="498"/>
      <c r="CL21" s="500"/>
      <c r="CM21" s="498"/>
      <c r="CN21" s="498"/>
      <c r="CO21" s="500"/>
      <c r="CP21" s="498"/>
      <c r="CQ21" s="212"/>
    </row>
    <row r="22" ht="67.5" customHeight="1" spans="1:95">
      <c r="A22" s="362" t="s">
        <v>101</v>
      </c>
      <c r="B22" s="355" t="s">
        <v>102</v>
      </c>
      <c r="C22" s="356" t="s">
        <v>13</v>
      </c>
      <c r="D22" s="357">
        <f>E22+F22+I22+L22+O22+R22+U22+X22+AA22</f>
        <v>1073.8</v>
      </c>
      <c r="E22" s="358">
        <v>1073.8</v>
      </c>
      <c r="F22" s="358">
        <v>0</v>
      </c>
      <c r="G22" s="358">
        <f>'26'!I21</f>
        <v>0</v>
      </c>
      <c r="H22" s="359"/>
      <c r="I22" s="358">
        <v>0</v>
      </c>
      <c r="J22" s="358">
        <f>'35'!L22</f>
        <v>0</v>
      </c>
      <c r="K22" s="359"/>
      <c r="L22" s="358">
        <v>0</v>
      </c>
      <c r="M22" s="358">
        <v>0</v>
      </c>
      <c r="N22" s="359"/>
      <c r="O22" s="358">
        <v>0</v>
      </c>
      <c r="P22" s="358">
        <v>0</v>
      </c>
      <c r="Q22" s="359"/>
      <c r="R22" s="441">
        <f>P22+Q22</f>
        <v>0</v>
      </c>
      <c r="S22" s="358">
        <v>0</v>
      </c>
      <c r="T22" s="359"/>
      <c r="U22" s="441">
        <f>S22+T22</f>
        <v>0</v>
      </c>
      <c r="V22" s="358">
        <v>0</v>
      </c>
      <c r="W22" s="359"/>
      <c r="X22" s="441">
        <f>V22+W22</f>
        <v>0</v>
      </c>
      <c r="Y22" s="358">
        <v>0</v>
      </c>
      <c r="Z22" s="359"/>
      <c r="AA22" s="441">
        <f>Y22+Z22</f>
        <v>0</v>
      </c>
      <c r="AB22" s="357">
        <f>AC22+AD22+AG22+AJ22+AM22+AP22+AS22+AV22+AY22</f>
        <v>0</v>
      </c>
      <c r="AC22" s="358">
        <v>0</v>
      </c>
      <c r="AD22" s="358">
        <v>0</v>
      </c>
      <c r="AE22" s="358">
        <f>'25'!X20</f>
        <v>0</v>
      </c>
      <c r="AF22" s="359"/>
      <c r="AG22" s="358">
        <f>AE22+AF22</f>
        <v>0</v>
      </c>
      <c r="AH22" s="358">
        <v>0</v>
      </c>
      <c r="AI22" s="359"/>
      <c r="AJ22" s="358">
        <f>AH22+AI22</f>
        <v>0</v>
      </c>
      <c r="AK22" s="358">
        <v>0</v>
      </c>
      <c r="AL22" s="359"/>
      <c r="AM22" s="358">
        <f>AK22+AL22</f>
        <v>0</v>
      </c>
      <c r="AN22" s="358">
        <v>0</v>
      </c>
      <c r="AO22" s="359"/>
      <c r="AP22" s="358">
        <f>AN22+AO22</f>
        <v>0</v>
      </c>
      <c r="AQ22" s="358">
        <v>0</v>
      </c>
      <c r="AR22" s="359"/>
      <c r="AS22" s="358">
        <f>AQ22+AR22</f>
        <v>0</v>
      </c>
      <c r="AT22" s="358">
        <v>0</v>
      </c>
      <c r="AU22" s="359"/>
      <c r="AV22" s="358">
        <f>AT22+AU22</f>
        <v>0</v>
      </c>
      <c r="AW22" s="358">
        <v>0</v>
      </c>
      <c r="AX22" s="359"/>
      <c r="AY22" s="358">
        <f>AW22+AX22</f>
        <v>0</v>
      </c>
      <c r="AZ22" s="466">
        <f>BC22+BF22+BI22+BL22+BO22+BR22</f>
        <v>0</v>
      </c>
      <c r="BA22" s="358">
        <v>0</v>
      </c>
      <c r="BB22" s="359"/>
      <c r="BC22" s="358">
        <f>BA22+BB22</f>
        <v>0</v>
      </c>
      <c r="BD22" s="358">
        <v>0</v>
      </c>
      <c r="BE22" s="359"/>
      <c r="BF22" s="358">
        <f>BD22+BE22</f>
        <v>0</v>
      </c>
      <c r="BG22" s="358">
        <v>0</v>
      </c>
      <c r="BH22" s="359"/>
      <c r="BI22" s="358">
        <f>BG22+BH22</f>
        <v>0</v>
      </c>
      <c r="BJ22" s="358">
        <v>0</v>
      </c>
      <c r="BK22" s="359"/>
      <c r="BL22" s="358">
        <f>BJ22+BK22</f>
        <v>0</v>
      </c>
      <c r="BM22" s="358">
        <v>0</v>
      </c>
      <c r="BN22" s="359"/>
      <c r="BO22" s="358">
        <f>BM22+BN22</f>
        <v>0</v>
      </c>
      <c r="BP22" s="358">
        <v>0</v>
      </c>
      <c r="BQ22" s="359"/>
      <c r="BR22" s="358">
        <f>BP22+BQ22</f>
        <v>0</v>
      </c>
      <c r="BS22" s="357">
        <f>BT22+BU22+BX22+CA22+CD22+CG22+CJ22+CM22+CP22</f>
        <v>1073.8</v>
      </c>
      <c r="BT22" s="358">
        <f>E22+AC22</f>
        <v>1073.8</v>
      </c>
      <c r="BU22" s="358">
        <f>F22+AD22</f>
        <v>0</v>
      </c>
      <c r="BV22" s="358">
        <f>G22+AE22</f>
        <v>0</v>
      </c>
      <c r="BW22" s="359">
        <f>H22+AF22</f>
        <v>0</v>
      </c>
      <c r="BX22" s="358">
        <f>BV22+BW22</f>
        <v>0</v>
      </c>
      <c r="BY22" s="358">
        <f>J22+AH22+BA22</f>
        <v>0</v>
      </c>
      <c r="BZ22" s="359">
        <f>K22+AI22+BB22</f>
        <v>0</v>
      </c>
      <c r="CA22" s="358">
        <f>BY22+BZ22</f>
        <v>0</v>
      </c>
      <c r="CB22" s="358">
        <f>M22+AK22</f>
        <v>0</v>
      </c>
      <c r="CC22" s="359">
        <f>N22+AL22</f>
        <v>0</v>
      </c>
      <c r="CD22" s="358">
        <f>CB22+CC22</f>
        <v>0</v>
      </c>
      <c r="CE22" s="358">
        <f>P22+AN22</f>
        <v>0</v>
      </c>
      <c r="CF22" s="359">
        <f>Q22+AO22</f>
        <v>0</v>
      </c>
      <c r="CG22" s="358">
        <f>CE22+CF22</f>
        <v>0</v>
      </c>
      <c r="CH22" s="358">
        <f>S22+AQ22</f>
        <v>0</v>
      </c>
      <c r="CI22" s="359">
        <f>T22+AR22</f>
        <v>0</v>
      </c>
      <c r="CJ22" s="358">
        <f>CH22+CI22</f>
        <v>0</v>
      </c>
      <c r="CK22" s="358">
        <f>V22+AT22</f>
        <v>0</v>
      </c>
      <c r="CL22" s="359">
        <f>W22+AU22</f>
        <v>0</v>
      </c>
      <c r="CM22" s="358">
        <f>CK22+CL22</f>
        <v>0</v>
      </c>
      <c r="CN22" s="358">
        <f>Y22+AW22</f>
        <v>0</v>
      </c>
      <c r="CO22" s="359">
        <f>Z22+AX22</f>
        <v>0</v>
      </c>
      <c r="CP22" s="358">
        <f>CN22+CO22</f>
        <v>0</v>
      </c>
      <c r="CQ22" s="212"/>
    </row>
    <row r="23" ht="22.5" spans="1:95">
      <c r="A23" s="362"/>
      <c r="B23" s="355"/>
      <c r="C23" s="356" t="s">
        <v>22</v>
      </c>
      <c r="D23" s="357"/>
      <c r="E23" s="358"/>
      <c r="F23" s="358"/>
      <c r="G23" s="358"/>
      <c r="H23" s="359"/>
      <c r="I23" s="358"/>
      <c r="J23" s="358"/>
      <c r="K23" s="359"/>
      <c r="L23" s="358"/>
      <c r="M23" s="358"/>
      <c r="N23" s="359"/>
      <c r="O23" s="358"/>
      <c r="P23" s="358"/>
      <c r="Q23" s="359"/>
      <c r="R23" s="441"/>
      <c r="S23" s="358"/>
      <c r="T23" s="359"/>
      <c r="U23" s="441"/>
      <c r="V23" s="358"/>
      <c r="W23" s="359"/>
      <c r="X23" s="441"/>
      <c r="Y23" s="358"/>
      <c r="Z23" s="359"/>
      <c r="AA23" s="441"/>
      <c r="AB23" s="357"/>
      <c r="AC23" s="358"/>
      <c r="AD23" s="358"/>
      <c r="AE23" s="358"/>
      <c r="AF23" s="359"/>
      <c r="AG23" s="358"/>
      <c r="AH23" s="358"/>
      <c r="AI23" s="359"/>
      <c r="AJ23" s="358"/>
      <c r="AK23" s="358"/>
      <c r="AL23" s="359"/>
      <c r="AM23" s="358"/>
      <c r="AN23" s="358"/>
      <c r="AO23" s="359"/>
      <c r="AP23" s="358"/>
      <c r="AQ23" s="358"/>
      <c r="AR23" s="359"/>
      <c r="AS23" s="358"/>
      <c r="AT23" s="358"/>
      <c r="AU23" s="359"/>
      <c r="AV23" s="358"/>
      <c r="AW23" s="358"/>
      <c r="AX23" s="359"/>
      <c r="AY23" s="358"/>
      <c r="AZ23" s="466"/>
      <c r="BA23" s="358"/>
      <c r="BB23" s="359"/>
      <c r="BC23" s="358"/>
      <c r="BD23" s="358"/>
      <c r="BE23" s="359"/>
      <c r="BF23" s="358"/>
      <c r="BG23" s="358"/>
      <c r="BH23" s="359"/>
      <c r="BI23" s="358"/>
      <c r="BJ23" s="358"/>
      <c r="BK23" s="359"/>
      <c r="BL23" s="358"/>
      <c r="BM23" s="358"/>
      <c r="BN23" s="359"/>
      <c r="BO23" s="358"/>
      <c r="BP23" s="358"/>
      <c r="BQ23" s="359"/>
      <c r="BR23" s="358"/>
      <c r="BS23" s="357"/>
      <c r="BT23" s="358"/>
      <c r="BU23" s="358"/>
      <c r="BV23" s="358"/>
      <c r="BW23" s="359"/>
      <c r="BX23" s="358"/>
      <c r="BY23" s="498"/>
      <c r="BZ23" s="359"/>
      <c r="CA23" s="498"/>
      <c r="CB23" s="498"/>
      <c r="CC23" s="500"/>
      <c r="CD23" s="498"/>
      <c r="CE23" s="498"/>
      <c r="CF23" s="500"/>
      <c r="CG23" s="498"/>
      <c r="CH23" s="498"/>
      <c r="CI23" s="500"/>
      <c r="CJ23" s="498"/>
      <c r="CK23" s="498"/>
      <c r="CL23" s="500"/>
      <c r="CM23" s="498"/>
      <c r="CN23" s="498"/>
      <c r="CO23" s="500"/>
      <c r="CP23" s="498"/>
      <c r="CQ23" s="212"/>
    </row>
    <row r="24" ht="22.5" spans="1:95">
      <c r="A24" s="362"/>
      <c r="B24" s="355"/>
      <c r="C24" s="356" t="s">
        <v>404</v>
      </c>
      <c r="D24" s="357"/>
      <c r="E24" s="358"/>
      <c r="F24" s="358"/>
      <c r="G24" s="358"/>
      <c r="H24" s="359"/>
      <c r="I24" s="358"/>
      <c r="J24" s="358"/>
      <c r="K24" s="359"/>
      <c r="L24" s="358"/>
      <c r="M24" s="358"/>
      <c r="N24" s="359"/>
      <c r="O24" s="358"/>
      <c r="P24" s="358"/>
      <c r="Q24" s="359"/>
      <c r="R24" s="441"/>
      <c r="S24" s="358"/>
      <c r="T24" s="359"/>
      <c r="U24" s="441"/>
      <c r="V24" s="358"/>
      <c r="W24" s="359"/>
      <c r="X24" s="441"/>
      <c r="Y24" s="358"/>
      <c r="Z24" s="359"/>
      <c r="AA24" s="441"/>
      <c r="AB24" s="357"/>
      <c r="AC24" s="358"/>
      <c r="AD24" s="358"/>
      <c r="AE24" s="358"/>
      <c r="AF24" s="359"/>
      <c r="AG24" s="358"/>
      <c r="AH24" s="358"/>
      <c r="AI24" s="359"/>
      <c r="AJ24" s="358"/>
      <c r="AK24" s="358"/>
      <c r="AL24" s="359"/>
      <c r="AM24" s="358"/>
      <c r="AN24" s="358"/>
      <c r="AO24" s="359"/>
      <c r="AP24" s="358"/>
      <c r="AQ24" s="358"/>
      <c r="AR24" s="359"/>
      <c r="AS24" s="358"/>
      <c r="AT24" s="358"/>
      <c r="AU24" s="359"/>
      <c r="AV24" s="358"/>
      <c r="AW24" s="358"/>
      <c r="AX24" s="359"/>
      <c r="AY24" s="358"/>
      <c r="AZ24" s="466"/>
      <c r="BA24" s="358"/>
      <c r="BB24" s="359"/>
      <c r="BC24" s="358"/>
      <c r="BD24" s="358"/>
      <c r="BE24" s="359"/>
      <c r="BF24" s="358"/>
      <c r="BG24" s="358"/>
      <c r="BH24" s="359"/>
      <c r="BI24" s="358"/>
      <c r="BJ24" s="358"/>
      <c r="BK24" s="359"/>
      <c r="BL24" s="358"/>
      <c r="BM24" s="358"/>
      <c r="BN24" s="359"/>
      <c r="BO24" s="358"/>
      <c r="BP24" s="358"/>
      <c r="BQ24" s="359"/>
      <c r="BR24" s="358"/>
      <c r="BS24" s="357"/>
      <c r="BT24" s="358"/>
      <c r="BU24" s="358"/>
      <c r="BV24" s="358"/>
      <c r="BW24" s="359"/>
      <c r="BX24" s="358"/>
      <c r="BY24" s="498"/>
      <c r="BZ24" s="359"/>
      <c r="CA24" s="498"/>
      <c r="CB24" s="498"/>
      <c r="CC24" s="500"/>
      <c r="CD24" s="498"/>
      <c r="CE24" s="498"/>
      <c r="CF24" s="500"/>
      <c r="CG24" s="498"/>
      <c r="CH24" s="498"/>
      <c r="CI24" s="500"/>
      <c r="CJ24" s="498"/>
      <c r="CK24" s="498"/>
      <c r="CL24" s="500"/>
      <c r="CM24" s="498"/>
      <c r="CN24" s="498"/>
      <c r="CO24" s="500"/>
      <c r="CP24" s="498"/>
      <c r="CQ24" s="212"/>
    </row>
    <row r="25" ht="90" hidden="1" customHeight="1" outlineLevel="1" spans="1:95">
      <c r="A25" s="362" t="s">
        <v>23</v>
      </c>
      <c r="B25" s="355" t="s">
        <v>103</v>
      </c>
      <c r="C25" s="356" t="s">
        <v>13</v>
      </c>
      <c r="D25" s="357">
        <f>E25+F25+I25+L25+O25+R25</f>
        <v>0</v>
      </c>
      <c r="E25" s="358">
        <v>0</v>
      </c>
      <c r="F25" s="358">
        <v>0</v>
      </c>
      <c r="G25" s="358">
        <f>'26'!I24</f>
        <v>0</v>
      </c>
      <c r="H25" s="359"/>
      <c r="I25" s="358">
        <v>0</v>
      </c>
      <c r="J25" s="358">
        <f>'26'!L24</f>
        <v>0</v>
      </c>
      <c r="K25" s="359"/>
      <c r="L25" s="358">
        <v>0</v>
      </c>
      <c r="M25" s="358">
        <f>'26'!O24</f>
        <v>0</v>
      </c>
      <c r="N25" s="359"/>
      <c r="O25" s="358">
        <v>0</v>
      </c>
      <c r="P25" s="358">
        <f>'26'!R24</f>
        <v>0</v>
      </c>
      <c r="Q25" s="359"/>
      <c r="R25" s="441">
        <f>P25+Q25</f>
        <v>0</v>
      </c>
      <c r="S25" s="358">
        <f>'26'!U24</f>
        <v>0</v>
      </c>
      <c r="T25" s="359"/>
      <c r="U25" s="441">
        <f>S25+T25</f>
        <v>0</v>
      </c>
      <c r="V25" s="358">
        <f>'26'!X24</f>
        <v>0</v>
      </c>
      <c r="W25" s="359"/>
      <c r="X25" s="441">
        <f>V25+W25</f>
        <v>0</v>
      </c>
      <c r="Y25" s="358">
        <f>'26'!AA24</f>
        <v>0</v>
      </c>
      <c r="Z25" s="359"/>
      <c r="AA25" s="441">
        <f>Y25+Z25</f>
        <v>0</v>
      </c>
      <c r="AB25" s="357">
        <f>AC25+AD25+AG25+AJ25+AM25+AP25</f>
        <v>0</v>
      </c>
      <c r="AC25" s="358">
        <v>0</v>
      </c>
      <c r="AD25" s="358">
        <v>0</v>
      </c>
      <c r="AE25" s="358">
        <f>'25'!X23</f>
        <v>0</v>
      </c>
      <c r="AF25" s="359"/>
      <c r="AG25" s="358">
        <f>AE25+AF25</f>
        <v>0</v>
      </c>
      <c r="AH25" s="358">
        <v>0</v>
      </c>
      <c r="AI25" s="359"/>
      <c r="AJ25" s="358">
        <f>AH25+AI25</f>
        <v>0</v>
      </c>
      <c r="AK25" s="358">
        <v>0</v>
      </c>
      <c r="AL25" s="359"/>
      <c r="AM25" s="358">
        <f>AK25+AL25</f>
        <v>0</v>
      </c>
      <c r="AN25" s="358">
        <v>0</v>
      </c>
      <c r="AO25" s="359"/>
      <c r="AP25" s="358">
        <f>AN25+AO25</f>
        <v>0</v>
      </c>
      <c r="AQ25" s="358">
        <v>0</v>
      </c>
      <c r="AR25" s="359"/>
      <c r="AS25" s="358">
        <f>AQ25+AR25</f>
        <v>0</v>
      </c>
      <c r="AT25" s="358">
        <v>0</v>
      </c>
      <c r="AU25" s="359"/>
      <c r="AV25" s="358">
        <f>AT25+AU25</f>
        <v>0</v>
      </c>
      <c r="AW25" s="358">
        <v>0</v>
      </c>
      <c r="AX25" s="359"/>
      <c r="AY25" s="358">
        <f>AW25+AX25</f>
        <v>0</v>
      </c>
      <c r="AZ25" s="466"/>
      <c r="BA25" s="468"/>
      <c r="BB25" s="360"/>
      <c r="BC25" s="468"/>
      <c r="BD25" s="468"/>
      <c r="BE25" s="360"/>
      <c r="BF25" s="468"/>
      <c r="BG25" s="468"/>
      <c r="BH25" s="360"/>
      <c r="BI25" s="468"/>
      <c r="BJ25" s="468"/>
      <c r="BK25" s="360"/>
      <c r="BL25" s="468"/>
      <c r="BM25" s="468"/>
      <c r="BN25" s="360"/>
      <c r="BO25" s="468"/>
      <c r="BP25" s="468"/>
      <c r="BQ25" s="360"/>
      <c r="BR25" s="468"/>
      <c r="BS25" s="357">
        <f>BT25+BU25+BX25+CA25+CD25+CG25</f>
        <v>0</v>
      </c>
      <c r="BT25" s="358">
        <f t="shared" ref="BT25:BW26" si="1">E25+AC25</f>
        <v>0</v>
      </c>
      <c r="BU25" s="358">
        <f t="shared" si="1"/>
        <v>0</v>
      </c>
      <c r="BV25" s="358">
        <f t="shared" si="1"/>
        <v>0</v>
      </c>
      <c r="BW25" s="359">
        <f t="shared" si="1"/>
        <v>0</v>
      </c>
      <c r="BX25" s="358">
        <f>BV25+BW25</f>
        <v>0</v>
      </c>
      <c r="BY25" s="358">
        <f>J25+AH25</f>
        <v>0</v>
      </c>
      <c r="BZ25" s="359">
        <f>K25+AI25</f>
        <v>0</v>
      </c>
      <c r="CA25" s="358">
        <f>BY25+BZ25</f>
        <v>0</v>
      </c>
      <c r="CB25" s="358">
        <f>M25+AK25</f>
        <v>0</v>
      </c>
      <c r="CC25" s="359">
        <f>N25+AL25</f>
        <v>0</v>
      </c>
      <c r="CD25" s="358">
        <f>CB25+CC25</f>
        <v>0</v>
      </c>
      <c r="CE25" s="358">
        <f>P25+AN25</f>
        <v>0</v>
      </c>
      <c r="CF25" s="359">
        <f>Q25+AO25</f>
        <v>0</v>
      </c>
      <c r="CG25" s="358">
        <f>CE25+CF25</f>
        <v>0</v>
      </c>
      <c r="CH25" s="358">
        <f>S25+AQ25</f>
        <v>0</v>
      </c>
      <c r="CI25" s="359">
        <f>T25+AR25</f>
        <v>0</v>
      </c>
      <c r="CJ25" s="358">
        <f>CH25+CI25</f>
        <v>0</v>
      </c>
      <c r="CK25" s="358">
        <f>V25+AT25</f>
        <v>0</v>
      </c>
      <c r="CL25" s="359">
        <f>W25+AU25</f>
        <v>0</v>
      </c>
      <c r="CM25" s="358">
        <f>CK25+CL25</f>
        <v>0</v>
      </c>
      <c r="CN25" s="358">
        <f>Y25+AW25</f>
        <v>0</v>
      </c>
      <c r="CO25" s="359">
        <f>Z25+AX25</f>
        <v>0</v>
      </c>
      <c r="CP25" s="358">
        <f>CN25+CO25</f>
        <v>0</v>
      </c>
      <c r="CQ25" s="212"/>
    </row>
    <row r="26" ht="66.75" customHeight="1" collapsed="1" spans="1:95">
      <c r="A26" s="354" t="s">
        <v>272</v>
      </c>
      <c r="B26" s="363" t="s">
        <v>26</v>
      </c>
      <c r="C26" s="356" t="s">
        <v>13</v>
      </c>
      <c r="D26" s="357">
        <f>E26+F26+I26+L26+O26+R26+U26+X26+AA26</f>
        <v>6500</v>
      </c>
      <c r="E26" s="358">
        <v>1500</v>
      </c>
      <c r="F26" s="358">
        <v>0</v>
      </c>
      <c r="G26" s="358">
        <f>'26'!I25</f>
        <v>5000</v>
      </c>
      <c r="H26" s="359">
        <f>H27+H28+H29</f>
        <v>0</v>
      </c>
      <c r="I26" s="358">
        <f>G26+H26</f>
        <v>5000</v>
      </c>
      <c r="J26" s="358">
        <f>'35'!L26</f>
        <v>0</v>
      </c>
      <c r="K26" s="359"/>
      <c r="L26" s="358">
        <f>J26+K26</f>
        <v>0</v>
      </c>
      <c r="M26" s="358">
        <v>0</v>
      </c>
      <c r="N26" s="359"/>
      <c r="O26" s="358">
        <f>M26+N26</f>
        <v>0</v>
      </c>
      <c r="P26" s="358">
        <v>0</v>
      </c>
      <c r="Q26" s="359"/>
      <c r="R26" s="441">
        <f>P26+Q26</f>
        <v>0</v>
      </c>
      <c r="S26" s="358">
        <v>0</v>
      </c>
      <c r="T26" s="359"/>
      <c r="U26" s="441">
        <f>S26+T26</f>
        <v>0</v>
      </c>
      <c r="V26" s="358">
        <v>0</v>
      </c>
      <c r="W26" s="359"/>
      <c r="X26" s="441">
        <f>V26+W26</f>
        <v>0</v>
      </c>
      <c r="Y26" s="358">
        <v>0</v>
      </c>
      <c r="Z26" s="359"/>
      <c r="AA26" s="441">
        <f>Y26+Z26</f>
        <v>0</v>
      </c>
      <c r="AB26" s="357">
        <f>AC26+AD26+AG26+AJ26+AM26+AP26+AS26+AV26+AY26</f>
        <v>0</v>
      </c>
      <c r="AC26" s="358">
        <v>0</v>
      </c>
      <c r="AD26" s="358">
        <v>0</v>
      </c>
      <c r="AE26" s="358">
        <f>'25'!X24</f>
        <v>0</v>
      </c>
      <c r="AF26" s="359"/>
      <c r="AG26" s="358">
        <f>AE26+AF26</f>
        <v>0</v>
      </c>
      <c r="AH26" s="358">
        <v>0</v>
      </c>
      <c r="AI26" s="359"/>
      <c r="AJ26" s="358">
        <f>AH26+AI26</f>
        <v>0</v>
      </c>
      <c r="AK26" s="358">
        <v>0</v>
      </c>
      <c r="AL26" s="359"/>
      <c r="AM26" s="358">
        <f>AK26+AL26</f>
        <v>0</v>
      </c>
      <c r="AN26" s="358">
        <v>0</v>
      </c>
      <c r="AO26" s="359"/>
      <c r="AP26" s="358">
        <f>AN26+AO26</f>
        <v>0</v>
      </c>
      <c r="AQ26" s="358">
        <v>0</v>
      </c>
      <c r="AR26" s="359"/>
      <c r="AS26" s="358">
        <f>AQ26+AR26</f>
        <v>0</v>
      </c>
      <c r="AT26" s="358">
        <v>0</v>
      </c>
      <c r="AU26" s="359"/>
      <c r="AV26" s="358">
        <f>AT26+AU26</f>
        <v>0</v>
      </c>
      <c r="AW26" s="358">
        <v>0</v>
      </c>
      <c r="AX26" s="359"/>
      <c r="AY26" s="358">
        <f>AW26+AX26</f>
        <v>0</v>
      </c>
      <c r="AZ26" s="466">
        <f>BC26+BF26+BI26+BL26+BO26+BR26</f>
        <v>0</v>
      </c>
      <c r="BA26" s="361">
        <v>0</v>
      </c>
      <c r="BB26" s="427"/>
      <c r="BC26" s="358">
        <f>BA26+BB26</f>
        <v>0</v>
      </c>
      <c r="BD26" s="358">
        <v>0</v>
      </c>
      <c r="BE26" s="359"/>
      <c r="BF26" s="358">
        <f>BD26+BE26</f>
        <v>0</v>
      </c>
      <c r="BG26" s="358">
        <v>0</v>
      </c>
      <c r="BH26" s="359"/>
      <c r="BI26" s="358">
        <f>BG26+BH26</f>
        <v>0</v>
      </c>
      <c r="BJ26" s="358">
        <v>0</v>
      </c>
      <c r="BK26" s="359"/>
      <c r="BL26" s="358">
        <f>BJ26+BK26</f>
        <v>0</v>
      </c>
      <c r="BM26" s="358">
        <v>0</v>
      </c>
      <c r="BN26" s="359"/>
      <c r="BO26" s="358">
        <f>BM26+BN26</f>
        <v>0</v>
      </c>
      <c r="BP26" s="358">
        <v>0</v>
      </c>
      <c r="BQ26" s="359"/>
      <c r="BR26" s="358">
        <f>BP26+BQ26</f>
        <v>0</v>
      </c>
      <c r="BS26" s="357">
        <f>BT26+BU26+BX26+CA26+CD26+CG26+CJ26+CM26+CP26</f>
        <v>6500</v>
      </c>
      <c r="BT26" s="358">
        <f t="shared" si="1"/>
        <v>1500</v>
      </c>
      <c r="BU26" s="358">
        <f t="shared" si="1"/>
        <v>0</v>
      </c>
      <c r="BV26" s="358">
        <f t="shared" si="1"/>
        <v>5000</v>
      </c>
      <c r="BW26" s="359">
        <f t="shared" si="1"/>
        <v>0</v>
      </c>
      <c r="BX26" s="358">
        <f>BV26+BW26</f>
        <v>5000</v>
      </c>
      <c r="BY26" s="358">
        <f>J26+AH26+BA26</f>
        <v>0</v>
      </c>
      <c r="BZ26" s="359">
        <f>K26+AI26+BB26</f>
        <v>0</v>
      </c>
      <c r="CA26" s="358">
        <f>BY26+BZ26</f>
        <v>0</v>
      </c>
      <c r="CB26" s="358">
        <f>M26+AK26</f>
        <v>0</v>
      </c>
      <c r="CC26" s="359">
        <f>N26+AL26</f>
        <v>0</v>
      </c>
      <c r="CD26" s="358">
        <f>CB26+CC26</f>
        <v>0</v>
      </c>
      <c r="CE26" s="358">
        <f>P26+AN26</f>
        <v>0</v>
      </c>
      <c r="CF26" s="359">
        <f>Q26+AO26</f>
        <v>0</v>
      </c>
      <c r="CG26" s="358">
        <f>CE26+CF26</f>
        <v>0</v>
      </c>
      <c r="CH26" s="358">
        <f>S26+AQ26</f>
        <v>0</v>
      </c>
      <c r="CI26" s="359">
        <f>T26+AR26</f>
        <v>0</v>
      </c>
      <c r="CJ26" s="358">
        <f>CH26+CI26</f>
        <v>0</v>
      </c>
      <c r="CK26" s="358">
        <f>V26+AT26</f>
        <v>0</v>
      </c>
      <c r="CL26" s="359">
        <f>W26+AU26</f>
        <v>0</v>
      </c>
      <c r="CM26" s="358">
        <f>CK26+CL26</f>
        <v>0</v>
      </c>
      <c r="CN26" s="358">
        <f>Y26+AW26</f>
        <v>0</v>
      </c>
      <c r="CO26" s="359">
        <f>Z26+AX26</f>
        <v>0</v>
      </c>
      <c r="CP26" s="358">
        <f>CN26+CO26</f>
        <v>0</v>
      </c>
      <c r="CQ26" s="213"/>
    </row>
    <row r="27" ht="33.75" spans="1:95">
      <c r="A27" s="354"/>
      <c r="B27" s="363"/>
      <c r="C27" s="356" t="s">
        <v>27</v>
      </c>
      <c r="D27" s="357"/>
      <c r="E27" s="361"/>
      <c r="F27" s="358"/>
      <c r="G27" s="358"/>
      <c r="H27" s="359"/>
      <c r="I27" s="361"/>
      <c r="J27" s="358"/>
      <c r="K27" s="427"/>
      <c r="L27" s="361"/>
      <c r="M27" s="358"/>
      <c r="N27" s="427"/>
      <c r="O27" s="361"/>
      <c r="P27" s="358"/>
      <c r="Q27" s="427"/>
      <c r="R27" s="432"/>
      <c r="S27" s="358"/>
      <c r="T27" s="427"/>
      <c r="U27" s="432"/>
      <c r="V27" s="358"/>
      <c r="W27" s="427"/>
      <c r="X27" s="432"/>
      <c r="Y27" s="358"/>
      <c r="Z27" s="427"/>
      <c r="AA27" s="432"/>
      <c r="AB27" s="357"/>
      <c r="AC27" s="361"/>
      <c r="AD27" s="361"/>
      <c r="AE27" s="358"/>
      <c r="AF27" s="427"/>
      <c r="AG27" s="361"/>
      <c r="AH27" s="361"/>
      <c r="AI27" s="427"/>
      <c r="AJ27" s="361"/>
      <c r="AK27" s="361"/>
      <c r="AL27" s="427"/>
      <c r="AM27" s="361"/>
      <c r="AN27" s="361"/>
      <c r="AO27" s="427"/>
      <c r="AP27" s="361"/>
      <c r="AQ27" s="361"/>
      <c r="AR27" s="427"/>
      <c r="AS27" s="361"/>
      <c r="AT27" s="361"/>
      <c r="AU27" s="427"/>
      <c r="AV27" s="361"/>
      <c r="AW27" s="361"/>
      <c r="AX27" s="427"/>
      <c r="AY27" s="467"/>
      <c r="AZ27" s="466"/>
      <c r="BA27" s="361"/>
      <c r="BB27" s="427"/>
      <c r="BC27" s="361"/>
      <c r="BD27" s="361"/>
      <c r="BE27" s="427"/>
      <c r="BF27" s="361"/>
      <c r="BG27" s="361"/>
      <c r="BH27" s="427"/>
      <c r="BI27" s="361"/>
      <c r="BJ27" s="361"/>
      <c r="BK27" s="427"/>
      <c r="BL27" s="361"/>
      <c r="BM27" s="361"/>
      <c r="BN27" s="427"/>
      <c r="BO27" s="361"/>
      <c r="BP27" s="361"/>
      <c r="BQ27" s="427"/>
      <c r="BR27" s="467"/>
      <c r="BS27" s="357"/>
      <c r="BT27" s="361"/>
      <c r="BU27" s="361"/>
      <c r="BV27" s="361"/>
      <c r="BW27" s="427"/>
      <c r="BX27" s="361"/>
      <c r="BY27" s="498"/>
      <c r="BZ27" s="427"/>
      <c r="CA27" s="498"/>
      <c r="CB27" s="498"/>
      <c r="CC27" s="500"/>
      <c r="CD27" s="498"/>
      <c r="CE27" s="498"/>
      <c r="CF27" s="500"/>
      <c r="CG27" s="498"/>
      <c r="CH27" s="498"/>
      <c r="CI27" s="500"/>
      <c r="CJ27" s="498"/>
      <c r="CK27" s="498"/>
      <c r="CL27" s="500"/>
      <c r="CM27" s="498"/>
      <c r="CN27" s="498"/>
      <c r="CO27" s="500"/>
      <c r="CP27" s="508"/>
      <c r="CQ27" s="215"/>
    </row>
    <row r="28" ht="33.75" spans="1:95">
      <c r="A28" s="354"/>
      <c r="B28" s="363"/>
      <c r="C28" s="356" t="s">
        <v>28</v>
      </c>
      <c r="D28" s="357"/>
      <c r="E28" s="361"/>
      <c r="F28" s="358"/>
      <c r="G28" s="358"/>
      <c r="H28" s="359"/>
      <c r="I28" s="361"/>
      <c r="J28" s="358"/>
      <c r="K28" s="427"/>
      <c r="L28" s="361"/>
      <c r="M28" s="358"/>
      <c r="N28" s="427"/>
      <c r="O28" s="361"/>
      <c r="P28" s="358"/>
      <c r="Q28" s="427"/>
      <c r="R28" s="432"/>
      <c r="S28" s="358"/>
      <c r="T28" s="427"/>
      <c r="U28" s="432"/>
      <c r="V28" s="358"/>
      <c r="W28" s="427"/>
      <c r="X28" s="432"/>
      <c r="Y28" s="358"/>
      <c r="Z28" s="427"/>
      <c r="AA28" s="432"/>
      <c r="AB28" s="357"/>
      <c r="AC28" s="361"/>
      <c r="AD28" s="361"/>
      <c r="AE28" s="358"/>
      <c r="AF28" s="427"/>
      <c r="AG28" s="361"/>
      <c r="AH28" s="361"/>
      <c r="AI28" s="427"/>
      <c r="AJ28" s="361"/>
      <c r="AK28" s="361"/>
      <c r="AL28" s="427"/>
      <c r="AM28" s="361"/>
      <c r="AN28" s="361"/>
      <c r="AO28" s="427"/>
      <c r="AP28" s="361"/>
      <c r="AQ28" s="361"/>
      <c r="AR28" s="427"/>
      <c r="AS28" s="361"/>
      <c r="AT28" s="361"/>
      <c r="AU28" s="427"/>
      <c r="AV28" s="361"/>
      <c r="AW28" s="361"/>
      <c r="AX28" s="427"/>
      <c r="AY28" s="467"/>
      <c r="AZ28" s="466"/>
      <c r="BA28" s="361"/>
      <c r="BB28" s="427"/>
      <c r="BC28" s="361"/>
      <c r="BD28" s="361"/>
      <c r="BE28" s="427"/>
      <c r="BF28" s="361"/>
      <c r="BG28" s="361"/>
      <c r="BH28" s="427"/>
      <c r="BI28" s="361"/>
      <c r="BJ28" s="361"/>
      <c r="BK28" s="427"/>
      <c r="BL28" s="361"/>
      <c r="BM28" s="361"/>
      <c r="BN28" s="427"/>
      <c r="BO28" s="361"/>
      <c r="BP28" s="361"/>
      <c r="BQ28" s="427"/>
      <c r="BR28" s="467"/>
      <c r="BS28" s="357"/>
      <c r="BT28" s="361"/>
      <c r="BU28" s="361"/>
      <c r="BV28" s="361"/>
      <c r="BW28" s="427"/>
      <c r="BX28" s="361"/>
      <c r="BY28" s="498"/>
      <c r="BZ28" s="427"/>
      <c r="CA28" s="498"/>
      <c r="CB28" s="498"/>
      <c r="CC28" s="500"/>
      <c r="CD28" s="498"/>
      <c r="CE28" s="498"/>
      <c r="CF28" s="500"/>
      <c r="CG28" s="498"/>
      <c r="CH28" s="498"/>
      <c r="CI28" s="500"/>
      <c r="CJ28" s="498"/>
      <c r="CK28" s="498"/>
      <c r="CL28" s="500"/>
      <c r="CM28" s="498"/>
      <c r="CN28" s="498"/>
      <c r="CO28" s="500"/>
      <c r="CP28" s="508"/>
      <c r="CQ28" s="215"/>
    </row>
    <row r="29" ht="20.25" customHeight="1" spans="1:95">
      <c r="A29" s="354"/>
      <c r="B29" s="363"/>
      <c r="C29" s="356" t="s">
        <v>405</v>
      </c>
      <c r="D29" s="357"/>
      <c r="E29" s="361"/>
      <c r="F29" s="358"/>
      <c r="G29" s="358"/>
      <c r="H29" s="364"/>
      <c r="I29" s="358"/>
      <c r="J29" s="358"/>
      <c r="K29" s="359"/>
      <c r="L29" s="361"/>
      <c r="M29" s="358"/>
      <c r="N29" s="427"/>
      <c r="O29" s="361"/>
      <c r="P29" s="358"/>
      <c r="Q29" s="427"/>
      <c r="R29" s="432"/>
      <c r="S29" s="358"/>
      <c r="T29" s="427"/>
      <c r="U29" s="432"/>
      <c r="V29" s="358"/>
      <c r="W29" s="427"/>
      <c r="X29" s="432"/>
      <c r="Y29" s="358"/>
      <c r="Z29" s="427"/>
      <c r="AA29" s="432"/>
      <c r="AB29" s="357"/>
      <c r="AC29" s="361"/>
      <c r="AD29" s="361"/>
      <c r="AE29" s="358"/>
      <c r="AF29" s="427"/>
      <c r="AG29" s="361"/>
      <c r="AH29" s="361"/>
      <c r="AI29" s="427"/>
      <c r="AJ29" s="361"/>
      <c r="AK29" s="361"/>
      <c r="AL29" s="427"/>
      <c r="AM29" s="361"/>
      <c r="AN29" s="361"/>
      <c r="AO29" s="427"/>
      <c r="AP29" s="361"/>
      <c r="AQ29" s="361"/>
      <c r="AR29" s="427"/>
      <c r="AS29" s="361"/>
      <c r="AT29" s="361"/>
      <c r="AU29" s="427"/>
      <c r="AV29" s="361"/>
      <c r="AW29" s="361"/>
      <c r="AX29" s="427"/>
      <c r="AY29" s="467"/>
      <c r="AZ29" s="466"/>
      <c r="BA29" s="358"/>
      <c r="BB29" s="359"/>
      <c r="BC29" s="358"/>
      <c r="BD29" s="358"/>
      <c r="BE29" s="359"/>
      <c r="BF29" s="358"/>
      <c r="BG29" s="358"/>
      <c r="BH29" s="359"/>
      <c r="BI29" s="358"/>
      <c r="BJ29" s="358"/>
      <c r="BK29" s="359"/>
      <c r="BL29" s="358"/>
      <c r="BM29" s="358"/>
      <c r="BN29" s="359"/>
      <c r="BO29" s="358"/>
      <c r="BP29" s="358"/>
      <c r="BQ29" s="359"/>
      <c r="BR29" s="464"/>
      <c r="BS29" s="357"/>
      <c r="BT29" s="361"/>
      <c r="BU29" s="361"/>
      <c r="BV29" s="361"/>
      <c r="BW29" s="427"/>
      <c r="BX29" s="361"/>
      <c r="BY29" s="498"/>
      <c r="BZ29" s="427"/>
      <c r="CA29" s="498"/>
      <c r="CB29" s="498"/>
      <c r="CC29" s="500"/>
      <c r="CD29" s="498"/>
      <c r="CE29" s="498"/>
      <c r="CF29" s="500"/>
      <c r="CG29" s="498"/>
      <c r="CH29" s="498"/>
      <c r="CI29" s="500"/>
      <c r="CJ29" s="498"/>
      <c r="CK29" s="498"/>
      <c r="CL29" s="500"/>
      <c r="CM29" s="498"/>
      <c r="CN29" s="498"/>
      <c r="CO29" s="500"/>
      <c r="CP29" s="508"/>
      <c r="CQ29" s="216"/>
    </row>
    <row r="30" ht="104.25" customHeight="1" spans="1:95">
      <c r="A30" s="365" t="s">
        <v>104</v>
      </c>
      <c r="B30" s="355" t="s">
        <v>30</v>
      </c>
      <c r="C30" s="356" t="s">
        <v>13</v>
      </c>
      <c r="D30" s="357">
        <f>E30+F30+I30+L30+O30+R30+U30+X30+AA30</f>
        <v>553352.67605</v>
      </c>
      <c r="E30" s="358">
        <v>62130.78562</v>
      </c>
      <c r="F30" s="358">
        <v>58712.83911</v>
      </c>
      <c r="G30" s="358">
        <f>'27'!I31</f>
        <v>55638.85574</v>
      </c>
      <c r="H30" s="359">
        <f>H31+H36+H38</f>
        <v>0</v>
      </c>
      <c r="I30" s="358">
        <f>I31+I36</f>
        <v>53639.64704</v>
      </c>
      <c r="J30" s="358">
        <f>'35'!L30</f>
        <v>55740.17778</v>
      </c>
      <c r="K30" s="359">
        <f t="shared" ref="K30:P30" si="2">K31+K36+K38</f>
        <v>0</v>
      </c>
      <c r="L30" s="358">
        <f t="shared" si="2"/>
        <v>55740.17778</v>
      </c>
      <c r="M30" s="358">
        <f t="shared" si="2"/>
        <v>56756.35388</v>
      </c>
      <c r="N30" s="359">
        <f t="shared" si="2"/>
        <v>0</v>
      </c>
      <c r="O30" s="358">
        <f t="shared" si="2"/>
        <v>56756.35388</v>
      </c>
      <c r="P30" s="358">
        <f t="shared" si="2"/>
        <v>77154.26481</v>
      </c>
      <c r="Q30" s="359">
        <f t="shared" ref="Q30:AA30" si="3">Q31+Q36</f>
        <v>0</v>
      </c>
      <c r="R30" s="441">
        <f t="shared" si="3"/>
        <v>74700.98828</v>
      </c>
      <c r="S30" s="358">
        <f t="shared" si="3"/>
        <v>62633.94181</v>
      </c>
      <c r="T30" s="359">
        <f t="shared" si="3"/>
        <v>0</v>
      </c>
      <c r="U30" s="441">
        <f t="shared" si="3"/>
        <v>62633.94181</v>
      </c>
      <c r="V30" s="358">
        <f t="shared" si="3"/>
        <v>68418.25831</v>
      </c>
      <c r="W30" s="359">
        <f t="shared" si="3"/>
        <v>0</v>
      </c>
      <c r="X30" s="441">
        <f t="shared" si="3"/>
        <v>68418.25831</v>
      </c>
      <c r="Y30" s="358">
        <f t="shared" si="3"/>
        <v>60619.68422</v>
      </c>
      <c r="Z30" s="359">
        <f t="shared" si="3"/>
        <v>0</v>
      </c>
      <c r="AA30" s="441">
        <f t="shared" si="3"/>
        <v>60619.68422</v>
      </c>
      <c r="AB30" s="357">
        <f>AC30+AD30+AG30+AJ30+AM30+AP30+AS30+AV30+AY30</f>
        <v>30675.23378</v>
      </c>
      <c r="AC30" s="358">
        <f>AC31+AC36</f>
        <v>4170.09794</v>
      </c>
      <c r="AD30" s="358">
        <f>AD31+AD36</f>
        <v>0</v>
      </c>
      <c r="AE30" s="358">
        <f>'25'!X28</f>
        <v>2878.24959</v>
      </c>
      <c r="AF30" s="359">
        <f>AF31+AF36+AF38</f>
        <v>0</v>
      </c>
      <c r="AG30" s="358">
        <f>AG31+AG36</f>
        <v>2878.24959</v>
      </c>
      <c r="AH30" s="358">
        <f>'35'!AA30</f>
        <v>6492.56942</v>
      </c>
      <c r="AI30" s="359">
        <f>AI31+AI36+AI38</f>
        <v>0</v>
      </c>
      <c r="AJ30" s="358">
        <f>AJ31+AJ36</f>
        <v>1761.4</v>
      </c>
      <c r="AK30" s="358">
        <f>AK31+AK36+AK38</f>
        <v>2950</v>
      </c>
      <c r="AL30" s="359">
        <f>AL31+AL36+AL38</f>
        <v>0</v>
      </c>
      <c r="AM30" s="358">
        <f>AK30+AL30</f>
        <v>2950</v>
      </c>
      <c r="AN30" s="358">
        <f t="shared" ref="AN30:AY30" si="4">AN31+AN36</f>
        <v>4050.4</v>
      </c>
      <c r="AO30" s="359">
        <f t="shared" si="4"/>
        <v>0</v>
      </c>
      <c r="AP30" s="358">
        <f t="shared" si="4"/>
        <v>4050.4</v>
      </c>
      <c r="AQ30" s="358">
        <f t="shared" si="4"/>
        <v>7865.08625</v>
      </c>
      <c r="AR30" s="359">
        <f t="shared" si="4"/>
        <v>0</v>
      </c>
      <c r="AS30" s="358">
        <f t="shared" si="4"/>
        <v>7865.08625</v>
      </c>
      <c r="AT30" s="358">
        <f t="shared" si="4"/>
        <v>7000</v>
      </c>
      <c r="AU30" s="359">
        <f t="shared" si="4"/>
        <v>0</v>
      </c>
      <c r="AV30" s="358">
        <f t="shared" si="4"/>
        <v>7000</v>
      </c>
      <c r="AW30" s="358">
        <f t="shared" si="4"/>
        <v>0</v>
      </c>
      <c r="AX30" s="359">
        <f t="shared" si="4"/>
        <v>0</v>
      </c>
      <c r="AY30" s="358">
        <f t="shared" si="4"/>
        <v>0</v>
      </c>
      <c r="AZ30" s="466">
        <f>BC30+BF30+BI30+BL30+BO30+BR30</f>
        <v>0</v>
      </c>
      <c r="BA30" s="358">
        <v>0</v>
      </c>
      <c r="BB30" s="359"/>
      <c r="BC30" s="358">
        <f>BA30+BB30</f>
        <v>0</v>
      </c>
      <c r="BD30" s="358">
        <v>0</v>
      </c>
      <c r="BE30" s="359"/>
      <c r="BF30" s="358">
        <f>BD30+BE30</f>
        <v>0</v>
      </c>
      <c r="BG30" s="358">
        <f t="shared" ref="BG30:BU30" si="5">BG31+BG36</f>
        <v>0</v>
      </c>
      <c r="BH30" s="359">
        <f t="shared" si="5"/>
        <v>0</v>
      </c>
      <c r="BI30" s="358">
        <f t="shared" si="5"/>
        <v>0</v>
      </c>
      <c r="BJ30" s="358">
        <f t="shared" si="5"/>
        <v>0</v>
      </c>
      <c r="BK30" s="359">
        <f t="shared" si="5"/>
        <v>0</v>
      </c>
      <c r="BL30" s="358">
        <f t="shared" si="5"/>
        <v>0</v>
      </c>
      <c r="BM30" s="358">
        <f t="shared" si="5"/>
        <v>0</v>
      </c>
      <c r="BN30" s="359">
        <f t="shared" si="5"/>
        <v>0</v>
      </c>
      <c r="BO30" s="358">
        <f t="shared" si="5"/>
        <v>0</v>
      </c>
      <c r="BP30" s="358">
        <f t="shared" si="5"/>
        <v>0</v>
      </c>
      <c r="BQ30" s="359">
        <f t="shared" si="5"/>
        <v>0</v>
      </c>
      <c r="BR30" s="358">
        <f t="shared" si="5"/>
        <v>0</v>
      </c>
      <c r="BS30" s="357">
        <f t="shared" si="5"/>
        <v>584027.90983</v>
      </c>
      <c r="BT30" s="358">
        <f t="shared" si="5"/>
        <v>66300.88356</v>
      </c>
      <c r="BU30" s="358">
        <f t="shared" si="5"/>
        <v>58712.83911</v>
      </c>
      <c r="BV30" s="358">
        <f>BV31+BV36+BV38</f>
        <v>58517.10533</v>
      </c>
      <c r="BW30" s="359">
        <f>BW31+BW36+BW38</f>
        <v>0</v>
      </c>
      <c r="BX30" s="358">
        <f>BX31+BX36</f>
        <v>56517.89663</v>
      </c>
      <c r="BY30" s="358">
        <f>J30+AH30+BA30</f>
        <v>62232.7472</v>
      </c>
      <c r="BZ30" s="359">
        <f>K30+AI30+BB30</f>
        <v>0</v>
      </c>
      <c r="CA30" s="358">
        <f>CA31+CA36</f>
        <v>57501.57778</v>
      </c>
      <c r="CB30" s="358">
        <f>CB31+CB36+CB38</f>
        <v>59706.35388</v>
      </c>
      <c r="CC30" s="359">
        <f>CC31+CC36+CC38</f>
        <v>0</v>
      </c>
      <c r="CD30" s="358">
        <f t="shared" ref="CD30:CP30" si="6">CD31+CD36</f>
        <v>59706.35388</v>
      </c>
      <c r="CE30" s="358">
        <f t="shared" si="6"/>
        <v>78751.38828</v>
      </c>
      <c r="CF30" s="359">
        <f t="shared" si="6"/>
        <v>0</v>
      </c>
      <c r="CG30" s="358">
        <f t="shared" si="6"/>
        <v>78751.38828</v>
      </c>
      <c r="CH30" s="358">
        <f t="shared" si="6"/>
        <v>70499.02806</v>
      </c>
      <c r="CI30" s="359">
        <f t="shared" si="6"/>
        <v>0</v>
      </c>
      <c r="CJ30" s="358">
        <f t="shared" si="6"/>
        <v>70499.02806</v>
      </c>
      <c r="CK30" s="358">
        <f t="shared" si="6"/>
        <v>75418.25831</v>
      </c>
      <c r="CL30" s="359">
        <f t="shared" si="6"/>
        <v>0</v>
      </c>
      <c r="CM30" s="358">
        <f t="shared" si="6"/>
        <v>75418.25831</v>
      </c>
      <c r="CN30" s="358">
        <f t="shared" si="6"/>
        <v>60619.68422</v>
      </c>
      <c r="CO30" s="359">
        <f t="shared" si="6"/>
        <v>0</v>
      </c>
      <c r="CP30" s="358">
        <f t="shared" si="6"/>
        <v>60619.68422</v>
      </c>
      <c r="CQ30" s="210"/>
    </row>
    <row r="31" ht="75" customHeight="1" spans="1:95">
      <c r="A31" s="366"/>
      <c r="B31" s="355" t="s">
        <v>106</v>
      </c>
      <c r="C31" s="356" t="s">
        <v>13</v>
      </c>
      <c r="D31" s="357">
        <f>E31+F31+I31+L31+O31+R31+U31+X31+AA31</f>
        <v>377153.14738</v>
      </c>
      <c r="E31" s="358">
        <v>47677.00755</v>
      </c>
      <c r="F31" s="358">
        <v>43579.97183</v>
      </c>
      <c r="G31" s="358">
        <f>'27'!I32</f>
        <v>37192.36683</v>
      </c>
      <c r="H31" s="359">
        <f>H32+H33+H34+H35</f>
        <v>0</v>
      </c>
      <c r="I31" s="358">
        <f>G31+H31</f>
        <v>37192.36683</v>
      </c>
      <c r="J31" s="358">
        <f>'35'!L31</f>
        <v>36930.6898</v>
      </c>
      <c r="K31" s="359">
        <f>K32+K34</f>
        <v>0</v>
      </c>
      <c r="L31" s="358">
        <f>J31+K31</f>
        <v>36930.6898</v>
      </c>
      <c r="M31" s="358">
        <f>'43'!O31</f>
        <v>36530.5309</v>
      </c>
      <c r="N31" s="359">
        <f>N32+N34</f>
        <v>0</v>
      </c>
      <c r="O31" s="358">
        <f>M31+N31</f>
        <v>36530.5309</v>
      </c>
      <c r="P31" s="358">
        <f>'49'!R31</f>
        <v>51431.48451</v>
      </c>
      <c r="Q31" s="359">
        <f>Q32+Q34</f>
        <v>0</v>
      </c>
      <c r="R31" s="441">
        <f>P31+Q31</f>
        <v>51431.48451</v>
      </c>
      <c r="S31" s="358">
        <f>'56'!U31</f>
        <v>39242.69336</v>
      </c>
      <c r="T31" s="359">
        <f>T32+T34</f>
        <v>0</v>
      </c>
      <c r="U31" s="441">
        <f>S31+T31</f>
        <v>39242.69336</v>
      </c>
      <c r="V31" s="358">
        <f>'56'!X31</f>
        <v>43889.85414</v>
      </c>
      <c r="W31" s="359">
        <f>W32+W34</f>
        <v>0</v>
      </c>
      <c r="X31" s="441">
        <f>V31+W31</f>
        <v>43889.85414</v>
      </c>
      <c r="Y31" s="358">
        <f>'56'!AA31</f>
        <v>40678.54846</v>
      </c>
      <c r="Z31" s="359">
        <f>Z32+Z34</f>
        <v>0</v>
      </c>
      <c r="AA31" s="441">
        <f>Y31+Z31</f>
        <v>40678.54846</v>
      </c>
      <c r="AB31" s="357">
        <f>AC31+AD31+AG31+AJ31+AM31+AP31+AS31+AV31+AY31</f>
        <v>21653.57928</v>
      </c>
      <c r="AC31" s="358">
        <v>3370.20174</v>
      </c>
      <c r="AD31" s="358">
        <v>0</v>
      </c>
      <c r="AE31" s="358">
        <f>'25'!X29</f>
        <v>867.25796</v>
      </c>
      <c r="AF31" s="359">
        <f>AF32+AF33+AF34+AF35</f>
        <v>0</v>
      </c>
      <c r="AG31" s="358">
        <f>AE31+AF31</f>
        <v>867.25796</v>
      </c>
      <c r="AH31" s="358">
        <f>'35'!AA31</f>
        <v>1066.4</v>
      </c>
      <c r="AI31" s="359">
        <f>AI32+AI34</f>
        <v>0</v>
      </c>
      <c r="AJ31" s="358">
        <f>AH31+AI31</f>
        <v>1066.4</v>
      </c>
      <c r="AK31" s="358">
        <f>'43'!AD31</f>
        <v>2300</v>
      </c>
      <c r="AL31" s="359">
        <f>AL32+AL33+AL34</f>
        <v>0</v>
      </c>
      <c r="AM31" s="358">
        <f>AK31+AL31</f>
        <v>2300</v>
      </c>
      <c r="AN31" s="358">
        <f>'49'!AP31</f>
        <v>3520</v>
      </c>
      <c r="AO31" s="359">
        <f>AO32+AO34</f>
        <v>0</v>
      </c>
      <c r="AP31" s="358">
        <f>AN31+AO31</f>
        <v>3520</v>
      </c>
      <c r="AQ31" s="358">
        <f>'56'!AS31</f>
        <v>5529.71958</v>
      </c>
      <c r="AR31" s="359">
        <f>AR32+AR34</f>
        <v>0</v>
      </c>
      <c r="AS31" s="358">
        <f>AQ31+AR31</f>
        <v>5529.71958</v>
      </c>
      <c r="AT31" s="358">
        <f>'56'!AV31</f>
        <v>5000</v>
      </c>
      <c r="AU31" s="359">
        <f>AU32+AU34</f>
        <v>0</v>
      </c>
      <c r="AV31" s="358">
        <f>AT31+AU31</f>
        <v>5000</v>
      </c>
      <c r="AW31" s="358">
        <f>'56'!AY31</f>
        <v>0</v>
      </c>
      <c r="AX31" s="359">
        <f>AX32+AX34</f>
        <v>0</v>
      </c>
      <c r="AY31" s="358">
        <f>AW31+AX31</f>
        <v>0</v>
      </c>
      <c r="AZ31" s="466">
        <f>BC31+BF31+BI31+BL31+BO31+BR31</f>
        <v>0</v>
      </c>
      <c r="BA31" s="368">
        <v>0</v>
      </c>
      <c r="BB31" s="81"/>
      <c r="BC31" s="358">
        <f>BA31+BB31</f>
        <v>0</v>
      </c>
      <c r="BD31" s="369">
        <v>0</v>
      </c>
      <c r="BE31" s="359"/>
      <c r="BF31" s="358">
        <f>BD31+BE31</f>
        <v>0</v>
      </c>
      <c r="BG31" s="369">
        <v>0</v>
      </c>
      <c r="BH31" s="359">
        <f>BH32+BH33+BH34</f>
        <v>0</v>
      </c>
      <c r="BI31" s="80">
        <f>BG31+BH31</f>
        <v>0</v>
      </c>
      <c r="BJ31" s="358">
        <f>'56'!BL31</f>
        <v>0</v>
      </c>
      <c r="BK31" s="359">
        <f>BK32+BK33+BK34</f>
        <v>0</v>
      </c>
      <c r="BL31" s="80">
        <f>BJ31+BK31</f>
        <v>0</v>
      </c>
      <c r="BM31" s="358">
        <f>'56'!BO31</f>
        <v>0</v>
      </c>
      <c r="BN31" s="359">
        <f>BN32+BN33+BN34</f>
        <v>0</v>
      </c>
      <c r="BO31" s="80">
        <f>BM31+BN31</f>
        <v>0</v>
      </c>
      <c r="BP31" s="358">
        <f>'56'!BR31</f>
        <v>0</v>
      </c>
      <c r="BQ31" s="359">
        <f>BQ32+BQ33+BQ34</f>
        <v>0</v>
      </c>
      <c r="BR31" s="80">
        <f>BP31+BQ31</f>
        <v>0</v>
      </c>
      <c r="BS31" s="357">
        <f>BT31+BU31+BX31+CA31+CD31+CG31+CJ31+CM31+CP31</f>
        <v>398806.72666</v>
      </c>
      <c r="BT31" s="358">
        <f>E31+AC31</f>
        <v>51047.20929</v>
      </c>
      <c r="BU31" s="358">
        <f>F31+AD31</f>
        <v>43579.97183</v>
      </c>
      <c r="BV31" s="358">
        <f>G31+AE31</f>
        <v>38059.62479</v>
      </c>
      <c r="BW31" s="359">
        <f>H31+AF31</f>
        <v>0</v>
      </c>
      <c r="BX31" s="358">
        <f>BV31+BW31</f>
        <v>38059.62479</v>
      </c>
      <c r="BY31" s="358">
        <f>J31+AH31+BA31</f>
        <v>37997.0898</v>
      </c>
      <c r="BZ31" s="359">
        <f>K31+AI31+BB31</f>
        <v>0</v>
      </c>
      <c r="CA31" s="358">
        <f>BY31+BZ31</f>
        <v>37997.0898</v>
      </c>
      <c r="CB31" s="358">
        <f>M31+AK31</f>
        <v>38830.5309</v>
      </c>
      <c r="CC31" s="359">
        <f>N31+AL31</f>
        <v>0</v>
      </c>
      <c r="CD31" s="358">
        <f>CB31+CC31</f>
        <v>38830.5309</v>
      </c>
      <c r="CE31" s="358">
        <f>P31+AN31</f>
        <v>54951.48451</v>
      </c>
      <c r="CF31" s="359">
        <f>Q31+AO31</f>
        <v>0</v>
      </c>
      <c r="CG31" s="358">
        <f>CE31+CF31</f>
        <v>54951.48451</v>
      </c>
      <c r="CH31" s="358">
        <f>S31+AQ31</f>
        <v>44772.41294</v>
      </c>
      <c r="CI31" s="359">
        <f>T31+AR31</f>
        <v>0</v>
      </c>
      <c r="CJ31" s="358">
        <f>CH31+CI31</f>
        <v>44772.41294</v>
      </c>
      <c r="CK31" s="358">
        <f>V31+AT31</f>
        <v>48889.85414</v>
      </c>
      <c r="CL31" s="359">
        <f>W31+AU31</f>
        <v>0</v>
      </c>
      <c r="CM31" s="358">
        <f>CK31+CL31</f>
        <v>48889.85414</v>
      </c>
      <c r="CN31" s="358">
        <f>Y31+AW31</f>
        <v>40678.54846</v>
      </c>
      <c r="CO31" s="359">
        <f>Z31+AX31</f>
        <v>0</v>
      </c>
      <c r="CP31" s="441">
        <f>CN31+CO31</f>
        <v>40678.54846</v>
      </c>
      <c r="CQ31" s="217"/>
    </row>
    <row r="32" ht="69.75" customHeight="1" spans="1:95">
      <c r="A32" s="366"/>
      <c r="B32" s="355"/>
      <c r="C32" s="356" t="s">
        <v>91</v>
      </c>
      <c r="D32" s="367"/>
      <c r="E32" s="368"/>
      <c r="F32" s="369"/>
      <c r="G32" s="358"/>
      <c r="H32" s="81"/>
      <c r="I32" s="368"/>
      <c r="J32" s="358"/>
      <c r="K32" s="359"/>
      <c r="L32" s="368"/>
      <c r="M32" s="358"/>
      <c r="N32" s="359"/>
      <c r="O32" s="368"/>
      <c r="P32" s="358"/>
      <c r="Q32" s="359"/>
      <c r="R32" s="368"/>
      <c r="S32" s="358"/>
      <c r="T32" s="359"/>
      <c r="U32" s="368"/>
      <c r="V32" s="358"/>
      <c r="W32" s="359"/>
      <c r="X32" s="368"/>
      <c r="Y32" s="358"/>
      <c r="Z32" s="359"/>
      <c r="AA32" s="454"/>
      <c r="AB32" s="367"/>
      <c r="AC32" s="368"/>
      <c r="AD32" s="368"/>
      <c r="AE32" s="358"/>
      <c r="AF32" s="81"/>
      <c r="AG32" s="368"/>
      <c r="AH32" s="368"/>
      <c r="AI32" s="81"/>
      <c r="AJ32" s="368"/>
      <c r="AK32" s="369"/>
      <c r="AL32" s="359"/>
      <c r="AM32" s="368"/>
      <c r="AN32" s="368"/>
      <c r="AO32" s="359"/>
      <c r="AP32" s="368"/>
      <c r="AQ32" s="368"/>
      <c r="AR32" s="359"/>
      <c r="AS32" s="368"/>
      <c r="AT32" s="368"/>
      <c r="AU32" s="359"/>
      <c r="AV32" s="369"/>
      <c r="AW32" s="369"/>
      <c r="AX32" s="359"/>
      <c r="AY32" s="454"/>
      <c r="AZ32" s="466"/>
      <c r="BA32" s="368"/>
      <c r="BB32" s="81"/>
      <c r="BC32" s="469"/>
      <c r="BD32" s="368"/>
      <c r="BE32" s="427"/>
      <c r="BF32" s="469"/>
      <c r="BG32" s="368"/>
      <c r="BH32" s="427"/>
      <c r="BI32" s="80"/>
      <c r="BJ32" s="368"/>
      <c r="BK32" s="427"/>
      <c r="BL32" s="80"/>
      <c r="BM32" s="368"/>
      <c r="BN32" s="427"/>
      <c r="BO32" s="80"/>
      <c r="BP32" s="368"/>
      <c r="BQ32" s="427"/>
      <c r="BR32" s="166"/>
      <c r="BS32" s="367"/>
      <c r="BT32" s="368"/>
      <c r="BU32" s="368"/>
      <c r="BV32" s="369"/>
      <c r="BW32" s="359"/>
      <c r="BX32" s="368"/>
      <c r="BY32" s="368"/>
      <c r="BZ32" s="359"/>
      <c r="CA32" s="368"/>
      <c r="CB32" s="368"/>
      <c r="CC32" s="427"/>
      <c r="CD32" s="368"/>
      <c r="CE32" s="368"/>
      <c r="CF32" s="427"/>
      <c r="CG32" s="368"/>
      <c r="CH32" s="368"/>
      <c r="CI32" s="427"/>
      <c r="CJ32" s="368"/>
      <c r="CK32" s="368"/>
      <c r="CL32" s="427"/>
      <c r="CM32" s="368"/>
      <c r="CN32" s="368"/>
      <c r="CO32" s="427"/>
      <c r="CP32" s="509"/>
      <c r="CQ32" s="219"/>
    </row>
    <row r="33" ht="24.75" customHeight="1" spans="1:95">
      <c r="A33" s="366"/>
      <c r="B33" s="355"/>
      <c r="C33" s="356" t="s">
        <v>186</v>
      </c>
      <c r="D33" s="367"/>
      <c r="E33" s="368"/>
      <c r="F33" s="369"/>
      <c r="G33" s="358"/>
      <c r="H33" s="81"/>
      <c r="I33" s="368"/>
      <c r="J33" s="358"/>
      <c r="K33" s="427"/>
      <c r="L33" s="368"/>
      <c r="M33" s="358"/>
      <c r="N33" s="427"/>
      <c r="O33" s="368"/>
      <c r="P33" s="358"/>
      <c r="Q33" s="427"/>
      <c r="R33" s="368"/>
      <c r="S33" s="358"/>
      <c r="T33" s="427"/>
      <c r="U33" s="368"/>
      <c r="V33" s="358"/>
      <c r="W33" s="427"/>
      <c r="X33" s="368"/>
      <c r="Y33" s="358"/>
      <c r="Z33" s="427"/>
      <c r="AA33" s="454"/>
      <c r="AB33" s="367"/>
      <c r="AC33" s="368"/>
      <c r="AD33" s="368"/>
      <c r="AE33" s="358"/>
      <c r="AF33" s="81"/>
      <c r="AG33" s="368"/>
      <c r="AH33" s="368"/>
      <c r="AI33" s="81"/>
      <c r="AJ33" s="368"/>
      <c r="AK33" s="368"/>
      <c r="AL33" s="359"/>
      <c r="AM33" s="368"/>
      <c r="AN33" s="368"/>
      <c r="AO33" s="427"/>
      <c r="AP33" s="368"/>
      <c r="AQ33" s="368"/>
      <c r="AR33" s="427"/>
      <c r="AS33" s="368"/>
      <c r="AT33" s="368"/>
      <c r="AU33" s="427"/>
      <c r="AV33" s="368"/>
      <c r="AW33" s="368"/>
      <c r="AX33" s="427"/>
      <c r="AY33" s="454"/>
      <c r="AZ33" s="466"/>
      <c r="BA33" s="368"/>
      <c r="BB33" s="81"/>
      <c r="BC33" s="469"/>
      <c r="BD33" s="368"/>
      <c r="BE33" s="427"/>
      <c r="BF33" s="469"/>
      <c r="BG33" s="368"/>
      <c r="BH33" s="427"/>
      <c r="BI33" s="80"/>
      <c r="BJ33" s="368"/>
      <c r="BK33" s="427"/>
      <c r="BL33" s="80"/>
      <c r="BM33" s="368"/>
      <c r="BN33" s="427"/>
      <c r="BO33" s="80"/>
      <c r="BP33" s="368"/>
      <c r="BQ33" s="427"/>
      <c r="BR33" s="166"/>
      <c r="BS33" s="367"/>
      <c r="BT33" s="368"/>
      <c r="BU33" s="368"/>
      <c r="BV33" s="369"/>
      <c r="BW33" s="359"/>
      <c r="BX33" s="368"/>
      <c r="BY33" s="368"/>
      <c r="BZ33" s="427"/>
      <c r="CA33" s="368"/>
      <c r="CB33" s="368"/>
      <c r="CC33" s="427"/>
      <c r="CD33" s="368"/>
      <c r="CE33" s="368"/>
      <c r="CF33" s="427"/>
      <c r="CG33" s="368"/>
      <c r="CH33" s="368"/>
      <c r="CI33" s="427"/>
      <c r="CJ33" s="368"/>
      <c r="CK33" s="368"/>
      <c r="CL33" s="427"/>
      <c r="CM33" s="368"/>
      <c r="CN33" s="368"/>
      <c r="CO33" s="427"/>
      <c r="CP33" s="509"/>
      <c r="CQ33" s="219"/>
    </row>
    <row r="34" ht="73.5" customHeight="1" spans="1:95">
      <c r="A34" s="366"/>
      <c r="B34" s="355"/>
      <c r="C34" s="356" t="s">
        <v>404</v>
      </c>
      <c r="D34" s="370"/>
      <c r="E34" s="371"/>
      <c r="F34" s="372"/>
      <c r="G34" s="373"/>
      <c r="H34" s="99"/>
      <c r="I34" s="371"/>
      <c r="J34" s="373"/>
      <c r="K34" s="429"/>
      <c r="L34" s="371"/>
      <c r="M34" s="373"/>
      <c r="N34" s="429"/>
      <c r="O34" s="372"/>
      <c r="P34" s="373"/>
      <c r="Q34" s="429"/>
      <c r="R34" s="369"/>
      <c r="S34" s="358"/>
      <c r="T34" s="359"/>
      <c r="U34" s="369"/>
      <c r="V34" s="358"/>
      <c r="W34" s="359"/>
      <c r="X34" s="369"/>
      <c r="Y34" s="358"/>
      <c r="Z34" s="429"/>
      <c r="AA34" s="455"/>
      <c r="AB34" s="456"/>
      <c r="AC34" s="371"/>
      <c r="AD34" s="371"/>
      <c r="AE34" s="373"/>
      <c r="AF34" s="99"/>
      <c r="AG34" s="371"/>
      <c r="AH34" s="375"/>
      <c r="AI34" s="99"/>
      <c r="AJ34" s="371"/>
      <c r="AK34" s="376"/>
      <c r="AL34" s="359"/>
      <c r="AM34" s="371"/>
      <c r="AN34" s="375"/>
      <c r="AO34" s="429"/>
      <c r="AP34" s="368"/>
      <c r="AQ34" s="368"/>
      <c r="AR34" s="359"/>
      <c r="AS34" s="368"/>
      <c r="AT34" s="369"/>
      <c r="AU34" s="359"/>
      <c r="AV34" s="369"/>
      <c r="AW34" s="369"/>
      <c r="AX34" s="359"/>
      <c r="AY34" s="470"/>
      <c r="AZ34" s="471"/>
      <c r="BA34" s="375"/>
      <c r="BB34" s="443"/>
      <c r="BC34" s="472"/>
      <c r="BD34" s="375"/>
      <c r="BE34" s="443"/>
      <c r="BF34" s="472"/>
      <c r="BG34" s="375"/>
      <c r="BH34" s="443"/>
      <c r="BI34" s="482"/>
      <c r="BJ34" s="375"/>
      <c r="BK34" s="443"/>
      <c r="BL34" s="482"/>
      <c r="BM34" s="375"/>
      <c r="BN34" s="443"/>
      <c r="BO34" s="482"/>
      <c r="BP34" s="375"/>
      <c r="BQ34" s="443"/>
      <c r="BR34" s="493"/>
      <c r="BS34" s="370"/>
      <c r="BT34" s="371"/>
      <c r="BU34" s="371"/>
      <c r="BV34" s="376"/>
      <c r="BW34" s="429"/>
      <c r="BX34" s="371"/>
      <c r="BY34" s="375"/>
      <c r="BZ34" s="429"/>
      <c r="CA34" s="371"/>
      <c r="CB34" s="375"/>
      <c r="CC34" s="443"/>
      <c r="CD34" s="371"/>
      <c r="CE34" s="375"/>
      <c r="CF34" s="427"/>
      <c r="CG34" s="368"/>
      <c r="CH34" s="368"/>
      <c r="CI34" s="427"/>
      <c r="CJ34" s="368"/>
      <c r="CK34" s="368"/>
      <c r="CL34" s="427"/>
      <c r="CM34" s="368"/>
      <c r="CN34" s="368"/>
      <c r="CO34" s="427"/>
      <c r="CP34" s="510"/>
      <c r="CQ34" s="221"/>
    </row>
    <row r="35" ht="0.75" hidden="1" customHeight="1" outlineLevel="1" spans="1:95">
      <c r="A35" s="366"/>
      <c r="B35" s="355"/>
      <c r="C35" s="356" t="s">
        <v>22</v>
      </c>
      <c r="D35" s="374"/>
      <c r="E35" s="375"/>
      <c r="F35" s="376"/>
      <c r="G35" s="358">
        <f>'26'!I34</f>
        <v>0</v>
      </c>
      <c r="H35" s="81"/>
      <c r="I35" s="375"/>
      <c r="J35" s="358"/>
      <c r="K35" s="427"/>
      <c r="L35" s="375"/>
      <c r="M35" s="358"/>
      <c r="N35" s="427"/>
      <c r="O35" s="375"/>
      <c r="P35" s="358"/>
      <c r="Q35" s="427"/>
      <c r="R35" s="442"/>
      <c r="S35" s="373"/>
      <c r="T35" s="443"/>
      <c r="U35" s="442"/>
      <c r="V35" s="373"/>
      <c r="W35" s="443"/>
      <c r="X35" s="442"/>
      <c r="Y35" s="373"/>
      <c r="Z35" s="427"/>
      <c r="AA35" s="442"/>
      <c r="AB35" s="374"/>
      <c r="AC35" s="375"/>
      <c r="AD35" s="375"/>
      <c r="AE35" s="358"/>
      <c r="AF35" s="359"/>
      <c r="AG35" s="375"/>
      <c r="AH35" s="368"/>
      <c r="AI35" s="427"/>
      <c r="AJ35" s="375"/>
      <c r="AK35" s="368"/>
      <c r="AL35" s="427"/>
      <c r="AM35" s="375"/>
      <c r="AN35" s="368"/>
      <c r="AO35" s="427"/>
      <c r="AP35" s="368"/>
      <c r="AQ35" s="368"/>
      <c r="AR35" s="427"/>
      <c r="AS35" s="368"/>
      <c r="AT35" s="368"/>
      <c r="AU35" s="427"/>
      <c r="AV35" s="368"/>
      <c r="AW35" s="368"/>
      <c r="AX35" s="427"/>
      <c r="AY35" s="442"/>
      <c r="AZ35" s="473"/>
      <c r="BA35" s="358"/>
      <c r="BB35" s="359"/>
      <c r="BC35" s="358"/>
      <c r="BD35" s="358"/>
      <c r="BE35" s="359"/>
      <c r="BF35" s="358"/>
      <c r="BG35" s="358"/>
      <c r="BH35" s="359"/>
      <c r="BI35" s="358"/>
      <c r="BJ35" s="358"/>
      <c r="BK35" s="359"/>
      <c r="BL35" s="358"/>
      <c r="BM35" s="358"/>
      <c r="BN35" s="359"/>
      <c r="BO35" s="358"/>
      <c r="BP35" s="358"/>
      <c r="BQ35" s="359"/>
      <c r="BR35" s="464"/>
      <c r="BS35" s="374"/>
      <c r="BT35" s="375"/>
      <c r="BU35" s="375"/>
      <c r="BV35" s="368"/>
      <c r="BW35" s="427"/>
      <c r="BX35" s="375"/>
      <c r="BY35" s="368"/>
      <c r="BZ35" s="427"/>
      <c r="CA35" s="375"/>
      <c r="CB35" s="368"/>
      <c r="CC35" s="427"/>
      <c r="CD35" s="375"/>
      <c r="CE35" s="368"/>
      <c r="CF35" s="427"/>
      <c r="CG35" s="368"/>
      <c r="CH35" s="368"/>
      <c r="CI35" s="427"/>
      <c r="CJ35" s="368"/>
      <c r="CK35" s="368"/>
      <c r="CL35" s="427"/>
      <c r="CM35" s="368"/>
      <c r="CN35" s="368"/>
      <c r="CO35" s="427"/>
      <c r="CP35" s="511"/>
      <c r="CQ35" s="223"/>
    </row>
    <row r="36" ht="81" customHeight="1" collapsed="1" spans="1:95">
      <c r="A36" s="366"/>
      <c r="B36" s="355" t="s">
        <v>111</v>
      </c>
      <c r="C36" s="356" t="s">
        <v>13</v>
      </c>
      <c r="D36" s="357">
        <f>E36+F36+I36+L36+O36+R36+U36+X36+AA36</f>
        <v>176199.52867</v>
      </c>
      <c r="E36" s="358">
        <v>14453.77807</v>
      </c>
      <c r="F36" s="358">
        <v>15132.86728</v>
      </c>
      <c r="G36" s="358">
        <f>'27'!I37</f>
        <v>16447.28021</v>
      </c>
      <c r="H36" s="359">
        <f>H37</f>
        <v>0</v>
      </c>
      <c r="I36" s="358">
        <f>G36+H36</f>
        <v>16447.28021</v>
      </c>
      <c r="J36" s="358">
        <f>'35'!L36</f>
        <v>18809.48798</v>
      </c>
      <c r="K36" s="359">
        <f>K37</f>
        <v>0</v>
      </c>
      <c r="L36" s="358">
        <f>J36+K36</f>
        <v>18809.48798</v>
      </c>
      <c r="M36" s="358">
        <f>'43'!O36</f>
        <v>20225.82298</v>
      </c>
      <c r="N36" s="359">
        <f>N37</f>
        <v>0</v>
      </c>
      <c r="O36" s="358">
        <f>M36+N36</f>
        <v>20225.82298</v>
      </c>
      <c r="P36" s="358">
        <f>'49'!R36</f>
        <v>23269.50377</v>
      </c>
      <c r="Q36" s="359">
        <f>Q37</f>
        <v>0</v>
      </c>
      <c r="R36" s="441">
        <f>P36+Q36</f>
        <v>23269.50377</v>
      </c>
      <c r="S36" s="358">
        <f>'56'!U36</f>
        <v>23391.24845</v>
      </c>
      <c r="T36" s="359">
        <f>T37</f>
        <v>0</v>
      </c>
      <c r="U36" s="441">
        <f>S36+T36</f>
        <v>23391.24845</v>
      </c>
      <c r="V36" s="358">
        <f>'56'!X36</f>
        <v>24528.40417</v>
      </c>
      <c r="W36" s="359">
        <f>W37</f>
        <v>0</v>
      </c>
      <c r="X36" s="441">
        <f>V36+W36</f>
        <v>24528.40417</v>
      </c>
      <c r="Y36" s="358">
        <f>'56'!AA36</f>
        <v>19941.13576</v>
      </c>
      <c r="Z36" s="359">
        <f>Z37</f>
        <v>0</v>
      </c>
      <c r="AA36" s="441">
        <f>Y36+Z36</f>
        <v>19941.13576</v>
      </c>
      <c r="AB36" s="357">
        <f>AC36+AD36+AG36+AJ36+AM36+AP36+AS36+AV36+AY36</f>
        <v>9021.6545</v>
      </c>
      <c r="AC36" s="358">
        <v>799.8962</v>
      </c>
      <c r="AD36" s="358">
        <v>0</v>
      </c>
      <c r="AE36" s="358">
        <f>'25'!X34</f>
        <v>2010.99163</v>
      </c>
      <c r="AF36" s="359">
        <f>AF37</f>
        <v>0</v>
      </c>
      <c r="AG36" s="358">
        <f>AE36+AF36</f>
        <v>2010.99163</v>
      </c>
      <c r="AH36" s="358">
        <f>'35'!AA36</f>
        <v>695</v>
      </c>
      <c r="AI36" s="359">
        <f>AI37</f>
        <v>0</v>
      </c>
      <c r="AJ36" s="358">
        <f>AH36+AI36</f>
        <v>695</v>
      </c>
      <c r="AK36" s="358">
        <f>'43'!AD36</f>
        <v>650</v>
      </c>
      <c r="AL36" s="359">
        <f>AL37</f>
        <v>0</v>
      </c>
      <c r="AM36" s="358">
        <f>AK36+AL36</f>
        <v>650</v>
      </c>
      <c r="AN36" s="358">
        <f>'49'!AP36</f>
        <v>530.4</v>
      </c>
      <c r="AO36" s="359">
        <f>AO37</f>
        <v>0</v>
      </c>
      <c r="AP36" s="358">
        <f>AN36+AO36</f>
        <v>530.4</v>
      </c>
      <c r="AQ36" s="358">
        <f>'56'!AS36</f>
        <v>2335.36667</v>
      </c>
      <c r="AR36" s="359">
        <f>AR37</f>
        <v>0</v>
      </c>
      <c r="AS36" s="358">
        <f>AQ36+AR36</f>
        <v>2335.36667</v>
      </c>
      <c r="AT36" s="358">
        <f>'56'!AV36</f>
        <v>2000</v>
      </c>
      <c r="AU36" s="359">
        <f>AU37</f>
        <v>0</v>
      </c>
      <c r="AV36" s="358">
        <f>AT36+AU36</f>
        <v>2000</v>
      </c>
      <c r="AW36" s="358">
        <f>'56'!AY36</f>
        <v>0</v>
      </c>
      <c r="AX36" s="359">
        <f>AX37</f>
        <v>0</v>
      </c>
      <c r="AY36" s="358">
        <f>AW36+AX36</f>
        <v>0</v>
      </c>
      <c r="AZ36" s="466">
        <f>BC36+BF36+BI36+BL36+BO36+BR36</f>
        <v>0</v>
      </c>
      <c r="BA36" s="358">
        <v>0</v>
      </c>
      <c r="BB36" s="359"/>
      <c r="BC36" s="358">
        <f>BA36+BB36</f>
        <v>0</v>
      </c>
      <c r="BD36" s="358">
        <v>0</v>
      </c>
      <c r="BE36" s="359"/>
      <c r="BF36" s="358">
        <f>BD36+BE36</f>
        <v>0</v>
      </c>
      <c r="BG36" s="358">
        <v>0</v>
      </c>
      <c r="BH36" s="359">
        <f>BH37</f>
        <v>0</v>
      </c>
      <c r="BI36" s="358">
        <f>BG36+BH36</f>
        <v>0</v>
      </c>
      <c r="BJ36" s="358">
        <f>'56'!BL36</f>
        <v>0</v>
      </c>
      <c r="BK36" s="359">
        <f>BK37</f>
        <v>0</v>
      </c>
      <c r="BL36" s="358">
        <f>BJ36+BK36</f>
        <v>0</v>
      </c>
      <c r="BM36" s="358">
        <f>'56'!BO36</f>
        <v>0</v>
      </c>
      <c r="BN36" s="359">
        <f>BN37</f>
        <v>0</v>
      </c>
      <c r="BO36" s="358">
        <f>BM36+BN36</f>
        <v>0</v>
      </c>
      <c r="BP36" s="358">
        <f>'56'!BR36</f>
        <v>0</v>
      </c>
      <c r="BQ36" s="359">
        <f>BQ37</f>
        <v>0</v>
      </c>
      <c r="BR36" s="358">
        <f>BP36+BQ36</f>
        <v>0</v>
      </c>
      <c r="BS36" s="357">
        <f>BT36+BU36+BX36+CA36+CD36+CG36+CJ36+CM36+CP36</f>
        <v>185221.18317</v>
      </c>
      <c r="BT36" s="358">
        <f>E36+AC36</f>
        <v>15253.67427</v>
      </c>
      <c r="BU36" s="358">
        <f>F36+AD36</f>
        <v>15132.86728</v>
      </c>
      <c r="BV36" s="358">
        <f>G36+AE36</f>
        <v>18458.27184</v>
      </c>
      <c r="BW36" s="359">
        <f>H36+AF36</f>
        <v>0</v>
      </c>
      <c r="BX36" s="358">
        <f>BV36+BW36</f>
        <v>18458.27184</v>
      </c>
      <c r="BY36" s="358">
        <f>J36+AH36+BA36</f>
        <v>19504.48798</v>
      </c>
      <c r="BZ36" s="359">
        <f>K36+AI36+BB36</f>
        <v>0</v>
      </c>
      <c r="CA36" s="358">
        <f>BY36+BZ36</f>
        <v>19504.48798</v>
      </c>
      <c r="CB36" s="358">
        <f>M36+AK36</f>
        <v>20875.82298</v>
      </c>
      <c r="CC36" s="359">
        <f>N36+AL36</f>
        <v>0</v>
      </c>
      <c r="CD36" s="358">
        <f>CB36+CC36</f>
        <v>20875.82298</v>
      </c>
      <c r="CE36" s="358">
        <f>P36+AN36</f>
        <v>23799.90377</v>
      </c>
      <c r="CF36" s="359">
        <f>Q36+AO36</f>
        <v>0</v>
      </c>
      <c r="CG36" s="358">
        <f>CE36+CF36</f>
        <v>23799.90377</v>
      </c>
      <c r="CH36" s="358">
        <f>S36+AQ36</f>
        <v>25726.61512</v>
      </c>
      <c r="CI36" s="359">
        <f>T36+AR36</f>
        <v>0</v>
      </c>
      <c r="CJ36" s="358">
        <f>CH36+CI36</f>
        <v>25726.61512</v>
      </c>
      <c r="CK36" s="358">
        <f>V36+AT36</f>
        <v>26528.40417</v>
      </c>
      <c r="CL36" s="359">
        <f>W36+AU36</f>
        <v>0</v>
      </c>
      <c r="CM36" s="358">
        <f>CK36+CL36</f>
        <v>26528.40417</v>
      </c>
      <c r="CN36" s="358">
        <f>Y36+AW36</f>
        <v>19941.13576</v>
      </c>
      <c r="CO36" s="359">
        <f>Z36+AX36</f>
        <v>0</v>
      </c>
      <c r="CP36" s="358">
        <f>CN36+CO36</f>
        <v>19941.13576</v>
      </c>
      <c r="CQ36" s="224"/>
    </row>
    <row r="37" ht="69.75" customHeight="1" spans="1:95">
      <c r="A37" s="366"/>
      <c r="B37" s="355"/>
      <c r="C37" s="356" t="s">
        <v>39</v>
      </c>
      <c r="D37" s="357"/>
      <c r="E37" s="358"/>
      <c r="F37" s="358"/>
      <c r="G37" s="358"/>
      <c r="H37" s="81"/>
      <c r="I37" s="358"/>
      <c r="J37" s="358"/>
      <c r="K37" s="359"/>
      <c r="L37" s="358"/>
      <c r="M37" s="358"/>
      <c r="N37" s="359"/>
      <c r="O37" s="358"/>
      <c r="P37" s="358"/>
      <c r="Q37" s="359"/>
      <c r="R37" s="441"/>
      <c r="S37" s="358"/>
      <c r="T37" s="359"/>
      <c r="U37" s="441"/>
      <c r="V37" s="358"/>
      <c r="W37" s="359"/>
      <c r="X37" s="441"/>
      <c r="Y37" s="358"/>
      <c r="Z37" s="359"/>
      <c r="AA37" s="441"/>
      <c r="AB37" s="357"/>
      <c r="AC37" s="358"/>
      <c r="AD37" s="358"/>
      <c r="AE37" s="358"/>
      <c r="AF37" s="81"/>
      <c r="AG37" s="358"/>
      <c r="AH37" s="358"/>
      <c r="AI37" s="359"/>
      <c r="AJ37" s="358"/>
      <c r="AK37" s="358"/>
      <c r="AL37" s="359"/>
      <c r="AM37" s="358"/>
      <c r="AN37" s="358"/>
      <c r="AO37" s="359"/>
      <c r="AP37" s="358"/>
      <c r="AQ37" s="358"/>
      <c r="AR37" s="359"/>
      <c r="AS37" s="358"/>
      <c r="AT37" s="358"/>
      <c r="AU37" s="359"/>
      <c r="AV37" s="358"/>
      <c r="AW37" s="358"/>
      <c r="AX37" s="359"/>
      <c r="AY37" s="358"/>
      <c r="AZ37" s="466"/>
      <c r="BA37" s="358"/>
      <c r="BB37" s="359"/>
      <c r="BC37" s="358"/>
      <c r="BD37" s="358"/>
      <c r="BE37" s="359"/>
      <c r="BF37" s="358"/>
      <c r="BG37" s="358"/>
      <c r="BH37" s="359"/>
      <c r="BI37" s="358"/>
      <c r="BJ37" s="358"/>
      <c r="BK37" s="359"/>
      <c r="BL37" s="358"/>
      <c r="BM37" s="358"/>
      <c r="BN37" s="359"/>
      <c r="BO37" s="358"/>
      <c r="BP37" s="358"/>
      <c r="BQ37" s="359"/>
      <c r="BR37" s="358"/>
      <c r="BS37" s="357"/>
      <c r="BT37" s="358"/>
      <c r="BU37" s="358"/>
      <c r="BV37" s="358"/>
      <c r="BW37" s="359"/>
      <c r="BX37" s="358"/>
      <c r="BY37" s="498"/>
      <c r="BZ37" s="359"/>
      <c r="CA37" s="498"/>
      <c r="CB37" s="498"/>
      <c r="CC37" s="500"/>
      <c r="CD37" s="498"/>
      <c r="CE37" s="498"/>
      <c r="CF37" s="500"/>
      <c r="CG37" s="498"/>
      <c r="CH37" s="498"/>
      <c r="CI37" s="500"/>
      <c r="CJ37" s="498"/>
      <c r="CK37" s="498"/>
      <c r="CL37" s="500"/>
      <c r="CM37" s="498"/>
      <c r="CN37" s="498"/>
      <c r="CO37" s="500"/>
      <c r="CP37" s="498"/>
      <c r="CQ37" s="225"/>
    </row>
    <row r="38" ht="75.75" customHeight="1" spans="1:95">
      <c r="A38" s="377" t="s">
        <v>29</v>
      </c>
      <c r="B38" s="378" t="s">
        <v>462</v>
      </c>
      <c r="C38" s="356" t="s">
        <v>13</v>
      </c>
      <c r="D38" s="357">
        <f>E38+F38+I38+L38+O38+R38+U38+X38+AA38</f>
        <v>5052.48523</v>
      </c>
      <c r="E38" s="358">
        <f>E39</f>
        <v>0</v>
      </c>
      <c r="F38" s="358">
        <f>F39</f>
        <v>0</v>
      </c>
      <c r="G38" s="358">
        <f>'27'!I39</f>
        <v>1999.2087</v>
      </c>
      <c r="H38" s="359">
        <f>H39+H40+H41</f>
        <v>0</v>
      </c>
      <c r="I38" s="358">
        <f>G38+H38</f>
        <v>1999.2087</v>
      </c>
      <c r="J38" s="358">
        <f>'35'!L38</f>
        <v>0</v>
      </c>
      <c r="K38" s="359">
        <f>K39+K40+K41</f>
        <v>0</v>
      </c>
      <c r="L38" s="358">
        <f>J38+K38</f>
        <v>0</v>
      </c>
      <c r="M38" s="358">
        <f>'43'!O38</f>
        <v>0</v>
      </c>
      <c r="N38" s="359">
        <f>N39+N40+N41+N42</f>
        <v>0</v>
      </c>
      <c r="O38" s="358">
        <f>M38+N38</f>
        <v>0</v>
      </c>
      <c r="P38" s="358">
        <f>'49'!R38</f>
        <v>2453.27653</v>
      </c>
      <c r="Q38" s="359">
        <f>Q39+Q40+Q41</f>
        <v>0</v>
      </c>
      <c r="R38" s="441">
        <f>P38+Q38</f>
        <v>2453.27653</v>
      </c>
      <c r="S38" s="358">
        <f>'56'!U38</f>
        <v>600</v>
      </c>
      <c r="T38" s="359">
        <f>T39+T40+T41</f>
        <v>0</v>
      </c>
      <c r="U38" s="441">
        <f>S38+T38</f>
        <v>600</v>
      </c>
      <c r="V38" s="358">
        <f>'56'!X38</f>
        <v>0</v>
      </c>
      <c r="W38" s="359">
        <f>W39</f>
        <v>0</v>
      </c>
      <c r="X38" s="441">
        <f>V38+W38</f>
        <v>0</v>
      </c>
      <c r="Y38" s="358">
        <f>'56'!AA38</f>
        <v>0</v>
      </c>
      <c r="Z38" s="359">
        <f>Z39</f>
        <v>0</v>
      </c>
      <c r="AA38" s="441">
        <f>Y38+Z38</f>
        <v>0</v>
      </c>
      <c r="AB38" s="357">
        <f>AC38+AD38+AG38+AJ38+AM38+AP38+AS38+AV38+AY38</f>
        <v>4731.16942</v>
      </c>
      <c r="AC38" s="358">
        <f t="shared" ref="AC38:AR38" si="7">AC39</f>
        <v>0</v>
      </c>
      <c r="AD38" s="358">
        <f t="shared" si="7"/>
        <v>0</v>
      </c>
      <c r="AE38" s="358">
        <f>'25'!X36</f>
        <v>0</v>
      </c>
      <c r="AF38" s="359">
        <f t="shared" si="7"/>
        <v>0</v>
      </c>
      <c r="AG38" s="358">
        <f t="shared" si="7"/>
        <v>0</v>
      </c>
      <c r="AH38" s="358">
        <f>'35'!AA38</f>
        <v>4731.16942</v>
      </c>
      <c r="AI38" s="359">
        <f>AI39+AI40+AI41</f>
        <v>0</v>
      </c>
      <c r="AJ38" s="358">
        <f>AH38+AI38</f>
        <v>4731.16942</v>
      </c>
      <c r="AK38" s="358">
        <v>0</v>
      </c>
      <c r="AL38" s="359">
        <f t="shared" si="7"/>
        <v>0</v>
      </c>
      <c r="AM38" s="358">
        <f t="shared" si="7"/>
        <v>0</v>
      </c>
      <c r="AN38" s="358">
        <v>0</v>
      </c>
      <c r="AO38" s="359">
        <f t="shared" si="7"/>
        <v>0</v>
      </c>
      <c r="AP38" s="358">
        <f>AN38+AO38</f>
        <v>0</v>
      </c>
      <c r="AQ38" s="358">
        <f>'56'!AS38</f>
        <v>0</v>
      </c>
      <c r="AR38" s="359">
        <f t="shared" si="7"/>
        <v>0</v>
      </c>
      <c r="AS38" s="358">
        <f>AQ38+AR38</f>
        <v>0</v>
      </c>
      <c r="AT38" s="358">
        <f>'56'!AV38</f>
        <v>0</v>
      </c>
      <c r="AU38" s="359">
        <f>AU39</f>
        <v>0</v>
      </c>
      <c r="AV38" s="358">
        <f>AT38+AU38</f>
        <v>0</v>
      </c>
      <c r="AW38" s="358">
        <f>'56'!AY38</f>
        <v>0</v>
      </c>
      <c r="AX38" s="359">
        <f>AX39</f>
        <v>0</v>
      </c>
      <c r="AY38" s="358">
        <f>AW38+AX38</f>
        <v>0</v>
      </c>
      <c r="AZ38" s="466">
        <f>BC38+BF38+BI38+BL38+BO38+BR38</f>
        <v>0</v>
      </c>
      <c r="BA38" s="358">
        <v>0</v>
      </c>
      <c r="BB38" s="430"/>
      <c r="BC38" s="358">
        <f>BA38+BB38</f>
        <v>0</v>
      </c>
      <c r="BD38" s="358">
        <v>0</v>
      </c>
      <c r="BE38" s="359"/>
      <c r="BF38" s="358">
        <f>BD38+BE38</f>
        <v>0</v>
      </c>
      <c r="BG38" s="358">
        <v>0</v>
      </c>
      <c r="BH38" s="359"/>
      <c r="BI38" s="358">
        <f>BG38+BH38</f>
        <v>0</v>
      </c>
      <c r="BJ38" s="358">
        <f>'56'!BL38</f>
        <v>0</v>
      </c>
      <c r="BK38" s="359"/>
      <c r="BL38" s="358">
        <f>BJ38+BK38</f>
        <v>0</v>
      </c>
      <c r="BM38" s="358">
        <f>'56'!BO38</f>
        <v>0</v>
      </c>
      <c r="BN38" s="359"/>
      <c r="BO38" s="358">
        <f>BM38+BN38</f>
        <v>0</v>
      </c>
      <c r="BP38" s="358">
        <f>'56'!BR38</f>
        <v>0</v>
      </c>
      <c r="BQ38" s="359"/>
      <c r="BR38" s="358">
        <f>BP38+BQ38</f>
        <v>0</v>
      </c>
      <c r="BS38" s="357">
        <f>BT38+BU38+BX38+CA38+CD38+CG38+CJ38+CM38+CP38</f>
        <v>9783.65465</v>
      </c>
      <c r="BT38" s="358">
        <f>E38+AC38</f>
        <v>0</v>
      </c>
      <c r="BU38" s="358">
        <f>F38+AD38</f>
        <v>0</v>
      </c>
      <c r="BV38" s="358">
        <f>G38+AE38</f>
        <v>1999.2087</v>
      </c>
      <c r="BW38" s="359">
        <f>H38+AF38</f>
        <v>0</v>
      </c>
      <c r="BX38" s="358">
        <f>BV38+BW38</f>
        <v>1999.2087</v>
      </c>
      <c r="BY38" s="358">
        <f>J38+AH38+BA38</f>
        <v>4731.16942</v>
      </c>
      <c r="BZ38" s="359">
        <f>K38+AI38+BB38</f>
        <v>0</v>
      </c>
      <c r="CA38" s="358">
        <f>BY38+BZ38</f>
        <v>4731.16942</v>
      </c>
      <c r="CB38" s="358">
        <f>M38+AK38</f>
        <v>0</v>
      </c>
      <c r="CC38" s="359">
        <f>N38+AL38</f>
        <v>0</v>
      </c>
      <c r="CD38" s="358">
        <f>CB38+CC38</f>
        <v>0</v>
      </c>
      <c r="CE38" s="358">
        <f>P38+AN38</f>
        <v>2453.27653</v>
      </c>
      <c r="CF38" s="359">
        <f>Q38+AO38</f>
        <v>0</v>
      </c>
      <c r="CG38" s="358">
        <f>CE38+CF38</f>
        <v>2453.27653</v>
      </c>
      <c r="CH38" s="358">
        <f>S38+AQ38</f>
        <v>600</v>
      </c>
      <c r="CI38" s="359">
        <f>T38+AR38</f>
        <v>0</v>
      </c>
      <c r="CJ38" s="358">
        <f>CH38+CI38</f>
        <v>600</v>
      </c>
      <c r="CK38" s="358">
        <f>V38+AT38</f>
        <v>0</v>
      </c>
      <c r="CL38" s="359">
        <f>W38+AU38</f>
        <v>0</v>
      </c>
      <c r="CM38" s="358">
        <f>CK38+CL38</f>
        <v>0</v>
      </c>
      <c r="CN38" s="358">
        <f>Y38+AW38</f>
        <v>0</v>
      </c>
      <c r="CO38" s="359">
        <f>Z38+AX38</f>
        <v>0</v>
      </c>
      <c r="CP38" s="358">
        <f>CN38+CO38</f>
        <v>0</v>
      </c>
      <c r="CQ38" s="226"/>
    </row>
    <row r="39" ht="23.25" customHeight="1" spans="1:95">
      <c r="A39" s="379"/>
      <c r="B39" s="380" t="s">
        <v>255</v>
      </c>
      <c r="C39" s="356" t="s">
        <v>91</v>
      </c>
      <c r="D39" s="381"/>
      <c r="E39" s="382"/>
      <c r="F39" s="382"/>
      <c r="G39" s="358"/>
      <c r="H39" s="383"/>
      <c r="I39" s="382"/>
      <c r="J39" s="358"/>
      <c r="K39" s="430"/>
      <c r="L39" s="382"/>
      <c r="M39" s="358"/>
      <c r="N39" s="383"/>
      <c r="O39" s="382"/>
      <c r="P39" s="358"/>
      <c r="Q39" s="383"/>
      <c r="R39" s="444"/>
      <c r="S39" s="358"/>
      <c r="T39" s="383"/>
      <c r="U39" s="444"/>
      <c r="V39" s="358"/>
      <c r="W39" s="383"/>
      <c r="X39" s="444"/>
      <c r="Y39" s="358"/>
      <c r="Z39" s="383"/>
      <c r="AA39" s="444"/>
      <c r="AB39" s="357"/>
      <c r="AC39" s="358"/>
      <c r="AD39" s="358"/>
      <c r="AE39" s="358"/>
      <c r="AF39" s="359"/>
      <c r="AG39" s="358"/>
      <c r="AH39" s="358"/>
      <c r="AI39" s="430"/>
      <c r="AJ39" s="358"/>
      <c r="AK39" s="358"/>
      <c r="AL39" s="359"/>
      <c r="AM39" s="358"/>
      <c r="AN39" s="358"/>
      <c r="AO39" s="359"/>
      <c r="AP39" s="358"/>
      <c r="AQ39" s="358"/>
      <c r="AR39" s="359"/>
      <c r="AS39" s="358"/>
      <c r="AT39" s="358"/>
      <c r="AU39" s="359"/>
      <c r="AV39" s="358"/>
      <c r="AW39" s="358"/>
      <c r="AX39" s="359"/>
      <c r="AY39" s="358"/>
      <c r="AZ39" s="466"/>
      <c r="BA39" s="358"/>
      <c r="BB39" s="430"/>
      <c r="BC39" s="358"/>
      <c r="BD39" s="358"/>
      <c r="BE39" s="359"/>
      <c r="BF39" s="358"/>
      <c r="BG39" s="358"/>
      <c r="BH39" s="359"/>
      <c r="BI39" s="483"/>
      <c r="BJ39" s="358"/>
      <c r="BK39" s="359"/>
      <c r="BL39" s="483"/>
      <c r="BM39" s="358"/>
      <c r="BN39" s="359"/>
      <c r="BO39" s="483"/>
      <c r="BP39" s="358"/>
      <c r="BQ39" s="359"/>
      <c r="BR39" s="483"/>
      <c r="BS39" s="357"/>
      <c r="BT39" s="358"/>
      <c r="BU39" s="358"/>
      <c r="BV39" s="358"/>
      <c r="BW39" s="359"/>
      <c r="BX39" s="358"/>
      <c r="BY39" s="358"/>
      <c r="BZ39" s="359"/>
      <c r="CA39" s="358"/>
      <c r="CB39" s="358"/>
      <c r="CC39" s="359"/>
      <c r="CD39" s="358"/>
      <c r="CE39" s="358"/>
      <c r="CF39" s="359"/>
      <c r="CG39" s="358"/>
      <c r="CH39" s="358"/>
      <c r="CI39" s="359"/>
      <c r="CJ39" s="358"/>
      <c r="CK39" s="358"/>
      <c r="CL39" s="359"/>
      <c r="CM39" s="358"/>
      <c r="CN39" s="358"/>
      <c r="CO39" s="359"/>
      <c r="CP39" s="358"/>
      <c r="CQ39" s="226"/>
    </row>
    <row r="40" ht="75.75" customHeight="1" spans="1:95">
      <c r="A40" s="379"/>
      <c r="B40" s="384"/>
      <c r="C40" s="356" t="s">
        <v>404</v>
      </c>
      <c r="D40" s="381"/>
      <c r="E40" s="382"/>
      <c r="F40" s="382"/>
      <c r="G40" s="358"/>
      <c r="H40" s="383"/>
      <c r="I40" s="382"/>
      <c r="J40" s="358"/>
      <c r="K40" s="430"/>
      <c r="L40" s="382"/>
      <c r="M40" s="358"/>
      <c r="N40" s="383"/>
      <c r="O40" s="382"/>
      <c r="P40" s="358"/>
      <c r="Q40" s="383"/>
      <c r="R40" s="444"/>
      <c r="S40" s="358"/>
      <c r="T40" s="383"/>
      <c r="U40" s="444"/>
      <c r="V40" s="358"/>
      <c r="W40" s="383"/>
      <c r="X40" s="444"/>
      <c r="Y40" s="358"/>
      <c r="Z40" s="383"/>
      <c r="AA40" s="444"/>
      <c r="AB40" s="357"/>
      <c r="AC40" s="358"/>
      <c r="AD40" s="358"/>
      <c r="AE40" s="358"/>
      <c r="AF40" s="359"/>
      <c r="AG40" s="358"/>
      <c r="AH40" s="358"/>
      <c r="AI40" s="430"/>
      <c r="AJ40" s="358"/>
      <c r="AK40" s="358"/>
      <c r="AL40" s="359"/>
      <c r="AM40" s="358"/>
      <c r="AN40" s="358"/>
      <c r="AO40" s="359"/>
      <c r="AP40" s="358"/>
      <c r="AQ40" s="358"/>
      <c r="AR40" s="359"/>
      <c r="AS40" s="358"/>
      <c r="AT40" s="358"/>
      <c r="AU40" s="359"/>
      <c r="AV40" s="358"/>
      <c r="AW40" s="358"/>
      <c r="AX40" s="359"/>
      <c r="AY40" s="358"/>
      <c r="AZ40" s="466"/>
      <c r="BA40" s="358"/>
      <c r="BB40" s="430"/>
      <c r="BC40" s="358"/>
      <c r="BD40" s="358"/>
      <c r="BE40" s="359"/>
      <c r="BF40" s="358"/>
      <c r="BG40" s="358"/>
      <c r="BH40" s="359"/>
      <c r="BI40" s="483"/>
      <c r="BJ40" s="358"/>
      <c r="BK40" s="359"/>
      <c r="BL40" s="483"/>
      <c r="BM40" s="358"/>
      <c r="BN40" s="359"/>
      <c r="BO40" s="483"/>
      <c r="BP40" s="358"/>
      <c r="BQ40" s="359"/>
      <c r="BR40" s="483"/>
      <c r="BS40" s="357"/>
      <c r="BT40" s="358"/>
      <c r="BU40" s="358"/>
      <c r="BV40" s="358"/>
      <c r="BW40" s="359"/>
      <c r="BX40" s="358"/>
      <c r="BY40" s="358"/>
      <c r="BZ40" s="359"/>
      <c r="CA40" s="358"/>
      <c r="CB40" s="358"/>
      <c r="CC40" s="359"/>
      <c r="CD40" s="358"/>
      <c r="CE40" s="358"/>
      <c r="CF40" s="359"/>
      <c r="CG40" s="358"/>
      <c r="CH40" s="358"/>
      <c r="CI40" s="359"/>
      <c r="CJ40" s="358"/>
      <c r="CK40" s="358"/>
      <c r="CL40" s="359"/>
      <c r="CM40" s="358"/>
      <c r="CN40" s="358"/>
      <c r="CO40" s="359"/>
      <c r="CP40" s="358"/>
      <c r="CQ40" s="226"/>
    </row>
    <row r="41" ht="30.75" customHeight="1" spans="1:95">
      <c r="A41" s="379"/>
      <c r="B41" s="385"/>
      <c r="C41" s="356" t="s">
        <v>39</v>
      </c>
      <c r="D41" s="381"/>
      <c r="E41" s="382"/>
      <c r="F41" s="382"/>
      <c r="G41" s="358"/>
      <c r="H41" s="383"/>
      <c r="I41" s="382"/>
      <c r="J41" s="358"/>
      <c r="K41" s="430"/>
      <c r="L41" s="382"/>
      <c r="M41" s="358"/>
      <c r="N41" s="383"/>
      <c r="O41" s="382"/>
      <c r="P41" s="358"/>
      <c r="Q41" s="383"/>
      <c r="R41" s="444"/>
      <c r="S41" s="358"/>
      <c r="T41" s="383"/>
      <c r="U41" s="444"/>
      <c r="V41" s="358"/>
      <c r="W41" s="383"/>
      <c r="X41" s="444"/>
      <c r="Y41" s="358"/>
      <c r="Z41" s="383"/>
      <c r="AA41" s="444"/>
      <c r="AB41" s="357"/>
      <c r="AC41" s="358"/>
      <c r="AD41" s="358"/>
      <c r="AE41" s="358"/>
      <c r="AF41" s="359"/>
      <c r="AG41" s="358"/>
      <c r="AH41" s="358"/>
      <c r="AI41" s="430"/>
      <c r="AJ41" s="358"/>
      <c r="AK41" s="358"/>
      <c r="AL41" s="359"/>
      <c r="AM41" s="358"/>
      <c r="AN41" s="358"/>
      <c r="AO41" s="359"/>
      <c r="AP41" s="358"/>
      <c r="AQ41" s="358"/>
      <c r="AR41" s="359"/>
      <c r="AS41" s="358"/>
      <c r="AT41" s="358"/>
      <c r="AU41" s="359"/>
      <c r="AV41" s="358"/>
      <c r="AW41" s="358"/>
      <c r="AX41" s="359"/>
      <c r="AY41" s="358"/>
      <c r="AZ41" s="466"/>
      <c r="BA41" s="358"/>
      <c r="BB41" s="359"/>
      <c r="BC41" s="358"/>
      <c r="BD41" s="358"/>
      <c r="BE41" s="359"/>
      <c r="BF41" s="358"/>
      <c r="BG41" s="358"/>
      <c r="BH41" s="359"/>
      <c r="BI41" s="358"/>
      <c r="BJ41" s="358"/>
      <c r="BK41" s="359"/>
      <c r="BL41" s="358"/>
      <c r="BM41" s="358"/>
      <c r="BN41" s="359"/>
      <c r="BO41" s="358"/>
      <c r="BP41" s="358"/>
      <c r="BQ41" s="359"/>
      <c r="BR41" s="358"/>
      <c r="BS41" s="357"/>
      <c r="BT41" s="358"/>
      <c r="BU41" s="358"/>
      <c r="BV41" s="358"/>
      <c r="BW41" s="359"/>
      <c r="BX41" s="358"/>
      <c r="BY41" s="358"/>
      <c r="BZ41" s="359"/>
      <c r="CA41" s="358"/>
      <c r="CB41" s="358"/>
      <c r="CC41" s="359"/>
      <c r="CD41" s="358"/>
      <c r="CE41" s="358"/>
      <c r="CF41" s="359"/>
      <c r="CG41" s="358"/>
      <c r="CH41" s="358"/>
      <c r="CI41" s="359"/>
      <c r="CJ41" s="358"/>
      <c r="CK41" s="358"/>
      <c r="CL41" s="359"/>
      <c r="CM41" s="358"/>
      <c r="CN41" s="358"/>
      <c r="CO41" s="359"/>
      <c r="CP41" s="358"/>
      <c r="CQ41" s="227"/>
    </row>
    <row r="42" ht="96.75" hidden="1" customHeight="1" spans="1:95">
      <c r="A42" s="379"/>
      <c r="B42" s="386" t="s">
        <v>364</v>
      </c>
      <c r="C42" s="356" t="s">
        <v>137</v>
      </c>
      <c r="D42" s="357">
        <f>E42+F42+I42+L42+O42+R42+U42+X42+AA42</f>
        <v>0</v>
      </c>
      <c r="E42" s="382">
        <v>0</v>
      </c>
      <c r="F42" s="382">
        <v>0</v>
      </c>
      <c r="G42" s="358"/>
      <c r="H42" s="383"/>
      <c r="I42" s="382">
        <v>0</v>
      </c>
      <c r="J42" s="358"/>
      <c r="K42" s="430"/>
      <c r="L42" s="382">
        <v>0</v>
      </c>
      <c r="M42" s="358">
        <f>'43'!O42</f>
        <v>0</v>
      </c>
      <c r="N42" s="383">
        <v>0</v>
      </c>
      <c r="O42" s="382">
        <f>M42+N42</f>
        <v>0</v>
      </c>
      <c r="P42" s="358">
        <f>'44'!R42</f>
        <v>0</v>
      </c>
      <c r="Q42" s="383">
        <v>0</v>
      </c>
      <c r="R42" s="444">
        <f>P42+Q42</f>
        <v>0</v>
      </c>
      <c r="S42" s="358">
        <v>0</v>
      </c>
      <c r="T42" s="383">
        <v>0</v>
      </c>
      <c r="U42" s="444">
        <f>S42+T42</f>
        <v>0</v>
      </c>
      <c r="V42" s="358">
        <v>0</v>
      </c>
      <c r="W42" s="383">
        <v>0</v>
      </c>
      <c r="X42" s="444">
        <f>V42+W42</f>
        <v>0</v>
      </c>
      <c r="Y42" s="358">
        <v>0</v>
      </c>
      <c r="Z42" s="383">
        <v>0</v>
      </c>
      <c r="AA42" s="444">
        <f>Y42+Z42</f>
        <v>0</v>
      </c>
      <c r="AB42" s="357">
        <f>AC42+AD42+AG42+AJ42+AM42+AP42+AS42+AV42+AY42</f>
        <v>0</v>
      </c>
      <c r="AC42" s="358">
        <v>0</v>
      </c>
      <c r="AD42" s="358">
        <v>0</v>
      </c>
      <c r="AE42" s="358"/>
      <c r="AF42" s="359"/>
      <c r="AG42" s="358">
        <v>0</v>
      </c>
      <c r="AH42" s="358"/>
      <c r="AI42" s="430"/>
      <c r="AJ42" s="358">
        <v>0</v>
      </c>
      <c r="AK42" s="358">
        <v>0</v>
      </c>
      <c r="AL42" s="359">
        <v>0</v>
      </c>
      <c r="AM42" s="358">
        <f>AK42+AL42</f>
        <v>0</v>
      </c>
      <c r="AN42" s="358">
        <v>0</v>
      </c>
      <c r="AO42" s="359">
        <v>0</v>
      </c>
      <c r="AP42" s="358">
        <f>AN42+AO42</f>
        <v>0</v>
      </c>
      <c r="AQ42" s="358">
        <v>0</v>
      </c>
      <c r="AR42" s="359">
        <v>0</v>
      </c>
      <c r="AS42" s="358">
        <f>AQ42+AR42</f>
        <v>0</v>
      </c>
      <c r="AT42" s="358">
        <v>0</v>
      </c>
      <c r="AU42" s="359">
        <v>0</v>
      </c>
      <c r="AV42" s="358">
        <f>AT42+AU42</f>
        <v>0</v>
      </c>
      <c r="AW42" s="358">
        <v>0</v>
      </c>
      <c r="AX42" s="359">
        <v>0</v>
      </c>
      <c r="AY42" s="358">
        <f>AW42+AX42</f>
        <v>0</v>
      </c>
      <c r="AZ42" s="466">
        <f>BC42+BF42+BI42+BL42+BO42+BR42</f>
        <v>0</v>
      </c>
      <c r="BA42" s="358"/>
      <c r="BB42" s="359"/>
      <c r="BC42" s="358">
        <v>0</v>
      </c>
      <c r="BD42" s="358">
        <v>0</v>
      </c>
      <c r="BE42" s="359">
        <v>0</v>
      </c>
      <c r="BF42" s="358">
        <f>BD42+BE42</f>
        <v>0</v>
      </c>
      <c r="BG42" s="358">
        <v>0</v>
      </c>
      <c r="BH42" s="359">
        <v>0</v>
      </c>
      <c r="BI42" s="358">
        <f>BG42+BH42</f>
        <v>0</v>
      </c>
      <c r="BJ42" s="358">
        <v>0</v>
      </c>
      <c r="BK42" s="359">
        <v>0</v>
      </c>
      <c r="BL42" s="358">
        <f>BJ42+BK42</f>
        <v>0</v>
      </c>
      <c r="BM42" s="358">
        <v>0</v>
      </c>
      <c r="BN42" s="359">
        <v>0</v>
      </c>
      <c r="BO42" s="358">
        <f>BM42+BN42</f>
        <v>0</v>
      </c>
      <c r="BP42" s="358">
        <v>0</v>
      </c>
      <c r="BQ42" s="359">
        <v>0</v>
      </c>
      <c r="BR42" s="358">
        <f>BP42+BQ42</f>
        <v>0</v>
      </c>
      <c r="BS42" s="357">
        <f>BT42+BU42+BX42+CA42+CD42+CG42+CJ42+CM42+CP42</f>
        <v>0</v>
      </c>
      <c r="BT42" s="358">
        <f t="shared" ref="BT42:BW43" si="8">E42+AC42</f>
        <v>0</v>
      </c>
      <c r="BU42" s="358">
        <f t="shared" si="8"/>
        <v>0</v>
      </c>
      <c r="BV42" s="358">
        <f t="shared" si="8"/>
        <v>0</v>
      </c>
      <c r="BW42" s="359">
        <f t="shared" si="8"/>
        <v>0</v>
      </c>
      <c r="BX42" s="358">
        <f>BV42+BW42</f>
        <v>0</v>
      </c>
      <c r="BY42" s="358">
        <f>J42+AH42+BA42</f>
        <v>0</v>
      </c>
      <c r="BZ42" s="359">
        <f>K42+AI42+BB42</f>
        <v>0</v>
      </c>
      <c r="CA42" s="358">
        <f>BY42+BZ42</f>
        <v>0</v>
      </c>
      <c r="CB42" s="358">
        <f>M42+AK42</f>
        <v>0</v>
      </c>
      <c r="CC42" s="359">
        <f>N42+AL42</f>
        <v>0</v>
      </c>
      <c r="CD42" s="358">
        <f>CB42+CC42</f>
        <v>0</v>
      </c>
      <c r="CE42" s="358">
        <f>P42+AN42</f>
        <v>0</v>
      </c>
      <c r="CF42" s="359">
        <f>Q42+AO42</f>
        <v>0</v>
      </c>
      <c r="CG42" s="358">
        <f>CE42+CF42</f>
        <v>0</v>
      </c>
      <c r="CH42" s="358">
        <f>S42+AQ42</f>
        <v>0</v>
      </c>
      <c r="CI42" s="359">
        <f>T42+AR42</f>
        <v>0</v>
      </c>
      <c r="CJ42" s="358">
        <f>CH42+CI42</f>
        <v>0</v>
      </c>
      <c r="CK42" s="358">
        <f>V42+AT42</f>
        <v>0</v>
      </c>
      <c r="CL42" s="359">
        <f>W42+AU42</f>
        <v>0</v>
      </c>
      <c r="CM42" s="358">
        <f>CK42+CL42</f>
        <v>0</v>
      </c>
      <c r="CN42" s="358">
        <f>Y42+AW42</f>
        <v>0</v>
      </c>
      <c r="CO42" s="359">
        <f>Z42+AX42</f>
        <v>0</v>
      </c>
      <c r="CP42" s="358">
        <f>CN42+CO42</f>
        <v>0</v>
      </c>
      <c r="CQ42" s="228"/>
    </row>
    <row r="43" ht="85.5" customHeight="1" spans="1:95">
      <c r="A43" s="387" t="s">
        <v>154</v>
      </c>
      <c r="B43" s="355" t="s">
        <v>188</v>
      </c>
      <c r="C43" s="356" t="s">
        <v>13</v>
      </c>
      <c r="D43" s="357">
        <f>E43+F43+I43+L43+O43+R43+U43+X43+AA43</f>
        <v>75866.64192</v>
      </c>
      <c r="E43" s="358">
        <v>0</v>
      </c>
      <c r="F43" s="358">
        <v>0</v>
      </c>
      <c r="G43" s="358">
        <f>'27'!I43</f>
        <v>6912.74881</v>
      </c>
      <c r="H43" s="359">
        <f>H44</f>
        <v>0</v>
      </c>
      <c r="I43" s="358">
        <f>G43+H43</f>
        <v>6912.74881</v>
      </c>
      <c r="J43" s="358">
        <f>'35'!L42</f>
        <v>10374.41733</v>
      </c>
      <c r="K43" s="359">
        <f>K44</f>
        <v>0</v>
      </c>
      <c r="L43" s="358">
        <f>J43+K43</f>
        <v>10374.41733</v>
      </c>
      <c r="M43" s="358">
        <f>'43'!O43</f>
        <v>9952.83704</v>
      </c>
      <c r="N43" s="359">
        <f>N44</f>
        <v>0</v>
      </c>
      <c r="O43" s="358">
        <f>M43+N43</f>
        <v>9952.83704</v>
      </c>
      <c r="P43" s="358">
        <f>'49'!R43</f>
        <v>16540.70411</v>
      </c>
      <c r="Q43" s="359">
        <f>Q44</f>
        <v>0</v>
      </c>
      <c r="R43" s="441">
        <f>P43+Q43</f>
        <v>16540.70411</v>
      </c>
      <c r="S43" s="358">
        <f>'56'!U43</f>
        <v>10142.80239</v>
      </c>
      <c r="T43" s="359">
        <f>T44</f>
        <v>0</v>
      </c>
      <c r="U43" s="441">
        <f>S43+T43</f>
        <v>10142.80239</v>
      </c>
      <c r="V43" s="358">
        <f>'56'!X43</f>
        <v>11461.61764</v>
      </c>
      <c r="W43" s="359">
        <f>W44</f>
        <v>0</v>
      </c>
      <c r="X43" s="441">
        <f>V43+W43</f>
        <v>11461.61764</v>
      </c>
      <c r="Y43" s="358">
        <f>'56'!AA43</f>
        <v>10481.5146</v>
      </c>
      <c r="Z43" s="359">
        <f>Z44</f>
        <v>0</v>
      </c>
      <c r="AA43" s="441">
        <f>Y43+Z43</f>
        <v>10481.5146</v>
      </c>
      <c r="AB43" s="357">
        <f>AC43+AD43+AG43+AJ43+AM43+AP43+AS43+AV43+AY43</f>
        <v>6985.46214</v>
      </c>
      <c r="AC43" s="358">
        <v>0</v>
      </c>
      <c r="AD43" s="358">
        <v>0</v>
      </c>
      <c r="AE43" s="358">
        <f>'25'!X39</f>
        <v>819.76205</v>
      </c>
      <c r="AF43" s="359">
        <f>AF44</f>
        <v>0</v>
      </c>
      <c r="AG43" s="358">
        <f>AE43+AF43</f>
        <v>819.76205</v>
      </c>
      <c r="AH43" s="358">
        <f>'35'!AA42</f>
        <v>1965.70009</v>
      </c>
      <c r="AI43" s="359">
        <f>AI44</f>
        <v>0</v>
      </c>
      <c r="AJ43" s="358">
        <f>AH43+AI43</f>
        <v>1965.70009</v>
      </c>
      <c r="AK43" s="358">
        <f>'43'!AD43</f>
        <v>650</v>
      </c>
      <c r="AL43" s="359">
        <f>AL44</f>
        <v>0</v>
      </c>
      <c r="AM43" s="358">
        <f>AK43+AL43</f>
        <v>650</v>
      </c>
      <c r="AN43" s="358">
        <f>'48'!AP43</f>
        <v>1050</v>
      </c>
      <c r="AO43" s="359">
        <f>AO44</f>
        <v>0</v>
      </c>
      <c r="AP43" s="358">
        <f>AN43+AO43</f>
        <v>1050</v>
      </c>
      <c r="AQ43" s="358">
        <f>'56'!AS43</f>
        <v>1500</v>
      </c>
      <c r="AR43" s="359">
        <f>AR44</f>
        <v>0</v>
      </c>
      <c r="AS43" s="358">
        <f>AQ43+AR43</f>
        <v>1500</v>
      </c>
      <c r="AT43" s="358">
        <f>'56'!AV43</f>
        <v>1000</v>
      </c>
      <c r="AU43" s="359">
        <f>AU44</f>
        <v>0</v>
      </c>
      <c r="AV43" s="358">
        <f>AT43+AU43</f>
        <v>1000</v>
      </c>
      <c r="AW43" s="358">
        <f>'56'!AY43</f>
        <v>0</v>
      </c>
      <c r="AX43" s="359">
        <f>AX44</f>
        <v>0</v>
      </c>
      <c r="AY43" s="358">
        <f>AW43+AX43</f>
        <v>0</v>
      </c>
      <c r="AZ43" s="466">
        <f>BC43+BF43+BI43+BL43+BO43+BR43</f>
        <v>0</v>
      </c>
      <c r="BA43" s="358">
        <v>0</v>
      </c>
      <c r="BB43" s="359">
        <f>BB44</f>
        <v>0</v>
      </c>
      <c r="BC43" s="358">
        <f>BA43+BB43</f>
        <v>0</v>
      </c>
      <c r="BD43" s="358">
        <v>0</v>
      </c>
      <c r="BE43" s="359">
        <f>BE44</f>
        <v>0</v>
      </c>
      <c r="BF43" s="358">
        <f>BD43+BE43</f>
        <v>0</v>
      </c>
      <c r="BG43" s="358">
        <v>0</v>
      </c>
      <c r="BH43" s="359">
        <f>BH44</f>
        <v>0</v>
      </c>
      <c r="BI43" s="358">
        <f>BG43+BH43</f>
        <v>0</v>
      </c>
      <c r="BJ43" s="358">
        <f>'56'!BL43</f>
        <v>0</v>
      </c>
      <c r="BK43" s="359">
        <f>BK44</f>
        <v>0</v>
      </c>
      <c r="BL43" s="358">
        <f>BJ43+BK43</f>
        <v>0</v>
      </c>
      <c r="BM43" s="358">
        <f>'56'!BO43</f>
        <v>0</v>
      </c>
      <c r="BN43" s="359">
        <f>BN44</f>
        <v>0</v>
      </c>
      <c r="BO43" s="358">
        <f>BM43+BN43</f>
        <v>0</v>
      </c>
      <c r="BP43" s="358">
        <f>'56'!BR43</f>
        <v>0</v>
      </c>
      <c r="BQ43" s="359">
        <f>BQ44</f>
        <v>0</v>
      </c>
      <c r="BR43" s="358">
        <f>BP43+BQ43</f>
        <v>0</v>
      </c>
      <c r="BS43" s="357">
        <f>BT43+BU43+BX43+CA43+CD43+CG43+CJ43+CM43+CP43</f>
        <v>82852.10406</v>
      </c>
      <c r="BT43" s="358">
        <f t="shared" si="8"/>
        <v>0</v>
      </c>
      <c r="BU43" s="358">
        <f t="shared" si="8"/>
        <v>0</v>
      </c>
      <c r="BV43" s="358">
        <f t="shared" si="8"/>
        <v>7732.51086</v>
      </c>
      <c r="BW43" s="359">
        <f t="shared" si="8"/>
        <v>0</v>
      </c>
      <c r="BX43" s="358">
        <f>BV43+BW43</f>
        <v>7732.51086</v>
      </c>
      <c r="BY43" s="358">
        <f>J43+AH43+BA43</f>
        <v>12340.11742</v>
      </c>
      <c r="BZ43" s="359">
        <f>K43+AI43+BB43</f>
        <v>0</v>
      </c>
      <c r="CA43" s="358">
        <f>BY43+BZ43</f>
        <v>12340.11742</v>
      </c>
      <c r="CB43" s="358">
        <f>M43+AK43</f>
        <v>10602.83704</v>
      </c>
      <c r="CC43" s="359">
        <f>N43+AL43</f>
        <v>0</v>
      </c>
      <c r="CD43" s="358">
        <f>CB43+CC43</f>
        <v>10602.83704</v>
      </c>
      <c r="CE43" s="358">
        <f>P43+AN43</f>
        <v>17590.70411</v>
      </c>
      <c r="CF43" s="359">
        <f>Q43+AO43</f>
        <v>0</v>
      </c>
      <c r="CG43" s="358">
        <f>CE43+CF43</f>
        <v>17590.70411</v>
      </c>
      <c r="CH43" s="358">
        <f>S43+AQ43+BJ43</f>
        <v>11642.80239</v>
      </c>
      <c r="CI43" s="359">
        <f>T43+AR43+BK43</f>
        <v>0</v>
      </c>
      <c r="CJ43" s="358">
        <f>CH43+CI43</f>
        <v>11642.80239</v>
      </c>
      <c r="CK43" s="358">
        <f>V43+AT43+BM43</f>
        <v>12461.61764</v>
      </c>
      <c r="CL43" s="359">
        <f>W43+AU43+BN43</f>
        <v>0</v>
      </c>
      <c r="CM43" s="358">
        <f>CK43+CL43</f>
        <v>12461.61764</v>
      </c>
      <c r="CN43" s="358">
        <f>Y43+AW43+BP43</f>
        <v>10481.5146</v>
      </c>
      <c r="CO43" s="359">
        <f>Z43+AX43+BQ43</f>
        <v>0</v>
      </c>
      <c r="CP43" s="358">
        <f>CN43+CO43</f>
        <v>10481.5146</v>
      </c>
      <c r="CQ43" s="224"/>
    </row>
    <row r="44" ht="75" customHeight="1" spans="1:95">
      <c r="A44" s="388"/>
      <c r="B44" s="389"/>
      <c r="C44" s="390" t="s">
        <v>157</v>
      </c>
      <c r="D44" s="391"/>
      <c r="E44" s="392"/>
      <c r="F44" s="392"/>
      <c r="G44" s="392"/>
      <c r="H44" s="393"/>
      <c r="I44" s="392"/>
      <c r="J44" s="392"/>
      <c r="K44" s="393"/>
      <c r="L44" s="392"/>
      <c r="M44" s="392"/>
      <c r="N44" s="393"/>
      <c r="O44" s="392"/>
      <c r="P44" s="392"/>
      <c r="Q44" s="393"/>
      <c r="R44" s="445"/>
      <c r="S44" s="392"/>
      <c r="T44" s="359"/>
      <c r="U44" s="445"/>
      <c r="V44" s="392"/>
      <c r="W44" s="393"/>
      <c r="X44" s="445"/>
      <c r="Y44" s="392"/>
      <c r="Z44" s="393"/>
      <c r="AA44" s="445"/>
      <c r="AB44" s="391"/>
      <c r="AC44" s="392"/>
      <c r="AD44" s="392"/>
      <c r="AE44" s="392"/>
      <c r="AF44" s="393"/>
      <c r="AG44" s="392"/>
      <c r="AH44" s="392"/>
      <c r="AI44" s="459"/>
      <c r="AJ44" s="392"/>
      <c r="AK44" s="392"/>
      <c r="AL44" s="393"/>
      <c r="AM44" s="392"/>
      <c r="AN44" s="392"/>
      <c r="AO44" s="393"/>
      <c r="AP44" s="392"/>
      <c r="AQ44" s="392"/>
      <c r="AR44" s="393"/>
      <c r="AS44" s="392"/>
      <c r="AT44" s="392"/>
      <c r="AU44" s="393"/>
      <c r="AV44" s="392"/>
      <c r="AW44" s="392"/>
      <c r="AX44" s="393"/>
      <c r="AY44" s="474"/>
      <c r="AZ44" s="475"/>
      <c r="BA44" s="435"/>
      <c r="BB44" s="393"/>
      <c r="BC44" s="435"/>
      <c r="BD44" s="435"/>
      <c r="BE44" s="393"/>
      <c r="BF44" s="435"/>
      <c r="BG44" s="435"/>
      <c r="BH44" s="393"/>
      <c r="BI44" s="435"/>
      <c r="BJ44" s="435"/>
      <c r="BK44" s="393"/>
      <c r="BL44" s="435"/>
      <c r="BM44" s="435"/>
      <c r="BN44" s="393"/>
      <c r="BO44" s="435"/>
      <c r="BP44" s="435"/>
      <c r="BQ44" s="393"/>
      <c r="BR44" s="494"/>
      <c r="BS44" s="495"/>
      <c r="BT44" s="496"/>
      <c r="BU44" s="496"/>
      <c r="BV44" s="496"/>
      <c r="BW44" s="499"/>
      <c r="BX44" s="496"/>
      <c r="BY44" s="496"/>
      <c r="BZ44" s="499"/>
      <c r="CA44" s="496"/>
      <c r="CB44" s="496"/>
      <c r="CC44" s="499"/>
      <c r="CD44" s="496"/>
      <c r="CE44" s="496"/>
      <c r="CF44" s="499"/>
      <c r="CG44" s="496"/>
      <c r="CH44" s="496"/>
      <c r="CI44" s="499"/>
      <c r="CJ44" s="496"/>
      <c r="CK44" s="496"/>
      <c r="CL44" s="499"/>
      <c r="CM44" s="496"/>
      <c r="CN44" s="496"/>
      <c r="CO44" s="499"/>
      <c r="CP44" s="512"/>
      <c r="CQ44" s="225"/>
    </row>
    <row r="45" s="27" customFormat="1" ht="76.9" customHeight="1" spans="1:95">
      <c r="A45" s="394"/>
      <c r="B45" s="395" t="s">
        <v>189</v>
      </c>
      <c r="C45" s="396"/>
      <c r="D45" s="357">
        <f>E45+F45+I45+L45+O45+R45+U45+X45+AA45</f>
        <v>663655.242</v>
      </c>
      <c r="E45" s="397">
        <f>E43+E38+E30+E26+E25+E22+E19+E13</f>
        <v>68854.353</v>
      </c>
      <c r="F45" s="397">
        <f t="shared" ref="F45:AY45" si="9">F43+F38+F30+F26+F25+F22+F19+F13</f>
        <v>62669.96004</v>
      </c>
      <c r="G45" s="397">
        <f t="shared" si="9"/>
        <v>73521.61235</v>
      </c>
      <c r="H45" s="397">
        <f t="shared" si="9"/>
        <v>0</v>
      </c>
      <c r="I45" s="397">
        <f t="shared" si="9"/>
        <v>71522.40365</v>
      </c>
      <c r="J45" s="397">
        <f t="shared" si="9"/>
        <v>68942.51381</v>
      </c>
      <c r="K45" s="397">
        <f t="shared" si="9"/>
        <v>0</v>
      </c>
      <c r="L45" s="397">
        <f t="shared" si="9"/>
        <v>68942.51381</v>
      </c>
      <c r="M45" s="397">
        <f t="shared" si="9"/>
        <v>67687.88324</v>
      </c>
      <c r="N45" s="397">
        <f t="shared" si="9"/>
        <v>0</v>
      </c>
      <c r="O45" s="397">
        <f t="shared" si="9"/>
        <v>67687.88324</v>
      </c>
      <c r="P45" s="397">
        <f t="shared" si="9"/>
        <v>100143.35922</v>
      </c>
      <c r="Q45" s="397">
        <f t="shared" si="9"/>
        <v>0</v>
      </c>
      <c r="R45" s="397">
        <f t="shared" si="9"/>
        <v>97690.08269</v>
      </c>
      <c r="S45" s="397">
        <f t="shared" si="9"/>
        <v>74706.9708</v>
      </c>
      <c r="T45" s="397">
        <f t="shared" si="9"/>
        <v>0</v>
      </c>
      <c r="U45" s="397">
        <f t="shared" si="9"/>
        <v>74706.9708</v>
      </c>
      <c r="V45" s="397">
        <f t="shared" si="9"/>
        <v>80479.87595</v>
      </c>
      <c r="W45" s="397">
        <f t="shared" si="9"/>
        <v>0</v>
      </c>
      <c r="X45" s="397">
        <f t="shared" si="9"/>
        <v>80479.87595</v>
      </c>
      <c r="Y45" s="397">
        <f t="shared" si="9"/>
        <v>71101.19882</v>
      </c>
      <c r="Z45" s="397">
        <f t="shared" si="9"/>
        <v>0</v>
      </c>
      <c r="AA45" s="397">
        <f t="shared" si="9"/>
        <v>71101.19882</v>
      </c>
      <c r="AB45" s="357">
        <f>AC45+AD45+AG45+AJ45+AM45+AP45+AS45+AV45+AY45</f>
        <v>42391.86534</v>
      </c>
      <c r="AC45" s="397">
        <f t="shared" si="9"/>
        <v>4170.09794</v>
      </c>
      <c r="AD45" s="397">
        <f t="shared" si="9"/>
        <v>0</v>
      </c>
      <c r="AE45" s="397">
        <f t="shared" si="9"/>
        <v>3698.01164</v>
      </c>
      <c r="AF45" s="397">
        <f t="shared" si="9"/>
        <v>0</v>
      </c>
      <c r="AG45" s="397">
        <f t="shared" si="9"/>
        <v>3698.01164</v>
      </c>
      <c r="AH45" s="397">
        <f t="shared" si="9"/>
        <v>13189.43893</v>
      </c>
      <c r="AI45" s="397">
        <f t="shared" si="9"/>
        <v>0</v>
      </c>
      <c r="AJ45" s="397">
        <f t="shared" si="9"/>
        <v>8458.26951</v>
      </c>
      <c r="AK45" s="397">
        <f t="shared" si="9"/>
        <v>3600</v>
      </c>
      <c r="AL45" s="397">
        <f t="shared" si="9"/>
        <v>0</v>
      </c>
      <c r="AM45" s="397">
        <f t="shared" si="9"/>
        <v>3600</v>
      </c>
      <c r="AN45" s="397">
        <f t="shared" si="9"/>
        <v>5100.4</v>
      </c>
      <c r="AO45" s="397">
        <f t="shared" si="9"/>
        <v>0</v>
      </c>
      <c r="AP45" s="397">
        <f t="shared" si="9"/>
        <v>5100.4</v>
      </c>
      <c r="AQ45" s="397">
        <f t="shared" si="9"/>
        <v>9365.08625</v>
      </c>
      <c r="AR45" s="397">
        <f t="shared" si="9"/>
        <v>0</v>
      </c>
      <c r="AS45" s="397">
        <f t="shared" si="9"/>
        <v>9365.08625</v>
      </c>
      <c r="AT45" s="397">
        <f t="shared" si="9"/>
        <v>8000</v>
      </c>
      <c r="AU45" s="397">
        <f t="shared" si="9"/>
        <v>0</v>
      </c>
      <c r="AV45" s="397">
        <f t="shared" si="9"/>
        <v>8000</v>
      </c>
      <c r="AW45" s="397">
        <f t="shared" si="9"/>
        <v>0</v>
      </c>
      <c r="AX45" s="397">
        <f t="shared" si="9"/>
        <v>0</v>
      </c>
      <c r="AY45" s="397">
        <f t="shared" si="9"/>
        <v>0</v>
      </c>
      <c r="AZ45" s="466">
        <f>BC45+BF45+BI45+BL45+BO45+BR45</f>
        <v>0</v>
      </c>
      <c r="BA45" s="476">
        <f>BA43+BA30+BA26+BA25+BA22+BA19+BA13</f>
        <v>0</v>
      </c>
      <c r="BB45" s="476">
        <f>BB43+BB30+BB26+BB25+BB22+BB19+BB13</f>
        <v>0</v>
      </c>
      <c r="BC45" s="397">
        <f t="shared" ref="BC45:CP45" si="10">BC43+BC38+BC30+BC26+BC25+BC22+BC19+BC13</f>
        <v>0</v>
      </c>
      <c r="BD45" s="397">
        <f t="shared" si="10"/>
        <v>0</v>
      </c>
      <c r="BE45" s="397">
        <f t="shared" si="10"/>
        <v>0</v>
      </c>
      <c r="BF45" s="397">
        <f t="shared" si="10"/>
        <v>0</v>
      </c>
      <c r="BG45" s="397">
        <f t="shared" si="10"/>
        <v>0</v>
      </c>
      <c r="BH45" s="397">
        <f t="shared" si="10"/>
        <v>0</v>
      </c>
      <c r="BI45" s="397">
        <f t="shared" si="10"/>
        <v>0</v>
      </c>
      <c r="BJ45" s="397">
        <f t="shared" si="10"/>
        <v>0</v>
      </c>
      <c r="BK45" s="397">
        <f t="shared" si="10"/>
        <v>0</v>
      </c>
      <c r="BL45" s="397">
        <f t="shared" si="10"/>
        <v>0</v>
      </c>
      <c r="BM45" s="397">
        <f t="shared" si="10"/>
        <v>0</v>
      </c>
      <c r="BN45" s="397">
        <f t="shared" si="10"/>
        <v>0</v>
      </c>
      <c r="BO45" s="397">
        <f t="shared" si="10"/>
        <v>0</v>
      </c>
      <c r="BP45" s="397">
        <f t="shared" si="10"/>
        <v>0</v>
      </c>
      <c r="BQ45" s="397">
        <f t="shared" si="10"/>
        <v>0</v>
      </c>
      <c r="BR45" s="397">
        <f t="shared" si="10"/>
        <v>0</v>
      </c>
      <c r="BS45" s="357">
        <f>BT45+BU45+BX45+CA45+CD45+CG45+CJ45+CM45+CP45</f>
        <v>706047.10734</v>
      </c>
      <c r="BT45" s="397">
        <f t="shared" si="10"/>
        <v>73024.45094</v>
      </c>
      <c r="BU45" s="397">
        <f t="shared" si="10"/>
        <v>62669.96004</v>
      </c>
      <c r="BV45" s="397">
        <f t="shared" si="10"/>
        <v>77219.62399</v>
      </c>
      <c r="BW45" s="397">
        <f t="shared" si="10"/>
        <v>0</v>
      </c>
      <c r="BX45" s="397">
        <f t="shared" si="10"/>
        <v>75220.41529</v>
      </c>
      <c r="BY45" s="397">
        <f t="shared" si="10"/>
        <v>82131.95274</v>
      </c>
      <c r="BZ45" s="397">
        <f t="shared" si="10"/>
        <v>0</v>
      </c>
      <c r="CA45" s="397">
        <f t="shared" si="10"/>
        <v>77400.78332</v>
      </c>
      <c r="CB45" s="397">
        <f t="shared" si="10"/>
        <v>71287.88324</v>
      </c>
      <c r="CC45" s="397">
        <f t="shared" si="10"/>
        <v>0</v>
      </c>
      <c r="CD45" s="397">
        <f t="shared" si="10"/>
        <v>71287.88324</v>
      </c>
      <c r="CE45" s="397">
        <f t="shared" si="10"/>
        <v>102790.48269</v>
      </c>
      <c r="CF45" s="397">
        <f t="shared" si="10"/>
        <v>0</v>
      </c>
      <c r="CG45" s="397">
        <f t="shared" si="10"/>
        <v>102790.48269</v>
      </c>
      <c r="CH45" s="397">
        <f t="shared" si="10"/>
        <v>84072.05705</v>
      </c>
      <c r="CI45" s="397">
        <f t="shared" si="10"/>
        <v>0</v>
      </c>
      <c r="CJ45" s="397">
        <f t="shared" si="10"/>
        <v>84072.05705</v>
      </c>
      <c r="CK45" s="397">
        <f t="shared" si="10"/>
        <v>88479.87595</v>
      </c>
      <c r="CL45" s="397">
        <f t="shared" si="10"/>
        <v>0</v>
      </c>
      <c r="CM45" s="397">
        <f t="shared" si="10"/>
        <v>88479.87595</v>
      </c>
      <c r="CN45" s="397">
        <f t="shared" si="10"/>
        <v>71101.19882</v>
      </c>
      <c r="CO45" s="397">
        <f t="shared" si="10"/>
        <v>0</v>
      </c>
      <c r="CP45" s="397">
        <f t="shared" si="10"/>
        <v>71101.19882</v>
      </c>
      <c r="CQ45" s="230"/>
    </row>
    <row r="46" s="27" customFormat="1" ht="27" customHeight="1" spans="1:95">
      <c r="A46" s="398" t="s">
        <v>286</v>
      </c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399"/>
      <c r="AV46" s="399"/>
      <c r="AW46" s="399"/>
      <c r="AX46" s="399"/>
      <c r="AY46" s="399"/>
      <c r="AZ46" s="399"/>
      <c r="BA46" s="399"/>
      <c r="BB46" s="399"/>
      <c r="BC46" s="399"/>
      <c r="BD46" s="399"/>
      <c r="BE46" s="399"/>
      <c r="BF46" s="399"/>
      <c r="BG46" s="399"/>
      <c r="BH46" s="399"/>
      <c r="BI46" s="399"/>
      <c r="BJ46" s="399"/>
      <c r="BK46" s="399"/>
      <c r="BL46" s="399"/>
      <c r="BM46" s="399"/>
      <c r="BN46" s="399"/>
      <c r="BO46" s="399"/>
      <c r="BP46" s="399"/>
      <c r="BQ46" s="399"/>
      <c r="BR46" s="399"/>
      <c r="BS46" s="399"/>
      <c r="BT46" s="399"/>
      <c r="BU46" s="399"/>
      <c r="BV46" s="399"/>
      <c r="BW46" s="399"/>
      <c r="BX46" s="399"/>
      <c r="BY46" s="399"/>
      <c r="BZ46" s="399"/>
      <c r="CA46" s="399"/>
      <c r="CB46" s="399"/>
      <c r="CC46" s="399"/>
      <c r="CD46" s="399"/>
      <c r="CE46" s="399"/>
      <c r="CF46" s="399"/>
      <c r="CG46" s="399"/>
      <c r="CH46" s="399"/>
      <c r="CI46" s="399"/>
      <c r="CJ46" s="399"/>
      <c r="CK46" s="399"/>
      <c r="CL46" s="399"/>
      <c r="CM46" s="399"/>
      <c r="CN46" s="399"/>
      <c r="CO46" s="399"/>
      <c r="CP46" s="513"/>
      <c r="CQ46" s="232"/>
    </row>
    <row r="47" s="27" customFormat="1" ht="93.75" customHeight="1" spans="1:95">
      <c r="A47" s="400" t="s">
        <v>44</v>
      </c>
      <c r="B47" s="401" t="s">
        <v>287</v>
      </c>
      <c r="C47" s="402" t="s">
        <v>13</v>
      </c>
      <c r="D47" s="403">
        <f>E47+F47+I47+L47+O47+R47+U47+X47+AA47</f>
        <v>210.52674</v>
      </c>
      <c r="E47" s="404">
        <v>0</v>
      </c>
      <c r="F47" s="404">
        <v>0</v>
      </c>
      <c r="G47" s="404">
        <v>0</v>
      </c>
      <c r="H47" s="405"/>
      <c r="I47" s="404">
        <f>G47+H47</f>
        <v>0</v>
      </c>
      <c r="J47" s="404">
        <f>'35'!L46</f>
        <v>52.632</v>
      </c>
      <c r="K47" s="405">
        <f>K48+K49+K50</f>
        <v>0</v>
      </c>
      <c r="L47" s="404">
        <f>J47+K47</f>
        <v>52.632</v>
      </c>
      <c r="M47" s="404">
        <f>'43'!O47</f>
        <v>26.31579</v>
      </c>
      <c r="N47" s="405">
        <f>N48+N49+N50</f>
        <v>0</v>
      </c>
      <c r="O47" s="404">
        <f>M47+N47</f>
        <v>26.31579</v>
      </c>
      <c r="P47" s="404">
        <f>'49'!R47</f>
        <v>26.31579</v>
      </c>
      <c r="Q47" s="405">
        <f>Q48+Q49+Q50</f>
        <v>0</v>
      </c>
      <c r="R47" s="446">
        <f>P47+Q47</f>
        <v>26.31579</v>
      </c>
      <c r="S47" s="404">
        <f>'56'!U47</f>
        <v>52.63158</v>
      </c>
      <c r="T47" s="405">
        <f>T48+T49+T50</f>
        <v>0</v>
      </c>
      <c r="U47" s="446">
        <f>S47+T47</f>
        <v>52.63158</v>
      </c>
      <c r="V47" s="404">
        <f>'56'!X47</f>
        <v>0</v>
      </c>
      <c r="W47" s="405">
        <f>W48</f>
        <v>0</v>
      </c>
      <c r="X47" s="446">
        <f>V47+W47</f>
        <v>0</v>
      </c>
      <c r="Y47" s="404">
        <f>'56'!AA47</f>
        <v>52.63158</v>
      </c>
      <c r="Z47" s="405">
        <f>Z48</f>
        <v>0</v>
      </c>
      <c r="AA47" s="446">
        <f>Y47+Z47</f>
        <v>52.63158</v>
      </c>
      <c r="AB47" s="425">
        <f>AC47+AD47+AG47+AJ47+AM47+AP47+AS47+AV47+AY47</f>
        <v>760.02338</v>
      </c>
      <c r="AC47" s="404">
        <v>0</v>
      </c>
      <c r="AD47" s="404">
        <v>0</v>
      </c>
      <c r="AE47" s="404">
        <v>0</v>
      </c>
      <c r="AF47" s="405"/>
      <c r="AG47" s="404">
        <f>AE47+AF47</f>
        <v>0</v>
      </c>
      <c r="AH47" s="404">
        <f>'35'!AA46</f>
        <v>180</v>
      </c>
      <c r="AI47" s="405">
        <f>AI48+AI49+AI50</f>
        <v>0</v>
      </c>
      <c r="AJ47" s="404">
        <f>AH47+AI47</f>
        <v>180</v>
      </c>
      <c r="AK47" s="404">
        <f>'43'!AD47</f>
        <v>90</v>
      </c>
      <c r="AL47" s="405">
        <f>AL48+AL49+AL50</f>
        <v>0</v>
      </c>
      <c r="AM47" s="404">
        <f>AK47+AL47</f>
        <v>90</v>
      </c>
      <c r="AN47" s="404">
        <f>'49'!AP47</f>
        <v>90</v>
      </c>
      <c r="AO47" s="405">
        <f>AO48+AO49+AO50</f>
        <v>0</v>
      </c>
      <c r="AP47" s="404">
        <f>AN47+AO47</f>
        <v>90</v>
      </c>
      <c r="AQ47" s="404">
        <f>'56'!AS47</f>
        <v>200</v>
      </c>
      <c r="AR47" s="405">
        <f>AR48+AR49+AR50</f>
        <v>0.02338</v>
      </c>
      <c r="AS47" s="404">
        <f>AQ47+AR47</f>
        <v>200.02338</v>
      </c>
      <c r="AT47" s="404">
        <f>'56'!AV47</f>
        <v>0</v>
      </c>
      <c r="AU47" s="405">
        <f>AU48</f>
        <v>0</v>
      </c>
      <c r="AV47" s="404">
        <f>AT47+AU47</f>
        <v>0</v>
      </c>
      <c r="AW47" s="404">
        <f>'56'!AY47</f>
        <v>200</v>
      </c>
      <c r="AX47" s="405">
        <f>AX48</f>
        <v>0</v>
      </c>
      <c r="AY47" s="404">
        <f>AW47+AX47</f>
        <v>200</v>
      </c>
      <c r="AZ47" s="466">
        <f>BC47+BF47+BI47+BL47+BO47+BR47</f>
        <v>2829.97662</v>
      </c>
      <c r="BA47" s="477">
        <f>'34'!AK46</f>
        <v>820</v>
      </c>
      <c r="BB47" s="405">
        <f>BB48+BB49+BB50</f>
        <v>0</v>
      </c>
      <c r="BC47" s="404">
        <f>BA47+BB47</f>
        <v>820</v>
      </c>
      <c r="BD47" s="404">
        <f>'43'!AN47</f>
        <v>410</v>
      </c>
      <c r="BE47" s="405">
        <f>BE48+BE49+BE50</f>
        <v>0</v>
      </c>
      <c r="BF47" s="404">
        <f>BD47+BE47</f>
        <v>410</v>
      </c>
      <c r="BG47" s="404">
        <f>'49'!BI47</f>
        <v>410</v>
      </c>
      <c r="BH47" s="405">
        <f>BH48+BH49+BH50</f>
        <v>0</v>
      </c>
      <c r="BI47" s="404">
        <f>'56'!BK47</f>
        <v>0</v>
      </c>
      <c r="BJ47" s="404">
        <f>'56'!BL47</f>
        <v>800</v>
      </c>
      <c r="BK47" s="405">
        <f>BK48+BK49+BK50</f>
        <v>-0.02338</v>
      </c>
      <c r="BL47" s="404">
        <f>BJ47+BK47</f>
        <v>799.97662</v>
      </c>
      <c r="BM47" s="404">
        <f>'56'!BO47</f>
        <v>0</v>
      </c>
      <c r="BN47" s="405">
        <f>BN48</f>
        <v>0</v>
      </c>
      <c r="BO47" s="404">
        <f>BM47+BN47</f>
        <v>0</v>
      </c>
      <c r="BP47" s="404">
        <f>'56'!BR47</f>
        <v>800</v>
      </c>
      <c r="BQ47" s="405">
        <f>BQ48</f>
        <v>0</v>
      </c>
      <c r="BR47" s="446">
        <f>BP47+BQ47</f>
        <v>800</v>
      </c>
      <c r="BS47" s="357">
        <f>BT47+BU47+BX47+CA47+CD47+CG47+CJ47+CM47+CP47</f>
        <v>4210.52674</v>
      </c>
      <c r="BT47" s="404">
        <f>E47+AC47</f>
        <v>0</v>
      </c>
      <c r="BU47" s="404">
        <f>F47+AD47</f>
        <v>0</v>
      </c>
      <c r="BV47" s="404">
        <f>G47+AE47</f>
        <v>0</v>
      </c>
      <c r="BW47" s="405">
        <f>H47+AF47</f>
        <v>0</v>
      </c>
      <c r="BX47" s="404">
        <f>BV47+BW47</f>
        <v>0</v>
      </c>
      <c r="BY47" s="404">
        <f>J47+AH47+BA47</f>
        <v>1052.632</v>
      </c>
      <c r="BZ47" s="405">
        <f>K47+AI47+BB47</f>
        <v>0</v>
      </c>
      <c r="CA47" s="404">
        <f>BY47+BZ47</f>
        <v>1052.632</v>
      </c>
      <c r="CB47" s="404">
        <f>M47+AK47+BD47</f>
        <v>526.31579</v>
      </c>
      <c r="CC47" s="501">
        <f>N47+AL47+BE47</f>
        <v>0</v>
      </c>
      <c r="CD47" s="404">
        <f>CB47+CC47</f>
        <v>526.31579</v>
      </c>
      <c r="CE47" s="404">
        <f>P47+AN47+BG47</f>
        <v>526.31579</v>
      </c>
      <c r="CF47" s="405">
        <f>Q47+AO47+BH47</f>
        <v>0</v>
      </c>
      <c r="CG47" s="404">
        <f>CE47+CF47</f>
        <v>526.31579</v>
      </c>
      <c r="CH47" s="404">
        <f>S47+AQ47+BJ47</f>
        <v>1052.63158</v>
      </c>
      <c r="CI47" s="405">
        <f>T47+AR47+BK47</f>
        <v>0</v>
      </c>
      <c r="CJ47" s="404">
        <f>CH47+CI47</f>
        <v>1052.63158</v>
      </c>
      <c r="CK47" s="404">
        <f>V47+AT47+BM47</f>
        <v>0</v>
      </c>
      <c r="CL47" s="405">
        <f>W47+AU47+BN47</f>
        <v>0</v>
      </c>
      <c r="CM47" s="404">
        <f>CK47+CL47</f>
        <v>0</v>
      </c>
      <c r="CN47" s="404">
        <f>Y47+AW47+BP47</f>
        <v>1052.63158</v>
      </c>
      <c r="CO47" s="405">
        <f>Z47+AX47+BQ47</f>
        <v>0</v>
      </c>
      <c r="CP47" s="404">
        <f>CN47+CO47</f>
        <v>1052.63158</v>
      </c>
      <c r="CQ47" s="233" t="s">
        <v>583</v>
      </c>
    </row>
    <row r="48" s="27" customFormat="1" ht="21.75" customHeight="1" spans="1:95">
      <c r="A48" s="406"/>
      <c r="B48" s="355"/>
      <c r="C48" s="407" t="s">
        <v>330</v>
      </c>
      <c r="D48" s="408"/>
      <c r="E48" s="358"/>
      <c r="F48" s="358"/>
      <c r="G48" s="358"/>
      <c r="H48" s="359"/>
      <c r="I48" s="358"/>
      <c r="J48" s="358"/>
      <c r="K48" s="359"/>
      <c r="L48" s="358"/>
      <c r="M48" s="358"/>
      <c r="N48" s="359"/>
      <c r="O48" s="358"/>
      <c r="P48" s="358"/>
      <c r="Q48" s="359"/>
      <c r="R48" s="441"/>
      <c r="S48" s="358"/>
      <c r="T48" s="359"/>
      <c r="U48" s="441"/>
      <c r="V48" s="358"/>
      <c r="W48" s="359"/>
      <c r="X48" s="441"/>
      <c r="Y48" s="358"/>
      <c r="Z48" s="359"/>
      <c r="AA48" s="441"/>
      <c r="AB48" s="357"/>
      <c r="AC48" s="358"/>
      <c r="AD48" s="358"/>
      <c r="AE48" s="358"/>
      <c r="AF48" s="359"/>
      <c r="AG48" s="358"/>
      <c r="AH48" s="358"/>
      <c r="AI48" s="359"/>
      <c r="AJ48" s="358"/>
      <c r="AK48" s="358"/>
      <c r="AL48" s="359"/>
      <c r="AM48" s="358"/>
      <c r="AN48" s="358"/>
      <c r="AO48" s="359"/>
      <c r="AP48" s="358"/>
      <c r="AQ48" s="358"/>
      <c r="AR48" s="359"/>
      <c r="AS48" s="358"/>
      <c r="AT48" s="358"/>
      <c r="AU48" s="359"/>
      <c r="AV48" s="358"/>
      <c r="AW48" s="358"/>
      <c r="AX48" s="359"/>
      <c r="AY48" s="358"/>
      <c r="AZ48" s="357"/>
      <c r="BA48" s="478"/>
      <c r="BB48" s="359"/>
      <c r="BC48" s="358"/>
      <c r="BD48" s="358"/>
      <c r="BE48" s="359"/>
      <c r="BF48" s="358"/>
      <c r="BG48" s="358"/>
      <c r="BH48" s="359"/>
      <c r="BI48" s="358"/>
      <c r="BJ48" s="358"/>
      <c r="BK48" s="359"/>
      <c r="BL48" s="358"/>
      <c r="BM48" s="358"/>
      <c r="BN48" s="359"/>
      <c r="BO48" s="358"/>
      <c r="BP48" s="358"/>
      <c r="BQ48" s="359"/>
      <c r="BR48" s="441"/>
      <c r="BS48" s="357"/>
      <c r="BT48" s="358"/>
      <c r="BU48" s="358"/>
      <c r="BV48" s="358"/>
      <c r="BW48" s="359"/>
      <c r="BX48" s="358"/>
      <c r="BY48" s="358"/>
      <c r="BZ48" s="427"/>
      <c r="CA48" s="358"/>
      <c r="CB48" s="358"/>
      <c r="CC48" s="427"/>
      <c r="CD48" s="358"/>
      <c r="CE48" s="358"/>
      <c r="CF48" s="359"/>
      <c r="CG48" s="358"/>
      <c r="CH48" s="358"/>
      <c r="CI48" s="427"/>
      <c r="CJ48" s="358"/>
      <c r="CK48" s="358"/>
      <c r="CL48" s="427"/>
      <c r="CM48" s="358"/>
      <c r="CN48" s="358"/>
      <c r="CO48" s="427"/>
      <c r="CP48" s="464"/>
      <c r="CQ48" s="234"/>
    </row>
    <row r="49" s="27" customFormat="1" ht="57" customHeight="1" spans="1:95">
      <c r="A49" s="406"/>
      <c r="B49" s="355"/>
      <c r="C49" s="407" t="s">
        <v>91</v>
      </c>
      <c r="D49" s="408"/>
      <c r="E49" s="358"/>
      <c r="F49" s="358"/>
      <c r="G49" s="358"/>
      <c r="H49" s="359"/>
      <c r="I49" s="358"/>
      <c r="J49" s="358"/>
      <c r="K49" s="359"/>
      <c r="L49" s="358"/>
      <c r="M49" s="358"/>
      <c r="N49" s="359"/>
      <c r="O49" s="358"/>
      <c r="P49" s="358"/>
      <c r="Q49" s="359"/>
      <c r="R49" s="441"/>
      <c r="S49" s="358"/>
      <c r="T49" s="359"/>
      <c r="U49" s="441"/>
      <c r="V49" s="358"/>
      <c r="W49" s="359"/>
      <c r="X49" s="441"/>
      <c r="Y49" s="358"/>
      <c r="Z49" s="359"/>
      <c r="AA49" s="441"/>
      <c r="AB49" s="357"/>
      <c r="AC49" s="358"/>
      <c r="AD49" s="358"/>
      <c r="AE49" s="358"/>
      <c r="AF49" s="359"/>
      <c r="AG49" s="358"/>
      <c r="AH49" s="358"/>
      <c r="AI49" s="359"/>
      <c r="AJ49" s="358"/>
      <c r="AK49" s="358"/>
      <c r="AL49" s="359"/>
      <c r="AM49" s="358"/>
      <c r="AN49" s="358"/>
      <c r="AO49" s="359"/>
      <c r="AP49" s="358"/>
      <c r="AQ49" s="358"/>
      <c r="AR49" s="359">
        <v>0.02338</v>
      </c>
      <c r="AS49" s="358"/>
      <c r="AT49" s="358"/>
      <c r="AU49" s="359"/>
      <c r="AV49" s="358"/>
      <c r="AW49" s="358"/>
      <c r="AX49" s="359"/>
      <c r="AY49" s="358"/>
      <c r="AZ49" s="357"/>
      <c r="BA49" s="478"/>
      <c r="BB49" s="359"/>
      <c r="BC49" s="358"/>
      <c r="BD49" s="358"/>
      <c r="BE49" s="359"/>
      <c r="BF49" s="358"/>
      <c r="BG49" s="358"/>
      <c r="BH49" s="359"/>
      <c r="BI49" s="358"/>
      <c r="BJ49" s="358"/>
      <c r="BK49" s="359">
        <v>-0.02338</v>
      </c>
      <c r="BL49" s="358"/>
      <c r="BM49" s="358"/>
      <c r="BN49" s="359"/>
      <c r="BO49" s="358"/>
      <c r="BP49" s="358"/>
      <c r="BQ49" s="359"/>
      <c r="BR49" s="441"/>
      <c r="BS49" s="357"/>
      <c r="BT49" s="358"/>
      <c r="BU49" s="358"/>
      <c r="BV49" s="358"/>
      <c r="BW49" s="359"/>
      <c r="BX49" s="358"/>
      <c r="BY49" s="358"/>
      <c r="BZ49" s="359"/>
      <c r="CA49" s="358"/>
      <c r="CB49" s="358"/>
      <c r="CC49" s="427"/>
      <c r="CD49" s="358"/>
      <c r="CE49" s="358"/>
      <c r="CF49" s="359"/>
      <c r="CG49" s="358"/>
      <c r="CH49" s="358"/>
      <c r="CI49" s="427"/>
      <c r="CJ49" s="358"/>
      <c r="CK49" s="358"/>
      <c r="CL49" s="427"/>
      <c r="CM49" s="358"/>
      <c r="CN49" s="358"/>
      <c r="CO49" s="427"/>
      <c r="CP49" s="464"/>
      <c r="CQ49" s="234"/>
    </row>
    <row r="50" s="27" customFormat="1" ht="23.25" customHeight="1" spans="1:95">
      <c r="A50" s="406"/>
      <c r="B50" s="355"/>
      <c r="C50" s="407" t="s">
        <v>161</v>
      </c>
      <c r="D50" s="408"/>
      <c r="E50" s="358"/>
      <c r="F50" s="358"/>
      <c r="G50" s="358"/>
      <c r="H50" s="359"/>
      <c r="I50" s="358"/>
      <c r="J50" s="358"/>
      <c r="K50" s="359"/>
      <c r="L50" s="358"/>
      <c r="M50" s="358"/>
      <c r="N50" s="359"/>
      <c r="O50" s="358"/>
      <c r="P50" s="358"/>
      <c r="Q50" s="359"/>
      <c r="R50" s="441"/>
      <c r="S50" s="358"/>
      <c r="T50" s="359"/>
      <c r="U50" s="441"/>
      <c r="V50" s="358"/>
      <c r="W50" s="359"/>
      <c r="X50" s="441"/>
      <c r="Y50" s="358"/>
      <c r="Z50" s="359"/>
      <c r="AA50" s="441"/>
      <c r="AB50" s="357"/>
      <c r="AC50" s="358"/>
      <c r="AD50" s="358"/>
      <c r="AE50" s="358"/>
      <c r="AF50" s="359"/>
      <c r="AG50" s="358"/>
      <c r="AH50" s="358"/>
      <c r="AI50" s="359"/>
      <c r="AJ50" s="358"/>
      <c r="AK50" s="358"/>
      <c r="AL50" s="359"/>
      <c r="AM50" s="358"/>
      <c r="AN50" s="358"/>
      <c r="AO50" s="359"/>
      <c r="AP50" s="358"/>
      <c r="AQ50" s="358"/>
      <c r="AR50" s="359"/>
      <c r="AS50" s="358"/>
      <c r="AT50" s="358"/>
      <c r="AU50" s="359"/>
      <c r="AV50" s="358"/>
      <c r="AW50" s="358"/>
      <c r="AX50" s="359"/>
      <c r="AY50" s="358"/>
      <c r="AZ50" s="357"/>
      <c r="BA50" s="478"/>
      <c r="BB50" s="359"/>
      <c r="BC50" s="358"/>
      <c r="BD50" s="358"/>
      <c r="BE50" s="359"/>
      <c r="BF50" s="358"/>
      <c r="BG50" s="358"/>
      <c r="BH50" s="359"/>
      <c r="BI50" s="358"/>
      <c r="BJ50" s="358"/>
      <c r="BK50" s="359"/>
      <c r="BL50" s="358"/>
      <c r="BM50" s="358"/>
      <c r="BN50" s="359"/>
      <c r="BO50" s="358"/>
      <c r="BP50" s="358"/>
      <c r="BQ50" s="359"/>
      <c r="BR50" s="441"/>
      <c r="BS50" s="357"/>
      <c r="BT50" s="358"/>
      <c r="BU50" s="358"/>
      <c r="BV50" s="358"/>
      <c r="BW50" s="359"/>
      <c r="BX50" s="358"/>
      <c r="BY50" s="358"/>
      <c r="BZ50" s="359"/>
      <c r="CA50" s="358"/>
      <c r="CB50" s="358"/>
      <c r="CC50" s="427"/>
      <c r="CD50" s="358"/>
      <c r="CE50" s="358"/>
      <c r="CF50" s="359"/>
      <c r="CG50" s="358"/>
      <c r="CH50" s="358"/>
      <c r="CI50" s="427"/>
      <c r="CJ50" s="358"/>
      <c r="CK50" s="358"/>
      <c r="CL50" s="427"/>
      <c r="CM50" s="358"/>
      <c r="CN50" s="358"/>
      <c r="CO50" s="427"/>
      <c r="CP50" s="464"/>
      <c r="CQ50" s="235"/>
    </row>
    <row r="51" s="27" customFormat="1" ht="83.25" customHeight="1" spans="1:95">
      <c r="A51" s="409" t="s">
        <v>289</v>
      </c>
      <c r="B51" s="389" t="s">
        <v>290</v>
      </c>
      <c r="C51" s="410" t="s">
        <v>13</v>
      </c>
      <c r="D51" s="411">
        <f>E51+F51+I51+L51+O51+R51+U51+X51+AA51</f>
        <v>0</v>
      </c>
      <c r="E51" s="392">
        <v>0</v>
      </c>
      <c r="F51" s="392">
        <v>0</v>
      </c>
      <c r="G51" s="392">
        <f>'27'!I71</f>
        <v>0</v>
      </c>
      <c r="H51" s="393"/>
      <c r="I51" s="392">
        <f>G51+H51</f>
        <v>0</v>
      </c>
      <c r="J51" s="392">
        <f>'35'!L50</f>
        <v>0</v>
      </c>
      <c r="K51" s="393">
        <v>0</v>
      </c>
      <c r="L51" s="392">
        <f>J51+K51</f>
        <v>0</v>
      </c>
      <c r="M51" s="392">
        <f>'43'!O51</f>
        <v>0</v>
      </c>
      <c r="N51" s="393">
        <v>0</v>
      </c>
      <c r="O51" s="392">
        <f>M51+N51</f>
        <v>0</v>
      </c>
      <c r="P51" s="392">
        <f>'49'!R51</f>
        <v>0</v>
      </c>
      <c r="Q51" s="393">
        <v>0</v>
      </c>
      <c r="R51" s="445">
        <f>P51+Q51</f>
        <v>0</v>
      </c>
      <c r="S51" s="392">
        <f>'56'!U51</f>
        <v>0</v>
      </c>
      <c r="T51" s="393">
        <f>T52+T53</f>
        <v>0</v>
      </c>
      <c r="U51" s="445">
        <f>S51+T51</f>
        <v>0</v>
      </c>
      <c r="V51" s="392">
        <f>'56'!X51</f>
        <v>0</v>
      </c>
      <c r="W51" s="393">
        <f>W52+W53</f>
        <v>0</v>
      </c>
      <c r="X51" s="445">
        <f>V51+W51</f>
        <v>0</v>
      </c>
      <c r="Y51" s="392">
        <f>'56'!AA51</f>
        <v>0</v>
      </c>
      <c r="Z51" s="393">
        <f>Z52+Z53</f>
        <v>0</v>
      </c>
      <c r="AA51" s="445">
        <f>Y51+Z51</f>
        <v>0</v>
      </c>
      <c r="AB51" s="391">
        <f>AC51+AD51+AG51+AJ51+AM51+AP51+AS51+AV51+AY51</f>
        <v>0</v>
      </c>
      <c r="AC51" s="392">
        <v>0</v>
      </c>
      <c r="AD51" s="392">
        <v>0</v>
      </c>
      <c r="AE51" s="392">
        <v>0</v>
      </c>
      <c r="AF51" s="393"/>
      <c r="AG51" s="392">
        <f>AE51+AF51</f>
        <v>0</v>
      </c>
      <c r="AH51" s="392">
        <f>'35'!AA50</f>
        <v>0</v>
      </c>
      <c r="AI51" s="393">
        <v>0</v>
      </c>
      <c r="AJ51" s="392">
        <v>0</v>
      </c>
      <c r="AK51" s="392">
        <f>'43'!AD51</f>
        <v>0</v>
      </c>
      <c r="AL51" s="393">
        <v>0</v>
      </c>
      <c r="AM51" s="392">
        <f>AK51+AL51</f>
        <v>0</v>
      </c>
      <c r="AN51" s="392">
        <f>'49'!AP51</f>
        <v>0</v>
      </c>
      <c r="AO51" s="393">
        <v>0</v>
      </c>
      <c r="AP51" s="392">
        <f>AN51+AO51</f>
        <v>0</v>
      </c>
      <c r="AQ51" s="392">
        <f>'56'!AS51</f>
        <v>0</v>
      </c>
      <c r="AR51" s="393">
        <f>AR52+AR53</f>
        <v>0</v>
      </c>
      <c r="AS51" s="392">
        <f>AQ51+AR51</f>
        <v>0</v>
      </c>
      <c r="AT51" s="392">
        <f>'56'!AV51</f>
        <v>0</v>
      </c>
      <c r="AU51" s="393">
        <v>0</v>
      </c>
      <c r="AV51" s="392">
        <f>AT51+AU51</f>
        <v>0</v>
      </c>
      <c r="AW51" s="392">
        <f>'56'!AY51</f>
        <v>0</v>
      </c>
      <c r="AX51" s="393">
        <f>AX52+AX53</f>
        <v>0</v>
      </c>
      <c r="AY51" s="392">
        <f>AW51+AX51</f>
        <v>0</v>
      </c>
      <c r="AZ51" s="475">
        <f>BC51+BF51+BI51+BL51+BO51+BR51</f>
        <v>0</v>
      </c>
      <c r="BA51" s="479">
        <f>'33'!AK50</f>
        <v>0</v>
      </c>
      <c r="BB51" s="393">
        <v>0</v>
      </c>
      <c r="BC51" s="392">
        <f>BA51+BB51</f>
        <v>0</v>
      </c>
      <c r="BD51" s="392">
        <f>'43'!AN51</f>
        <v>0</v>
      </c>
      <c r="BE51" s="393">
        <v>0</v>
      </c>
      <c r="BF51" s="392">
        <f>BD51+BE51</f>
        <v>0</v>
      </c>
      <c r="BG51" s="484">
        <f>'49'!BI51</f>
        <v>0</v>
      </c>
      <c r="BH51" s="393">
        <v>0</v>
      </c>
      <c r="BI51" s="392">
        <f>BG51+BH51</f>
        <v>0</v>
      </c>
      <c r="BJ51" s="392">
        <f>'56'!BL51</f>
        <v>0</v>
      </c>
      <c r="BK51" s="393">
        <f>BK52+BK53</f>
        <v>0</v>
      </c>
      <c r="BL51" s="392">
        <f>BJ51+BK51</f>
        <v>0</v>
      </c>
      <c r="BM51" s="392">
        <f>'56'!BO51</f>
        <v>0</v>
      </c>
      <c r="BN51" s="393">
        <f>BN52+BN53</f>
        <v>0</v>
      </c>
      <c r="BO51" s="392">
        <f>BM51+BN51</f>
        <v>0</v>
      </c>
      <c r="BP51" s="392">
        <f>'56'!BR51</f>
        <v>0</v>
      </c>
      <c r="BQ51" s="393">
        <f>BQ52+BQ53</f>
        <v>0</v>
      </c>
      <c r="BR51" s="445">
        <f>BP51+BQ51</f>
        <v>0</v>
      </c>
      <c r="BS51" s="391">
        <f>BT51+BU51+BX51+CA51+CD51+CG51+CJ51+CM51+CP51</f>
        <v>0</v>
      </c>
      <c r="BT51" s="392">
        <f>E51+AC51</f>
        <v>0</v>
      </c>
      <c r="BU51" s="392">
        <f>F51+AD51</f>
        <v>0</v>
      </c>
      <c r="BV51" s="392">
        <f>G51+AE51</f>
        <v>0</v>
      </c>
      <c r="BW51" s="393">
        <f>H51+AF51</f>
        <v>0</v>
      </c>
      <c r="BX51" s="392">
        <f>BV51+BW51</f>
        <v>0</v>
      </c>
      <c r="BY51" s="392">
        <f>J51+AH51+BA51</f>
        <v>0</v>
      </c>
      <c r="BZ51" s="393">
        <f>K51+AI51+BB51</f>
        <v>0</v>
      </c>
      <c r="CA51" s="392">
        <f>BY51+BZ51</f>
        <v>0</v>
      </c>
      <c r="CB51" s="392">
        <f>M51+AK51+BD51</f>
        <v>0</v>
      </c>
      <c r="CC51" s="433">
        <f>N51+AL51+BE51</f>
        <v>0</v>
      </c>
      <c r="CD51" s="392">
        <f>CB51+CC51</f>
        <v>0</v>
      </c>
      <c r="CE51" s="392">
        <f>P51+AN51+BG51</f>
        <v>0</v>
      </c>
      <c r="CF51" s="393">
        <f>Q51+AO51+BH51</f>
        <v>0</v>
      </c>
      <c r="CG51" s="392">
        <f>CE51+CF51</f>
        <v>0</v>
      </c>
      <c r="CH51" s="392">
        <f>S51+AQ51+BJ51</f>
        <v>0</v>
      </c>
      <c r="CI51" s="393">
        <f>T51+AR51+BK51</f>
        <v>0</v>
      </c>
      <c r="CJ51" s="392">
        <f>CH51+CI51</f>
        <v>0</v>
      </c>
      <c r="CK51" s="392">
        <f>V51+AT51+BM51</f>
        <v>0</v>
      </c>
      <c r="CL51" s="393">
        <f>W51+AU51+BN51</f>
        <v>0</v>
      </c>
      <c r="CM51" s="392">
        <f>CK51+CL51</f>
        <v>0</v>
      </c>
      <c r="CN51" s="392">
        <f>Y51+AW51+BP51</f>
        <v>0</v>
      </c>
      <c r="CO51" s="393">
        <f>Z51+AX51+BQ51</f>
        <v>0</v>
      </c>
      <c r="CP51" s="392">
        <f>CN51+CO51</f>
        <v>0</v>
      </c>
      <c r="CQ51" s="236"/>
    </row>
    <row r="52" s="27" customFormat="1" ht="28.5" customHeight="1" spans="1:95">
      <c r="A52" s="406"/>
      <c r="B52" s="355"/>
      <c r="C52" s="407" t="s">
        <v>330</v>
      </c>
      <c r="D52" s="408"/>
      <c r="E52" s="358"/>
      <c r="F52" s="358"/>
      <c r="G52" s="358"/>
      <c r="H52" s="359"/>
      <c r="I52" s="358"/>
      <c r="J52" s="358"/>
      <c r="K52" s="359"/>
      <c r="L52" s="358"/>
      <c r="M52" s="358"/>
      <c r="N52" s="359"/>
      <c r="O52" s="358"/>
      <c r="P52" s="358"/>
      <c r="Q52" s="359"/>
      <c r="R52" s="358"/>
      <c r="S52" s="358"/>
      <c r="T52" s="359"/>
      <c r="U52" s="358"/>
      <c r="V52" s="358"/>
      <c r="W52" s="359"/>
      <c r="X52" s="358"/>
      <c r="Y52" s="358"/>
      <c r="Z52" s="359"/>
      <c r="AA52" s="358"/>
      <c r="AB52" s="361"/>
      <c r="AC52" s="358"/>
      <c r="AD52" s="358"/>
      <c r="AE52" s="358"/>
      <c r="AF52" s="359"/>
      <c r="AG52" s="358"/>
      <c r="AH52" s="358"/>
      <c r="AI52" s="359"/>
      <c r="AJ52" s="358"/>
      <c r="AK52" s="358"/>
      <c r="AL52" s="359"/>
      <c r="AM52" s="358"/>
      <c r="AN52" s="358"/>
      <c r="AO52" s="359"/>
      <c r="AP52" s="358"/>
      <c r="AQ52" s="358"/>
      <c r="AR52" s="359"/>
      <c r="AS52" s="358"/>
      <c r="AT52" s="358"/>
      <c r="AU52" s="359"/>
      <c r="AV52" s="358"/>
      <c r="AW52" s="358"/>
      <c r="AX52" s="359"/>
      <c r="AY52" s="358"/>
      <c r="AZ52" s="361"/>
      <c r="BA52" s="358"/>
      <c r="BB52" s="359"/>
      <c r="BC52" s="358"/>
      <c r="BD52" s="358"/>
      <c r="BE52" s="359"/>
      <c r="BF52" s="358"/>
      <c r="BG52" s="358"/>
      <c r="BH52" s="359"/>
      <c r="BI52" s="358"/>
      <c r="BJ52" s="358"/>
      <c r="BK52" s="359"/>
      <c r="BL52" s="358"/>
      <c r="BM52" s="358"/>
      <c r="BN52" s="359"/>
      <c r="BO52" s="358"/>
      <c r="BP52" s="358"/>
      <c r="BQ52" s="359"/>
      <c r="BR52" s="358"/>
      <c r="BS52" s="361"/>
      <c r="BT52" s="358"/>
      <c r="BU52" s="358"/>
      <c r="BV52" s="358"/>
      <c r="BW52" s="359"/>
      <c r="BX52" s="358"/>
      <c r="BY52" s="358"/>
      <c r="BZ52" s="359"/>
      <c r="CA52" s="358"/>
      <c r="CB52" s="358"/>
      <c r="CC52" s="427"/>
      <c r="CD52" s="358"/>
      <c r="CE52" s="358"/>
      <c r="CF52" s="359"/>
      <c r="CG52" s="358"/>
      <c r="CH52" s="358"/>
      <c r="CI52" s="359"/>
      <c r="CJ52" s="358"/>
      <c r="CK52" s="358"/>
      <c r="CL52" s="359"/>
      <c r="CM52" s="358"/>
      <c r="CN52" s="358"/>
      <c r="CO52" s="359"/>
      <c r="CP52" s="358"/>
      <c r="CQ52" s="236"/>
    </row>
    <row r="53" s="27" customFormat="1" ht="64.5" customHeight="1" spans="1:95">
      <c r="A53" s="406"/>
      <c r="B53" s="355"/>
      <c r="C53" s="407" t="s">
        <v>39</v>
      </c>
      <c r="D53" s="408"/>
      <c r="E53" s="358"/>
      <c r="F53" s="358"/>
      <c r="G53" s="358"/>
      <c r="H53" s="359"/>
      <c r="I53" s="358"/>
      <c r="J53" s="358"/>
      <c r="K53" s="359"/>
      <c r="L53" s="358"/>
      <c r="M53" s="358"/>
      <c r="N53" s="359"/>
      <c r="O53" s="358"/>
      <c r="P53" s="358"/>
      <c r="Q53" s="359"/>
      <c r="R53" s="358"/>
      <c r="S53" s="358"/>
      <c r="T53" s="359"/>
      <c r="U53" s="358"/>
      <c r="V53" s="358"/>
      <c r="W53" s="359"/>
      <c r="X53" s="358"/>
      <c r="Y53" s="358"/>
      <c r="Z53" s="359"/>
      <c r="AA53" s="358"/>
      <c r="AB53" s="361"/>
      <c r="AC53" s="358"/>
      <c r="AD53" s="358"/>
      <c r="AE53" s="358"/>
      <c r="AF53" s="359"/>
      <c r="AG53" s="358"/>
      <c r="AH53" s="358"/>
      <c r="AI53" s="359"/>
      <c r="AJ53" s="358"/>
      <c r="AK53" s="358"/>
      <c r="AL53" s="359"/>
      <c r="AM53" s="358"/>
      <c r="AN53" s="358"/>
      <c r="AO53" s="359"/>
      <c r="AP53" s="358"/>
      <c r="AQ53" s="358"/>
      <c r="AR53" s="359"/>
      <c r="AS53" s="358"/>
      <c r="AT53" s="358"/>
      <c r="AU53" s="359"/>
      <c r="AV53" s="358"/>
      <c r="AW53" s="358"/>
      <c r="AX53" s="359"/>
      <c r="AY53" s="358"/>
      <c r="AZ53" s="361"/>
      <c r="BA53" s="358"/>
      <c r="BB53" s="359"/>
      <c r="BC53" s="358"/>
      <c r="BD53" s="358"/>
      <c r="BE53" s="359"/>
      <c r="BF53" s="358"/>
      <c r="BG53" s="358"/>
      <c r="BH53" s="359"/>
      <c r="BI53" s="358"/>
      <c r="BJ53" s="358"/>
      <c r="BK53" s="359"/>
      <c r="BL53" s="358"/>
      <c r="BM53" s="358"/>
      <c r="BN53" s="359"/>
      <c r="BO53" s="358"/>
      <c r="BP53" s="358"/>
      <c r="BQ53" s="359"/>
      <c r="BR53" s="358"/>
      <c r="BS53" s="361"/>
      <c r="BT53" s="358"/>
      <c r="BU53" s="358"/>
      <c r="BV53" s="358"/>
      <c r="BW53" s="359"/>
      <c r="BX53" s="358"/>
      <c r="BY53" s="358"/>
      <c r="BZ53" s="359"/>
      <c r="CA53" s="358"/>
      <c r="CB53" s="358"/>
      <c r="CC53" s="427"/>
      <c r="CD53" s="358"/>
      <c r="CE53" s="358"/>
      <c r="CF53" s="359"/>
      <c r="CG53" s="358"/>
      <c r="CH53" s="358"/>
      <c r="CI53" s="359"/>
      <c r="CJ53" s="358"/>
      <c r="CK53" s="358"/>
      <c r="CL53" s="359"/>
      <c r="CM53" s="358"/>
      <c r="CN53" s="358"/>
      <c r="CO53" s="359"/>
      <c r="CP53" s="358"/>
      <c r="CQ53" s="236"/>
    </row>
    <row r="54" s="27" customFormat="1" ht="70.5" customHeight="1" spans="1:95">
      <c r="A54" s="412"/>
      <c r="B54" s="413" t="s">
        <v>189</v>
      </c>
      <c r="C54" s="414"/>
      <c r="D54" s="415">
        <f>E54+F54+I54+L54+O54+R54+U54+X54+AA54</f>
        <v>210.52674</v>
      </c>
      <c r="E54" s="416">
        <f t="shared" ref="E54:AA54" si="11">E51+E47</f>
        <v>0</v>
      </c>
      <c r="F54" s="416">
        <f t="shared" si="11"/>
        <v>0</v>
      </c>
      <c r="G54" s="416">
        <f t="shared" si="11"/>
        <v>0</v>
      </c>
      <c r="H54" s="417">
        <f t="shared" si="11"/>
        <v>0</v>
      </c>
      <c r="I54" s="416">
        <f t="shared" si="11"/>
        <v>0</v>
      </c>
      <c r="J54" s="416">
        <f t="shared" si="11"/>
        <v>52.632</v>
      </c>
      <c r="K54" s="431">
        <f t="shared" si="11"/>
        <v>0</v>
      </c>
      <c r="L54" s="416">
        <f t="shared" si="11"/>
        <v>52.632</v>
      </c>
      <c r="M54" s="416">
        <f t="shared" si="11"/>
        <v>26.31579</v>
      </c>
      <c r="N54" s="431">
        <f t="shared" si="11"/>
        <v>0</v>
      </c>
      <c r="O54" s="416">
        <f t="shared" si="11"/>
        <v>26.31579</v>
      </c>
      <c r="P54" s="416">
        <f t="shared" si="11"/>
        <v>26.31579</v>
      </c>
      <c r="Q54" s="431">
        <f t="shared" si="11"/>
        <v>0</v>
      </c>
      <c r="R54" s="447">
        <f t="shared" si="11"/>
        <v>26.31579</v>
      </c>
      <c r="S54" s="416">
        <f t="shared" si="11"/>
        <v>52.63158</v>
      </c>
      <c r="T54" s="431">
        <f t="shared" si="11"/>
        <v>0</v>
      </c>
      <c r="U54" s="447">
        <f t="shared" si="11"/>
        <v>52.63158</v>
      </c>
      <c r="V54" s="416">
        <f t="shared" si="11"/>
        <v>0</v>
      </c>
      <c r="W54" s="431">
        <f t="shared" si="11"/>
        <v>0</v>
      </c>
      <c r="X54" s="447">
        <f t="shared" si="11"/>
        <v>0</v>
      </c>
      <c r="Y54" s="416">
        <f t="shared" si="11"/>
        <v>52.63158</v>
      </c>
      <c r="Z54" s="431">
        <f t="shared" si="11"/>
        <v>0</v>
      </c>
      <c r="AA54" s="447">
        <f t="shared" si="11"/>
        <v>52.63158</v>
      </c>
      <c r="AB54" s="457">
        <f>AC54+AD54+AG54+AJ54+AM54+AP54+AS54+AV54+AY54</f>
        <v>760.02338</v>
      </c>
      <c r="AC54" s="416">
        <f t="shared" ref="AC54:BH54" si="12">AC51+AC47</f>
        <v>0</v>
      </c>
      <c r="AD54" s="416">
        <f t="shared" si="12"/>
        <v>0</v>
      </c>
      <c r="AE54" s="416">
        <f t="shared" si="12"/>
        <v>0</v>
      </c>
      <c r="AF54" s="417">
        <f t="shared" si="12"/>
        <v>0</v>
      </c>
      <c r="AG54" s="416">
        <f t="shared" si="12"/>
        <v>0</v>
      </c>
      <c r="AH54" s="416">
        <f t="shared" si="12"/>
        <v>180</v>
      </c>
      <c r="AI54" s="431">
        <f t="shared" si="12"/>
        <v>0</v>
      </c>
      <c r="AJ54" s="416">
        <f t="shared" si="12"/>
        <v>180</v>
      </c>
      <c r="AK54" s="416">
        <f t="shared" si="12"/>
        <v>90</v>
      </c>
      <c r="AL54" s="431">
        <f t="shared" si="12"/>
        <v>0</v>
      </c>
      <c r="AM54" s="416">
        <f t="shared" si="12"/>
        <v>90</v>
      </c>
      <c r="AN54" s="416">
        <f t="shared" si="12"/>
        <v>90</v>
      </c>
      <c r="AO54" s="431">
        <f t="shared" si="12"/>
        <v>0</v>
      </c>
      <c r="AP54" s="416">
        <f t="shared" si="12"/>
        <v>90</v>
      </c>
      <c r="AQ54" s="416">
        <f t="shared" si="12"/>
        <v>200</v>
      </c>
      <c r="AR54" s="431">
        <f t="shared" si="12"/>
        <v>0.02338</v>
      </c>
      <c r="AS54" s="447">
        <f t="shared" si="12"/>
        <v>200.02338</v>
      </c>
      <c r="AT54" s="416">
        <f t="shared" si="12"/>
        <v>0</v>
      </c>
      <c r="AU54" s="431">
        <f t="shared" si="12"/>
        <v>0</v>
      </c>
      <c r="AV54" s="447">
        <f t="shared" si="12"/>
        <v>0</v>
      </c>
      <c r="AW54" s="416">
        <f t="shared" si="12"/>
        <v>200</v>
      </c>
      <c r="AX54" s="431">
        <f t="shared" si="12"/>
        <v>0</v>
      </c>
      <c r="AY54" s="447">
        <f t="shared" si="12"/>
        <v>200</v>
      </c>
      <c r="AZ54" s="473">
        <f>BC54+BF54+BI54+BL54+BO54+BR54</f>
        <v>3239.97662</v>
      </c>
      <c r="BA54" s="457">
        <f t="shared" si="12"/>
        <v>820</v>
      </c>
      <c r="BB54" s="431">
        <f t="shared" si="12"/>
        <v>0</v>
      </c>
      <c r="BC54" s="416">
        <f t="shared" si="12"/>
        <v>820</v>
      </c>
      <c r="BD54" s="416">
        <f t="shared" si="12"/>
        <v>410</v>
      </c>
      <c r="BE54" s="431">
        <f t="shared" si="12"/>
        <v>0</v>
      </c>
      <c r="BF54" s="485">
        <f>BD54+BE54</f>
        <v>410</v>
      </c>
      <c r="BG54" s="416">
        <f t="shared" si="12"/>
        <v>410</v>
      </c>
      <c r="BH54" s="431">
        <f t="shared" si="12"/>
        <v>0</v>
      </c>
      <c r="BI54" s="485">
        <f>BG54+BH54</f>
        <v>410</v>
      </c>
      <c r="BJ54" s="416">
        <f t="shared" ref="BJ54:BR54" si="13">BJ51+BJ47</f>
        <v>800</v>
      </c>
      <c r="BK54" s="431">
        <f t="shared" si="13"/>
        <v>-0.02338</v>
      </c>
      <c r="BL54" s="447">
        <f t="shared" si="13"/>
        <v>799.97662</v>
      </c>
      <c r="BM54" s="416">
        <f t="shared" si="13"/>
        <v>0</v>
      </c>
      <c r="BN54" s="431">
        <f t="shared" si="13"/>
        <v>0</v>
      </c>
      <c r="BO54" s="447">
        <f t="shared" si="13"/>
        <v>0</v>
      </c>
      <c r="BP54" s="416">
        <f t="shared" si="13"/>
        <v>800</v>
      </c>
      <c r="BQ54" s="431">
        <f t="shared" si="13"/>
        <v>0</v>
      </c>
      <c r="BR54" s="447">
        <f t="shared" si="13"/>
        <v>800</v>
      </c>
      <c r="BS54" s="426">
        <f>BT54+BU54+BX54+CA54+CD54+CG54+CJ54+CM54+CP54</f>
        <v>4210.52674</v>
      </c>
      <c r="BT54" s="485">
        <f>BT51+BT47</f>
        <v>0</v>
      </c>
      <c r="BU54" s="485">
        <f>BU51+BU47</f>
        <v>0</v>
      </c>
      <c r="BV54" s="485">
        <f>BV51+BV47</f>
        <v>0</v>
      </c>
      <c r="BW54" s="431">
        <f>BW51+BW47</f>
        <v>0</v>
      </c>
      <c r="BX54" s="485">
        <f>BX51+BX47</f>
        <v>0</v>
      </c>
      <c r="BY54" s="485">
        <f>J54+AH54+BA54</f>
        <v>1052.632</v>
      </c>
      <c r="BZ54" s="431">
        <f>K54+AI54+BB54</f>
        <v>0</v>
      </c>
      <c r="CA54" s="485">
        <f t="shared" ref="CA54:CP54" si="14">CA51+CA47</f>
        <v>1052.632</v>
      </c>
      <c r="CB54" s="485">
        <f t="shared" si="14"/>
        <v>526.31579</v>
      </c>
      <c r="CC54" s="417">
        <f t="shared" si="14"/>
        <v>0</v>
      </c>
      <c r="CD54" s="485">
        <f t="shared" si="14"/>
        <v>526.31579</v>
      </c>
      <c r="CE54" s="485">
        <f t="shared" si="14"/>
        <v>526.31579</v>
      </c>
      <c r="CF54" s="431">
        <f t="shared" si="14"/>
        <v>0</v>
      </c>
      <c r="CG54" s="502">
        <f t="shared" si="14"/>
        <v>526.31579</v>
      </c>
      <c r="CH54" s="485">
        <f t="shared" si="14"/>
        <v>1052.63158</v>
      </c>
      <c r="CI54" s="431">
        <f t="shared" si="14"/>
        <v>0</v>
      </c>
      <c r="CJ54" s="502">
        <f t="shared" si="14"/>
        <v>1052.63158</v>
      </c>
      <c r="CK54" s="485">
        <f t="shared" si="14"/>
        <v>0</v>
      </c>
      <c r="CL54" s="431">
        <f t="shared" si="14"/>
        <v>0</v>
      </c>
      <c r="CM54" s="502">
        <f t="shared" si="14"/>
        <v>0</v>
      </c>
      <c r="CN54" s="485">
        <f t="shared" si="14"/>
        <v>1052.63158</v>
      </c>
      <c r="CO54" s="431">
        <f t="shared" si="14"/>
        <v>0</v>
      </c>
      <c r="CP54" s="502">
        <f t="shared" si="14"/>
        <v>1052.63158</v>
      </c>
      <c r="CQ54" s="237"/>
    </row>
    <row r="55" s="27" customFormat="1" customHeight="1" spans="1:95">
      <c r="A55" s="418" t="s">
        <v>302</v>
      </c>
      <c r="B55" s="419"/>
      <c r="C55" s="419"/>
      <c r="D55" s="419"/>
      <c r="E55" s="419"/>
      <c r="F55" s="419"/>
      <c r="G55" s="419"/>
      <c r="H55" s="419"/>
      <c r="I55" s="419"/>
      <c r="J55" s="419"/>
      <c r="K55" s="419"/>
      <c r="L55" s="419"/>
      <c r="M55" s="419"/>
      <c r="N55" s="419"/>
      <c r="O55" s="419"/>
      <c r="P55" s="419"/>
      <c r="Q55" s="419"/>
      <c r="R55" s="419"/>
      <c r="S55" s="419"/>
      <c r="T55" s="419"/>
      <c r="U55" s="419"/>
      <c r="V55" s="419"/>
      <c r="W55" s="419"/>
      <c r="X55" s="419"/>
      <c r="Y55" s="419"/>
      <c r="Z55" s="419"/>
      <c r="AA55" s="419"/>
      <c r="AB55" s="419"/>
      <c r="AC55" s="419"/>
      <c r="AD55" s="419"/>
      <c r="AE55" s="419"/>
      <c r="AF55" s="419"/>
      <c r="AG55" s="419"/>
      <c r="AH55" s="419"/>
      <c r="AI55" s="419"/>
      <c r="AJ55" s="419"/>
      <c r="AK55" s="419"/>
      <c r="AL55" s="419"/>
      <c r="AM55" s="419"/>
      <c r="AN55" s="419"/>
      <c r="AO55" s="419"/>
      <c r="AP55" s="419"/>
      <c r="AQ55" s="419"/>
      <c r="AR55" s="419"/>
      <c r="AS55" s="419"/>
      <c r="AT55" s="419"/>
      <c r="AU55" s="419"/>
      <c r="AV55" s="419"/>
      <c r="AW55" s="419"/>
      <c r="AX55" s="419"/>
      <c r="AY55" s="419"/>
      <c r="AZ55" s="419"/>
      <c r="BA55" s="419"/>
      <c r="BB55" s="419"/>
      <c r="BC55" s="419"/>
      <c r="BD55" s="419"/>
      <c r="BE55" s="419"/>
      <c r="BF55" s="419"/>
      <c r="BG55" s="419"/>
      <c r="BH55" s="419"/>
      <c r="BI55" s="419"/>
      <c r="BJ55" s="419"/>
      <c r="BK55" s="419"/>
      <c r="BL55" s="419"/>
      <c r="BM55" s="419"/>
      <c r="BN55" s="419"/>
      <c r="BO55" s="419"/>
      <c r="BP55" s="419"/>
      <c r="BQ55" s="419"/>
      <c r="BR55" s="419"/>
      <c r="BS55" s="419"/>
      <c r="BT55" s="419"/>
      <c r="BU55" s="419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419"/>
      <c r="CG55" s="419"/>
      <c r="CH55" s="419"/>
      <c r="CI55" s="419"/>
      <c r="CJ55" s="419"/>
      <c r="CK55" s="419"/>
      <c r="CL55" s="419"/>
      <c r="CM55" s="419"/>
      <c r="CN55" s="419"/>
      <c r="CO55" s="419"/>
      <c r="CP55" s="514"/>
      <c r="CQ55" s="228"/>
    </row>
    <row r="56" s="27" customFormat="1" ht="15.75" customHeight="1" spans="1:95">
      <c r="A56" s="76" t="s">
        <v>303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207"/>
      <c r="CQ56" s="228"/>
    </row>
    <row r="57" s="27" customFormat="1" ht="77.25" customHeight="1" spans="1:95">
      <c r="A57" s="400" t="s">
        <v>118</v>
      </c>
      <c r="B57" s="401" t="s">
        <v>354</v>
      </c>
      <c r="C57" s="402" t="s">
        <v>13</v>
      </c>
      <c r="D57" s="408">
        <f>E57+F57+I57+L57+O57+R57+U57+X57+AA57</f>
        <v>62925.03923</v>
      </c>
      <c r="E57" s="358">
        <v>4728.52027</v>
      </c>
      <c r="F57" s="358">
        <v>5368.03887</v>
      </c>
      <c r="G57" s="358">
        <f>'27'!I48</f>
        <v>6595.98174</v>
      </c>
      <c r="H57" s="359"/>
      <c r="I57" s="358">
        <f>G57+H57</f>
        <v>6595.98174</v>
      </c>
      <c r="J57" s="358">
        <f>'35'!L54</f>
        <v>6398.76753</v>
      </c>
      <c r="K57" s="359">
        <v>0</v>
      </c>
      <c r="L57" s="358">
        <f>J57+K57</f>
        <v>6398.76753</v>
      </c>
      <c r="M57" s="358">
        <f>'43'!O55</f>
        <v>6123.96909</v>
      </c>
      <c r="N57" s="359">
        <v>0</v>
      </c>
      <c r="O57" s="358">
        <f>M57+N57</f>
        <v>6123.96909</v>
      </c>
      <c r="P57" s="358">
        <f>'49'!R57</f>
        <v>9080.61139</v>
      </c>
      <c r="Q57" s="359">
        <v>0</v>
      </c>
      <c r="R57" s="441">
        <f>P57+Q57</f>
        <v>9080.61139</v>
      </c>
      <c r="S57" s="358">
        <f>'56'!U57</f>
        <v>7780.33851</v>
      </c>
      <c r="T57" s="359"/>
      <c r="U57" s="441">
        <f>S57+T57</f>
        <v>7780.33851</v>
      </c>
      <c r="V57" s="358">
        <f>'56'!X57</f>
        <v>9155.84223</v>
      </c>
      <c r="W57" s="359"/>
      <c r="X57" s="441">
        <f>V57+W57</f>
        <v>9155.84223</v>
      </c>
      <c r="Y57" s="358">
        <f>'56'!AA57</f>
        <v>7692.9696</v>
      </c>
      <c r="Z57" s="359"/>
      <c r="AA57" s="441">
        <f>Y57+Z57</f>
        <v>7692.9696</v>
      </c>
      <c r="AB57" s="357">
        <f>AC57+AD57+AG57+AJ57+AM57+AP57+AS57+AV57+AY57</f>
        <v>1501.34194</v>
      </c>
      <c r="AC57" s="358">
        <v>0</v>
      </c>
      <c r="AD57" s="358">
        <v>0</v>
      </c>
      <c r="AE57" s="358">
        <f>'27'!X48</f>
        <v>95.44194</v>
      </c>
      <c r="AF57" s="359"/>
      <c r="AG57" s="358">
        <f>AE57+AF57</f>
        <v>95.44194</v>
      </c>
      <c r="AH57" s="358">
        <v>0</v>
      </c>
      <c r="AI57" s="359">
        <v>0</v>
      </c>
      <c r="AJ57" s="358">
        <v>0</v>
      </c>
      <c r="AK57" s="358">
        <f t="shared" ref="AK57:AY57" si="15">AK58</f>
        <v>97.5</v>
      </c>
      <c r="AL57" s="359">
        <f t="shared" si="15"/>
        <v>0</v>
      </c>
      <c r="AM57" s="358">
        <f t="shared" si="15"/>
        <v>97.5</v>
      </c>
      <c r="AN57" s="392">
        <f>'49'!AP57</f>
        <v>90.4</v>
      </c>
      <c r="AO57" s="359">
        <f t="shared" si="15"/>
        <v>0</v>
      </c>
      <c r="AP57" s="358">
        <f t="shared" si="15"/>
        <v>90.4</v>
      </c>
      <c r="AQ57" s="358">
        <f>'56'!AS57</f>
        <v>1050</v>
      </c>
      <c r="AR57" s="359"/>
      <c r="AS57" s="358">
        <f>AQ57+AR57</f>
        <v>1050</v>
      </c>
      <c r="AT57" s="358">
        <f>'56'!AV57</f>
        <v>72</v>
      </c>
      <c r="AU57" s="359"/>
      <c r="AV57" s="358">
        <f t="shared" si="15"/>
        <v>72</v>
      </c>
      <c r="AW57" s="358">
        <f>'56'!AY57</f>
        <v>96</v>
      </c>
      <c r="AX57" s="359"/>
      <c r="AY57" s="358">
        <f t="shared" si="15"/>
        <v>96</v>
      </c>
      <c r="AZ57" s="466">
        <f>BC57+BF57+BI57+BL57+BO57+BR57</f>
        <v>0</v>
      </c>
      <c r="BA57" s="404">
        <v>0</v>
      </c>
      <c r="BB57" s="405">
        <v>0</v>
      </c>
      <c r="BC57" s="404">
        <f>BA57+BB57</f>
        <v>0</v>
      </c>
      <c r="BD57" s="404">
        <v>0</v>
      </c>
      <c r="BE57" s="405">
        <v>0</v>
      </c>
      <c r="BF57" s="404">
        <f>BD57+BE57</f>
        <v>0</v>
      </c>
      <c r="BG57" s="404">
        <v>0</v>
      </c>
      <c r="BH57" s="405">
        <v>0</v>
      </c>
      <c r="BI57" s="404">
        <f>BG57+BH57</f>
        <v>0</v>
      </c>
      <c r="BJ57" s="358">
        <f>'56'!BL57</f>
        <v>0</v>
      </c>
      <c r="BK57" s="405">
        <v>0</v>
      </c>
      <c r="BL57" s="404">
        <f>BJ57+BK57</f>
        <v>0</v>
      </c>
      <c r="BM57" s="358">
        <f>'56'!BO57</f>
        <v>0</v>
      </c>
      <c r="BN57" s="405">
        <v>0</v>
      </c>
      <c r="BO57" s="404">
        <f>BM57+BN57</f>
        <v>0</v>
      </c>
      <c r="BP57" s="358">
        <f>'56'!BR57</f>
        <v>0</v>
      </c>
      <c r="BQ57" s="405">
        <v>0</v>
      </c>
      <c r="BR57" s="404">
        <f>BP57+BQ57</f>
        <v>0</v>
      </c>
      <c r="BS57" s="357">
        <f>BT57+BU57+BX57+CA57+CD57+CG57+CJ57+CM57+CP57</f>
        <v>64426.38117</v>
      </c>
      <c r="BT57" s="358">
        <f t="shared" ref="BT57:BW58" si="16">E57+AC57</f>
        <v>4728.52027</v>
      </c>
      <c r="BU57" s="358">
        <f t="shared" si="16"/>
        <v>5368.03887</v>
      </c>
      <c r="BV57" s="358">
        <f t="shared" si="16"/>
        <v>6691.42368</v>
      </c>
      <c r="BW57" s="359">
        <f t="shared" si="16"/>
        <v>0</v>
      </c>
      <c r="BX57" s="358">
        <f>BV57+BW57</f>
        <v>6691.42368</v>
      </c>
      <c r="BY57" s="358">
        <f>J57+AH57+BA57</f>
        <v>6398.76753</v>
      </c>
      <c r="BZ57" s="359">
        <f>K57+AI57+BB57</f>
        <v>0</v>
      </c>
      <c r="CA57" s="358">
        <f>BY57+BZ57</f>
        <v>6398.76753</v>
      </c>
      <c r="CB57" s="358">
        <f>M57+AK57</f>
        <v>6221.46909</v>
      </c>
      <c r="CC57" s="393">
        <f>N57+AL57</f>
        <v>0</v>
      </c>
      <c r="CD57" s="358">
        <f>CB57+CC57</f>
        <v>6221.46909</v>
      </c>
      <c r="CE57" s="358">
        <f>P57+AN57+BG57</f>
        <v>9171.01139</v>
      </c>
      <c r="CF57" s="393">
        <f>Q57+AO57+BH57</f>
        <v>0</v>
      </c>
      <c r="CG57" s="392">
        <f>CE57+CF57</f>
        <v>9171.01139</v>
      </c>
      <c r="CH57" s="358">
        <f>S57+AQ57+BJ57</f>
        <v>8830.33851</v>
      </c>
      <c r="CI57" s="393">
        <f>T57+AR57+BK57</f>
        <v>0</v>
      </c>
      <c r="CJ57" s="392">
        <f>CH57+CI57</f>
        <v>8830.33851</v>
      </c>
      <c r="CK57" s="358">
        <f>V57+AT57+BM57</f>
        <v>9227.84223</v>
      </c>
      <c r="CL57" s="393">
        <f>W57+AU57+BN57</f>
        <v>0</v>
      </c>
      <c r="CM57" s="392">
        <f>CK57+CL57</f>
        <v>9227.84223</v>
      </c>
      <c r="CN57" s="358">
        <f>Y57+AW57+BP57</f>
        <v>7788.9696</v>
      </c>
      <c r="CO57" s="393">
        <f>Z57+AX57+BQ57</f>
        <v>0</v>
      </c>
      <c r="CP57" s="441">
        <f>CN57+CO57</f>
        <v>7788.9696</v>
      </c>
      <c r="CQ57" s="326"/>
    </row>
    <row r="58" s="27" customFormat="1" ht="105.75" customHeight="1" spans="1:95">
      <c r="A58" s="420" t="s">
        <v>356</v>
      </c>
      <c r="B58" s="421" t="s">
        <v>329</v>
      </c>
      <c r="C58" s="422" t="s">
        <v>46</v>
      </c>
      <c r="D58" s="415">
        <f>E58+F58+I58+L58+O58+R58+U58+X58+AA58</f>
        <v>0</v>
      </c>
      <c r="E58" s="392">
        <v>0</v>
      </c>
      <c r="F58" s="392">
        <v>0</v>
      </c>
      <c r="G58" s="392"/>
      <c r="H58" s="393"/>
      <c r="I58" s="392">
        <v>0</v>
      </c>
      <c r="J58" s="392">
        <v>0</v>
      </c>
      <c r="K58" s="393">
        <v>0</v>
      </c>
      <c r="L58" s="392">
        <v>0</v>
      </c>
      <c r="M58" s="392">
        <v>0</v>
      </c>
      <c r="N58" s="393">
        <v>0</v>
      </c>
      <c r="O58" s="392">
        <v>0</v>
      </c>
      <c r="P58" s="392">
        <v>0</v>
      </c>
      <c r="Q58" s="393">
        <v>0</v>
      </c>
      <c r="R58" s="445">
        <f>P58+Q58</f>
        <v>0</v>
      </c>
      <c r="S58" s="392">
        <v>0</v>
      </c>
      <c r="T58" s="393">
        <v>0</v>
      </c>
      <c r="U58" s="445">
        <f>S58+T58</f>
        <v>0</v>
      </c>
      <c r="V58" s="392">
        <v>0</v>
      </c>
      <c r="W58" s="393">
        <v>0</v>
      </c>
      <c r="X58" s="445">
        <f>V58+W58</f>
        <v>0</v>
      </c>
      <c r="Y58" s="392">
        <v>0</v>
      </c>
      <c r="Z58" s="393">
        <v>0</v>
      </c>
      <c r="AA58" s="445">
        <f>Y58+Z58</f>
        <v>0</v>
      </c>
      <c r="AB58" s="457">
        <f>AC58+AD58+AG58+AJ58+AM58+AP58+AS58+AV58+AY58</f>
        <v>405.9</v>
      </c>
      <c r="AC58" s="392">
        <v>0</v>
      </c>
      <c r="AD58" s="392">
        <v>0</v>
      </c>
      <c r="AE58" s="392"/>
      <c r="AF58" s="393"/>
      <c r="AG58" s="392">
        <v>0</v>
      </c>
      <c r="AH58" s="392">
        <v>0</v>
      </c>
      <c r="AI58" s="393">
        <v>0</v>
      </c>
      <c r="AJ58" s="392">
        <v>0</v>
      </c>
      <c r="AK58" s="392">
        <f>'43'!AD56</f>
        <v>97.5</v>
      </c>
      <c r="AL58" s="393">
        <v>0</v>
      </c>
      <c r="AM58" s="392">
        <f>AK58+AL58</f>
        <v>97.5</v>
      </c>
      <c r="AN58" s="392">
        <f>'48'!AP56</f>
        <v>90.4</v>
      </c>
      <c r="AO58" s="393">
        <v>0</v>
      </c>
      <c r="AP58" s="392">
        <f>AN58+AO58</f>
        <v>90.4</v>
      </c>
      <c r="AQ58" s="392">
        <f>'56'!AS58</f>
        <v>50</v>
      </c>
      <c r="AR58" s="393">
        <v>0</v>
      </c>
      <c r="AS58" s="392">
        <f>AQ58+AR58</f>
        <v>50</v>
      </c>
      <c r="AT58" s="392">
        <f>'56'!AV58</f>
        <v>72</v>
      </c>
      <c r="AU58" s="393">
        <v>0</v>
      </c>
      <c r="AV58" s="392">
        <f>AT58+AU58</f>
        <v>72</v>
      </c>
      <c r="AW58" s="392">
        <f>'56'!AY58</f>
        <v>96</v>
      </c>
      <c r="AX58" s="393">
        <v>0</v>
      </c>
      <c r="AY58" s="392">
        <f>AW58+AX58</f>
        <v>96</v>
      </c>
      <c r="AZ58" s="466">
        <f>BC58+BF58+BI58+BL58+BO58+BR58</f>
        <v>0</v>
      </c>
      <c r="BA58" s="392">
        <v>0</v>
      </c>
      <c r="BB58" s="393">
        <v>0</v>
      </c>
      <c r="BC58" s="392">
        <v>0</v>
      </c>
      <c r="BD58" s="392">
        <v>0</v>
      </c>
      <c r="BE58" s="393">
        <v>0</v>
      </c>
      <c r="BF58" s="392">
        <v>0</v>
      </c>
      <c r="BG58" s="392">
        <v>0</v>
      </c>
      <c r="BH58" s="393">
        <v>0</v>
      </c>
      <c r="BI58" s="392">
        <v>0</v>
      </c>
      <c r="BJ58" s="392">
        <v>0</v>
      </c>
      <c r="BK58" s="393">
        <v>0</v>
      </c>
      <c r="BL58" s="392">
        <v>0</v>
      </c>
      <c r="BM58" s="392">
        <v>0</v>
      </c>
      <c r="BN58" s="393">
        <v>0</v>
      </c>
      <c r="BO58" s="392">
        <v>0</v>
      </c>
      <c r="BP58" s="392">
        <v>0</v>
      </c>
      <c r="BQ58" s="393">
        <v>0</v>
      </c>
      <c r="BR58" s="392">
        <v>0</v>
      </c>
      <c r="BS58" s="357">
        <f>BT58+BU58+BX58+CA58+CD58+CG58+CJ58+CM58+CP58</f>
        <v>405.9</v>
      </c>
      <c r="BT58" s="392">
        <f t="shared" si="16"/>
        <v>0</v>
      </c>
      <c r="BU58" s="392">
        <f t="shared" si="16"/>
        <v>0</v>
      </c>
      <c r="BV58" s="392">
        <f t="shared" si="16"/>
        <v>0</v>
      </c>
      <c r="BW58" s="393">
        <f t="shared" si="16"/>
        <v>0</v>
      </c>
      <c r="BX58" s="392">
        <f>BV58+BW58</f>
        <v>0</v>
      </c>
      <c r="BY58" s="392">
        <f>J58+AH58+BA58</f>
        <v>0</v>
      </c>
      <c r="BZ58" s="393">
        <f>K58+AI58+BB58</f>
        <v>0</v>
      </c>
      <c r="CA58" s="392">
        <f>BY58+BZ58</f>
        <v>0</v>
      </c>
      <c r="CB58" s="392">
        <f>M58+AK58</f>
        <v>97.5</v>
      </c>
      <c r="CC58" s="393">
        <f>N58+AL58</f>
        <v>0</v>
      </c>
      <c r="CD58" s="392">
        <f>CB58+CC58</f>
        <v>97.5</v>
      </c>
      <c r="CE58" s="358">
        <f>P58+AN58+BG58</f>
        <v>90.4</v>
      </c>
      <c r="CF58" s="393">
        <f>Q58+AO58+BH58</f>
        <v>0</v>
      </c>
      <c r="CG58" s="392">
        <f>CE58+CF58</f>
        <v>90.4</v>
      </c>
      <c r="CH58" s="358">
        <f>S58+AQ58+BJ58</f>
        <v>50</v>
      </c>
      <c r="CI58" s="393">
        <f>T58+AR58+BK58</f>
        <v>0</v>
      </c>
      <c r="CJ58" s="392">
        <f>CH58+CI58</f>
        <v>50</v>
      </c>
      <c r="CK58" s="358">
        <f>V58+AT58+BM58</f>
        <v>72</v>
      </c>
      <c r="CL58" s="393">
        <f>W58+AU58+BN58</f>
        <v>0</v>
      </c>
      <c r="CM58" s="392">
        <f>CK58+CL58</f>
        <v>72</v>
      </c>
      <c r="CN58" s="358">
        <f>Y58+AW58+BP58</f>
        <v>96</v>
      </c>
      <c r="CO58" s="393">
        <f>Z58+AX58+BQ58</f>
        <v>0</v>
      </c>
      <c r="CP58" s="441">
        <f>CN58+CO58</f>
        <v>96</v>
      </c>
      <c r="CQ58" s="326"/>
    </row>
    <row r="59" s="27" customFormat="1" ht="81.75" customHeight="1" spans="1:95">
      <c r="A59" s="394"/>
      <c r="B59" s="395" t="s">
        <v>159</v>
      </c>
      <c r="C59" s="423"/>
      <c r="D59" s="424">
        <f>E59+F59+I59+L59+O59+R59+U59+X59+AA59</f>
        <v>62925.03923</v>
      </c>
      <c r="E59" s="397">
        <f>E57+E58</f>
        <v>4728.52027</v>
      </c>
      <c r="F59" s="397">
        <f t="shared" ref="F59:AA59" si="17">F57+F58</f>
        <v>5368.03887</v>
      </c>
      <c r="G59" s="397">
        <f t="shared" si="17"/>
        <v>6595.98174</v>
      </c>
      <c r="H59" s="397">
        <f t="shared" si="17"/>
        <v>0</v>
      </c>
      <c r="I59" s="397">
        <f t="shared" si="17"/>
        <v>6595.98174</v>
      </c>
      <c r="J59" s="397">
        <f t="shared" si="17"/>
        <v>6398.76753</v>
      </c>
      <c r="K59" s="397">
        <f t="shared" si="17"/>
        <v>0</v>
      </c>
      <c r="L59" s="397">
        <f t="shared" si="17"/>
        <v>6398.76753</v>
      </c>
      <c r="M59" s="397">
        <f t="shared" si="17"/>
        <v>6123.96909</v>
      </c>
      <c r="N59" s="397">
        <f t="shared" si="17"/>
        <v>0</v>
      </c>
      <c r="O59" s="397">
        <f t="shared" si="17"/>
        <v>6123.96909</v>
      </c>
      <c r="P59" s="397">
        <f t="shared" si="17"/>
        <v>9080.61139</v>
      </c>
      <c r="Q59" s="397">
        <f t="shared" si="17"/>
        <v>0</v>
      </c>
      <c r="R59" s="397">
        <f t="shared" si="17"/>
        <v>9080.61139</v>
      </c>
      <c r="S59" s="397">
        <f t="shared" si="17"/>
        <v>7780.33851</v>
      </c>
      <c r="T59" s="397">
        <f t="shared" si="17"/>
        <v>0</v>
      </c>
      <c r="U59" s="397">
        <f t="shared" si="17"/>
        <v>7780.33851</v>
      </c>
      <c r="V59" s="397">
        <f t="shared" si="17"/>
        <v>9155.84223</v>
      </c>
      <c r="W59" s="397">
        <f t="shared" si="17"/>
        <v>0</v>
      </c>
      <c r="X59" s="397">
        <f t="shared" si="17"/>
        <v>9155.84223</v>
      </c>
      <c r="Y59" s="397">
        <f t="shared" si="17"/>
        <v>7692.9696</v>
      </c>
      <c r="Z59" s="397">
        <f t="shared" si="17"/>
        <v>0</v>
      </c>
      <c r="AA59" s="397">
        <f t="shared" si="17"/>
        <v>7692.9696</v>
      </c>
      <c r="AB59" s="424">
        <f>AC59+AD59+AG59+AJ59+AM59+AP59+AS59+AV59+AY59</f>
        <v>1501.34194</v>
      </c>
      <c r="AC59" s="397">
        <f t="shared" ref="AC59:BR59" si="18">AC57</f>
        <v>0</v>
      </c>
      <c r="AD59" s="397">
        <f t="shared" si="18"/>
        <v>0</v>
      </c>
      <c r="AE59" s="397">
        <f t="shared" si="18"/>
        <v>95.44194</v>
      </c>
      <c r="AF59" s="397">
        <f t="shared" si="18"/>
        <v>0</v>
      </c>
      <c r="AG59" s="397">
        <f t="shared" si="18"/>
        <v>95.44194</v>
      </c>
      <c r="AH59" s="397">
        <f t="shared" si="18"/>
        <v>0</v>
      </c>
      <c r="AI59" s="397">
        <f t="shared" si="18"/>
        <v>0</v>
      </c>
      <c r="AJ59" s="397">
        <f t="shared" si="18"/>
        <v>0</v>
      </c>
      <c r="AK59" s="397">
        <f t="shared" si="18"/>
        <v>97.5</v>
      </c>
      <c r="AL59" s="397">
        <f t="shared" si="18"/>
        <v>0</v>
      </c>
      <c r="AM59" s="397">
        <f t="shared" si="18"/>
        <v>97.5</v>
      </c>
      <c r="AN59" s="397">
        <f t="shared" si="18"/>
        <v>90.4</v>
      </c>
      <c r="AO59" s="397">
        <f t="shared" si="18"/>
        <v>0</v>
      </c>
      <c r="AP59" s="397">
        <f t="shared" si="18"/>
        <v>90.4</v>
      </c>
      <c r="AQ59" s="397">
        <f t="shared" si="18"/>
        <v>1050</v>
      </c>
      <c r="AR59" s="397">
        <f t="shared" si="18"/>
        <v>0</v>
      </c>
      <c r="AS59" s="397">
        <f t="shared" si="18"/>
        <v>1050</v>
      </c>
      <c r="AT59" s="397">
        <f t="shared" si="18"/>
        <v>72</v>
      </c>
      <c r="AU59" s="397">
        <f t="shared" si="18"/>
        <v>0</v>
      </c>
      <c r="AV59" s="397">
        <f t="shared" si="18"/>
        <v>72</v>
      </c>
      <c r="AW59" s="397">
        <f t="shared" si="18"/>
        <v>96</v>
      </c>
      <c r="AX59" s="397">
        <f t="shared" si="18"/>
        <v>0</v>
      </c>
      <c r="AY59" s="397">
        <f t="shared" si="18"/>
        <v>96</v>
      </c>
      <c r="AZ59" s="466">
        <f>BC59+BF59+BI59+BL59+BO59+BR59</f>
        <v>0</v>
      </c>
      <c r="BA59" s="397">
        <f t="shared" si="18"/>
        <v>0</v>
      </c>
      <c r="BB59" s="397">
        <f t="shared" si="18"/>
        <v>0</v>
      </c>
      <c r="BC59" s="397">
        <f t="shared" si="18"/>
        <v>0</v>
      </c>
      <c r="BD59" s="397">
        <f t="shared" si="18"/>
        <v>0</v>
      </c>
      <c r="BE59" s="397">
        <f t="shared" si="18"/>
        <v>0</v>
      </c>
      <c r="BF59" s="397">
        <f t="shared" si="18"/>
        <v>0</v>
      </c>
      <c r="BG59" s="397">
        <f t="shared" si="18"/>
        <v>0</v>
      </c>
      <c r="BH59" s="397">
        <f t="shared" si="18"/>
        <v>0</v>
      </c>
      <c r="BI59" s="397">
        <f t="shared" si="18"/>
        <v>0</v>
      </c>
      <c r="BJ59" s="397">
        <f t="shared" si="18"/>
        <v>0</v>
      </c>
      <c r="BK59" s="397">
        <f t="shared" si="18"/>
        <v>0</v>
      </c>
      <c r="BL59" s="397">
        <f t="shared" si="18"/>
        <v>0</v>
      </c>
      <c r="BM59" s="397">
        <f t="shared" si="18"/>
        <v>0</v>
      </c>
      <c r="BN59" s="397">
        <f t="shared" si="18"/>
        <v>0</v>
      </c>
      <c r="BO59" s="397">
        <f t="shared" si="18"/>
        <v>0</v>
      </c>
      <c r="BP59" s="397">
        <f t="shared" si="18"/>
        <v>0</v>
      </c>
      <c r="BQ59" s="397">
        <f t="shared" si="18"/>
        <v>0</v>
      </c>
      <c r="BR59" s="397">
        <f t="shared" si="18"/>
        <v>0</v>
      </c>
      <c r="BS59" s="357">
        <f>BT59+BU59+BX59+CA59+CD59+CG59+CJ59+CM59+CP59</f>
        <v>64426.38117</v>
      </c>
      <c r="BT59" s="397">
        <f t="shared" ref="BT59:CP59" si="19">BT57</f>
        <v>4728.52027</v>
      </c>
      <c r="BU59" s="397">
        <f t="shared" si="19"/>
        <v>5368.03887</v>
      </c>
      <c r="BV59" s="397">
        <f t="shared" si="19"/>
        <v>6691.42368</v>
      </c>
      <c r="BW59" s="397">
        <f t="shared" si="19"/>
        <v>0</v>
      </c>
      <c r="BX59" s="397">
        <f t="shared" si="19"/>
        <v>6691.42368</v>
      </c>
      <c r="BY59" s="397">
        <f t="shared" si="19"/>
        <v>6398.76753</v>
      </c>
      <c r="BZ59" s="397">
        <f t="shared" si="19"/>
        <v>0</v>
      </c>
      <c r="CA59" s="397">
        <f t="shared" si="19"/>
        <v>6398.76753</v>
      </c>
      <c r="CB59" s="397">
        <f t="shared" si="19"/>
        <v>6221.46909</v>
      </c>
      <c r="CC59" s="397">
        <f t="shared" si="19"/>
        <v>0</v>
      </c>
      <c r="CD59" s="397">
        <f t="shared" si="19"/>
        <v>6221.46909</v>
      </c>
      <c r="CE59" s="397">
        <f t="shared" si="19"/>
        <v>9171.01139</v>
      </c>
      <c r="CF59" s="397">
        <f t="shared" si="19"/>
        <v>0</v>
      </c>
      <c r="CG59" s="503">
        <f t="shared" si="19"/>
        <v>9171.01139</v>
      </c>
      <c r="CH59" s="503">
        <f t="shared" si="19"/>
        <v>8830.33851</v>
      </c>
      <c r="CI59" s="503">
        <f t="shared" si="19"/>
        <v>0</v>
      </c>
      <c r="CJ59" s="503">
        <f t="shared" si="19"/>
        <v>8830.33851</v>
      </c>
      <c r="CK59" s="503">
        <f t="shared" si="19"/>
        <v>9227.84223</v>
      </c>
      <c r="CL59" s="503">
        <f t="shared" si="19"/>
        <v>0</v>
      </c>
      <c r="CM59" s="503">
        <f t="shared" si="19"/>
        <v>9227.84223</v>
      </c>
      <c r="CN59" s="503">
        <f t="shared" si="19"/>
        <v>7788.9696</v>
      </c>
      <c r="CO59" s="503">
        <f t="shared" si="19"/>
        <v>0</v>
      </c>
      <c r="CP59" s="515">
        <f t="shared" si="19"/>
        <v>7788.9696</v>
      </c>
      <c r="CQ59" s="327"/>
    </row>
    <row r="60" s="27" customFormat="1" ht="21" customHeight="1" spans="1:95">
      <c r="A60" s="418" t="s">
        <v>580</v>
      </c>
      <c r="B60" s="419"/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  <c r="Y60" s="419"/>
      <c r="Z60" s="419"/>
      <c r="AA60" s="419"/>
      <c r="AB60" s="419"/>
      <c r="AC60" s="419"/>
      <c r="AD60" s="419"/>
      <c r="AE60" s="419"/>
      <c r="AF60" s="419"/>
      <c r="AG60" s="419"/>
      <c r="AH60" s="419"/>
      <c r="AI60" s="419"/>
      <c r="AJ60" s="419"/>
      <c r="AK60" s="419"/>
      <c r="AL60" s="419"/>
      <c r="AM60" s="419"/>
      <c r="AN60" s="419"/>
      <c r="AO60" s="419"/>
      <c r="AP60" s="419"/>
      <c r="AQ60" s="419"/>
      <c r="AR60" s="419"/>
      <c r="AS60" s="419"/>
      <c r="AT60" s="419"/>
      <c r="AU60" s="419"/>
      <c r="AV60" s="419"/>
      <c r="AW60" s="419"/>
      <c r="AX60" s="419"/>
      <c r="AY60" s="419"/>
      <c r="AZ60" s="419"/>
      <c r="BA60" s="419"/>
      <c r="BB60" s="419"/>
      <c r="BC60" s="419"/>
      <c r="BD60" s="419"/>
      <c r="BE60" s="419"/>
      <c r="BF60" s="419"/>
      <c r="BG60" s="419"/>
      <c r="BH60" s="419"/>
      <c r="BI60" s="419"/>
      <c r="BJ60" s="419"/>
      <c r="BK60" s="419"/>
      <c r="BL60" s="419"/>
      <c r="BM60" s="419"/>
      <c r="BN60" s="419"/>
      <c r="BO60" s="419"/>
      <c r="BP60" s="419"/>
      <c r="BQ60" s="419"/>
      <c r="BR60" s="419"/>
      <c r="BS60" s="419"/>
      <c r="BT60" s="419"/>
      <c r="BU60" s="419"/>
      <c r="BV60" s="419"/>
      <c r="BW60" s="419"/>
      <c r="BX60" s="419"/>
      <c r="BY60" s="419"/>
      <c r="BZ60" s="419"/>
      <c r="CA60" s="419"/>
      <c r="CB60" s="419"/>
      <c r="CC60" s="419"/>
      <c r="CD60" s="419"/>
      <c r="CE60" s="419"/>
      <c r="CF60" s="419"/>
      <c r="CG60" s="419"/>
      <c r="CH60" s="419"/>
      <c r="CI60" s="419"/>
      <c r="CJ60" s="419"/>
      <c r="CK60" s="419"/>
      <c r="CL60" s="419"/>
      <c r="CM60" s="419"/>
      <c r="CN60" s="419"/>
      <c r="CO60" s="419"/>
      <c r="CP60" s="514"/>
      <c r="CQ60" s="228"/>
    </row>
    <row r="61" s="27" customFormat="1" ht="22.5" customHeight="1" spans="1:95">
      <c r="A61" s="76" t="s">
        <v>305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207"/>
      <c r="CQ61" s="228"/>
    </row>
    <row r="62" ht="68.25" customHeight="1" spans="1:95">
      <c r="A62" s="362" t="s">
        <v>122</v>
      </c>
      <c r="B62" s="355" t="s">
        <v>160</v>
      </c>
      <c r="C62" s="356" t="s">
        <v>13</v>
      </c>
      <c r="D62" s="425">
        <f>E62+F62+I62+L62+O62+R62+U62+X62+AA62</f>
        <v>1488.35017</v>
      </c>
      <c r="E62" s="358">
        <v>0</v>
      </c>
      <c r="F62" s="358">
        <v>0</v>
      </c>
      <c r="G62" s="358">
        <f>'26'!I50</f>
        <v>1488.35017</v>
      </c>
      <c r="H62" s="359">
        <f>H63+H64+H65</f>
        <v>0</v>
      </c>
      <c r="I62" s="358">
        <f>G62+H62</f>
        <v>1488.35017</v>
      </c>
      <c r="J62" s="358">
        <f>'34'!L58</f>
        <v>0</v>
      </c>
      <c r="K62" s="393"/>
      <c r="L62" s="358">
        <v>0</v>
      </c>
      <c r="M62" s="358">
        <v>0</v>
      </c>
      <c r="N62" s="393">
        <v>0</v>
      </c>
      <c r="O62" s="358">
        <v>0</v>
      </c>
      <c r="P62" s="392">
        <f>'49'!R62</f>
        <v>0</v>
      </c>
      <c r="Q62" s="359">
        <f>Q63+Q64+Q65</f>
        <v>0</v>
      </c>
      <c r="R62" s="441">
        <f>P62+Q62</f>
        <v>0</v>
      </c>
      <c r="S62" s="392">
        <f>'56'!U62</f>
        <v>0</v>
      </c>
      <c r="T62" s="359">
        <f>T63</f>
        <v>0</v>
      </c>
      <c r="U62" s="441">
        <f>S62+T62</f>
        <v>0</v>
      </c>
      <c r="V62" s="392">
        <f>'56'!X62</f>
        <v>0</v>
      </c>
      <c r="W62" s="359">
        <f>W63</f>
        <v>0</v>
      </c>
      <c r="X62" s="441">
        <f>V62+W62</f>
        <v>0</v>
      </c>
      <c r="Y62" s="392">
        <f>'56'!AA62</f>
        <v>0</v>
      </c>
      <c r="Z62" s="359">
        <f>Z63</f>
        <v>0</v>
      </c>
      <c r="AA62" s="441">
        <f>Y62+Z62</f>
        <v>0</v>
      </c>
      <c r="AB62" s="425">
        <f>AC62+AD62+AG62+AJ62+AM62+AP62+AS62+AV62+AY62</f>
        <v>0</v>
      </c>
      <c r="AC62" s="404">
        <v>0</v>
      </c>
      <c r="AD62" s="404">
        <v>0</v>
      </c>
      <c r="AE62" s="404">
        <v>0</v>
      </c>
      <c r="AF62" s="405"/>
      <c r="AG62" s="404">
        <v>0</v>
      </c>
      <c r="AH62" s="404">
        <f>'35'!AA58</f>
        <v>0</v>
      </c>
      <c r="AI62" s="460"/>
      <c r="AJ62" s="404">
        <v>0</v>
      </c>
      <c r="AK62" s="404">
        <f>'43'!AD60</f>
        <v>0</v>
      </c>
      <c r="AL62" s="460"/>
      <c r="AM62" s="404">
        <v>0</v>
      </c>
      <c r="AN62" s="404">
        <f>'49'!AG62</f>
        <v>0</v>
      </c>
      <c r="AO62" s="460"/>
      <c r="AP62" s="404">
        <v>0</v>
      </c>
      <c r="AQ62" s="392">
        <f>'56'!AS62</f>
        <v>0</v>
      </c>
      <c r="AR62" s="460"/>
      <c r="AS62" s="404">
        <v>0</v>
      </c>
      <c r="AT62" s="392">
        <f>'56'!AV62</f>
        <v>0</v>
      </c>
      <c r="AU62" s="460"/>
      <c r="AV62" s="404">
        <v>0</v>
      </c>
      <c r="AW62" s="392">
        <f>'56'!AY62</f>
        <v>0</v>
      </c>
      <c r="AX62" s="460"/>
      <c r="AY62" s="404">
        <v>0</v>
      </c>
      <c r="AZ62" s="466">
        <f>BC62+BF62+BI62+BL62+BO62+BR62</f>
        <v>0</v>
      </c>
      <c r="BA62" s="404">
        <v>0</v>
      </c>
      <c r="BB62" s="405"/>
      <c r="BC62" s="404">
        <f>BA62+BB62</f>
        <v>0</v>
      </c>
      <c r="BD62" s="404">
        <v>0</v>
      </c>
      <c r="BE62" s="405"/>
      <c r="BF62" s="404">
        <f>BD62+BE62</f>
        <v>0</v>
      </c>
      <c r="BG62" s="404">
        <v>0</v>
      </c>
      <c r="BH62" s="405"/>
      <c r="BI62" s="404">
        <f>BG62+BH62</f>
        <v>0</v>
      </c>
      <c r="BJ62" s="392">
        <f>'56'!BL62</f>
        <v>0</v>
      </c>
      <c r="BK62" s="405"/>
      <c r="BL62" s="404">
        <f>BJ62+BK62</f>
        <v>0</v>
      </c>
      <c r="BM62" s="392">
        <f>'56'!BO62</f>
        <v>0</v>
      </c>
      <c r="BN62" s="405"/>
      <c r="BO62" s="404">
        <f>BM62+BN62</f>
        <v>0</v>
      </c>
      <c r="BP62" s="392">
        <f>'56'!BR62</f>
        <v>0</v>
      </c>
      <c r="BQ62" s="405"/>
      <c r="BR62" s="404">
        <f>BP62+BQ62</f>
        <v>0</v>
      </c>
      <c r="BS62" s="357">
        <f>BT62+BU62+BX62+CA62+CD62+CG62+CJ62+CM62+CP62</f>
        <v>1488.35017</v>
      </c>
      <c r="BT62" s="358">
        <f>E62+AC62</f>
        <v>0</v>
      </c>
      <c r="BU62" s="358">
        <f>F62+AD62</f>
        <v>0</v>
      </c>
      <c r="BV62" s="358">
        <f>G62+AE62</f>
        <v>1488.35017</v>
      </c>
      <c r="BW62" s="359">
        <f>H62+AF62</f>
        <v>0</v>
      </c>
      <c r="BX62" s="358">
        <f>BV62+BW62</f>
        <v>1488.35017</v>
      </c>
      <c r="BY62" s="358">
        <f>J62+AH62+BA62</f>
        <v>0</v>
      </c>
      <c r="BZ62" s="393">
        <f>K62+AI62+BB62</f>
        <v>0</v>
      </c>
      <c r="CA62" s="358">
        <f>BY62+BZ62</f>
        <v>0</v>
      </c>
      <c r="CB62" s="358">
        <f>M62+AK62</f>
        <v>0</v>
      </c>
      <c r="CC62" s="393">
        <f>N62+AL62</f>
        <v>0</v>
      </c>
      <c r="CD62" s="358">
        <f>CB62+CC62</f>
        <v>0</v>
      </c>
      <c r="CE62" s="358">
        <f>P62+AN62+BG62</f>
        <v>0</v>
      </c>
      <c r="CF62" s="359">
        <f>Q62+AO62+BH62</f>
        <v>0</v>
      </c>
      <c r="CG62" s="358">
        <f>CE62+CF62</f>
        <v>0</v>
      </c>
      <c r="CH62" s="358">
        <f>S62+AQ62+BJ62</f>
        <v>0</v>
      </c>
      <c r="CI62" s="359">
        <f>T62+AR62+BK62</f>
        <v>0</v>
      </c>
      <c r="CJ62" s="358">
        <f>CH62+CI62</f>
        <v>0</v>
      </c>
      <c r="CK62" s="358">
        <f>V62+AT62+BM62</f>
        <v>0</v>
      </c>
      <c r="CL62" s="359">
        <f>W62+AU62+BN62</f>
        <v>0</v>
      </c>
      <c r="CM62" s="358">
        <f>CK62+CL62</f>
        <v>0</v>
      </c>
      <c r="CN62" s="358">
        <f>Y62+AW62+BP62</f>
        <v>0</v>
      </c>
      <c r="CO62" s="359">
        <f>Z62+AX62+BQ62</f>
        <v>0</v>
      </c>
      <c r="CP62" s="441">
        <f>CN62+CO62</f>
        <v>0</v>
      </c>
      <c r="CQ62" s="327"/>
    </row>
    <row r="63" spans="1:95">
      <c r="A63" s="362"/>
      <c r="B63" s="355"/>
      <c r="C63" s="356" t="s">
        <v>91</v>
      </c>
      <c r="D63" s="426"/>
      <c r="E63" s="361"/>
      <c r="F63" s="361"/>
      <c r="G63" s="361"/>
      <c r="H63" s="427"/>
      <c r="I63" s="361"/>
      <c r="J63" s="432"/>
      <c r="K63" s="433"/>
      <c r="L63" s="408"/>
      <c r="M63" s="432"/>
      <c r="N63" s="433"/>
      <c r="O63" s="434"/>
      <c r="P63" s="435"/>
      <c r="Q63" s="448"/>
      <c r="R63" s="432"/>
      <c r="S63" s="435"/>
      <c r="T63" s="449"/>
      <c r="U63" s="432"/>
      <c r="V63" s="435"/>
      <c r="W63" s="449"/>
      <c r="X63" s="432"/>
      <c r="Y63" s="435"/>
      <c r="Z63" s="449"/>
      <c r="AA63" s="432"/>
      <c r="AB63" s="426"/>
      <c r="AC63" s="361"/>
      <c r="AD63" s="361"/>
      <c r="AE63" s="361"/>
      <c r="AF63" s="427"/>
      <c r="AG63" s="361"/>
      <c r="AH63" s="432"/>
      <c r="AI63" s="433"/>
      <c r="AJ63" s="408"/>
      <c r="AK63" s="432"/>
      <c r="AL63" s="433"/>
      <c r="AM63" s="408"/>
      <c r="AN63" s="432"/>
      <c r="AO63" s="433"/>
      <c r="AP63" s="408"/>
      <c r="AQ63" s="432"/>
      <c r="AR63" s="433"/>
      <c r="AS63" s="408"/>
      <c r="AT63" s="432"/>
      <c r="AU63" s="433"/>
      <c r="AV63" s="408"/>
      <c r="AW63" s="432"/>
      <c r="AX63" s="433"/>
      <c r="AY63" s="434"/>
      <c r="AZ63" s="391"/>
      <c r="BA63" s="435"/>
      <c r="BB63" s="393"/>
      <c r="BC63" s="434"/>
      <c r="BD63" s="435"/>
      <c r="BE63" s="393"/>
      <c r="BF63" s="435"/>
      <c r="BG63" s="435"/>
      <c r="BH63" s="393"/>
      <c r="BI63" s="435"/>
      <c r="BJ63" s="435"/>
      <c r="BK63" s="393"/>
      <c r="BL63" s="435"/>
      <c r="BM63" s="435"/>
      <c r="BN63" s="393"/>
      <c r="BO63" s="435"/>
      <c r="BP63" s="435"/>
      <c r="BQ63" s="393"/>
      <c r="BR63" s="494"/>
      <c r="BS63" s="408"/>
      <c r="BT63" s="361"/>
      <c r="BU63" s="361"/>
      <c r="BV63" s="361"/>
      <c r="BW63" s="427"/>
      <c r="BX63" s="361"/>
      <c r="BY63" s="432"/>
      <c r="BZ63" s="433"/>
      <c r="CA63" s="408"/>
      <c r="CB63" s="432"/>
      <c r="CC63" s="433"/>
      <c r="CD63" s="408"/>
      <c r="CE63" s="361"/>
      <c r="CF63" s="393"/>
      <c r="CG63" s="361"/>
      <c r="CH63" s="361"/>
      <c r="CI63" s="393"/>
      <c r="CJ63" s="361"/>
      <c r="CK63" s="361"/>
      <c r="CL63" s="393"/>
      <c r="CM63" s="361"/>
      <c r="CN63" s="361"/>
      <c r="CO63" s="393"/>
      <c r="CP63" s="434"/>
      <c r="CQ63" s="327"/>
    </row>
    <row r="64" ht="22.5" spans="1:95">
      <c r="A64" s="362"/>
      <c r="B64" s="355"/>
      <c r="C64" s="356" t="s">
        <v>404</v>
      </c>
      <c r="D64" s="357"/>
      <c r="E64" s="361"/>
      <c r="F64" s="361"/>
      <c r="G64" s="361"/>
      <c r="H64" s="427"/>
      <c r="I64" s="361"/>
      <c r="J64" s="432"/>
      <c r="K64" s="436"/>
      <c r="L64" s="408"/>
      <c r="M64" s="432"/>
      <c r="N64" s="436"/>
      <c r="O64" s="434"/>
      <c r="P64" s="437"/>
      <c r="Q64" s="448"/>
      <c r="R64" s="432"/>
      <c r="S64" s="437"/>
      <c r="T64" s="450"/>
      <c r="U64" s="432"/>
      <c r="V64" s="437"/>
      <c r="W64" s="450"/>
      <c r="X64" s="432"/>
      <c r="Y64" s="437"/>
      <c r="Z64" s="450"/>
      <c r="AA64" s="432"/>
      <c r="AB64" s="357"/>
      <c r="AC64" s="361"/>
      <c r="AD64" s="361"/>
      <c r="AE64" s="361"/>
      <c r="AF64" s="427"/>
      <c r="AG64" s="361"/>
      <c r="AH64" s="432"/>
      <c r="AI64" s="436"/>
      <c r="AJ64" s="408"/>
      <c r="AK64" s="432"/>
      <c r="AL64" s="436"/>
      <c r="AM64" s="408"/>
      <c r="AN64" s="432"/>
      <c r="AO64" s="436"/>
      <c r="AP64" s="408"/>
      <c r="AQ64" s="432"/>
      <c r="AR64" s="436"/>
      <c r="AS64" s="408"/>
      <c r="AT64" s="432"/>
      <c r="AU64" s="436"/>
      <c r="AV64" s="408"/>
      <c r="AW64" s="432"/>
      <c r="AX64" s="436"/>
      <c r="AY64" s="434"/>
      <c r="AZ64" s="480"/>
      <c r="BA64" s="437"/>
      <c r="BB64" s="481"/>
      <c r="BC64" s="434"/>
      <c r="BD64" s="437"/>
      <c r="BE64" s="481"/>
      <c r="BF64" s="437"/>
      <c r="BG64" s="437"/>
      <c r="BH64" s="481"/>
      <c r="BI64" s="437"/>
      <c r="BJ64" s="437"/>
      <c r="BK64" s="481"/>
      <c r="BL64" s="437"/>
      <c r="BM64" s="437"/>
      <c r="BN64" s="481"/>
      <c r="BO64" s="437"/>
      <c r="BP64" s="437"/>
      <c r="BQ64" s="481"/>
      <c r="BR64" s="497"/>
      <c r="BS64" s="408"/>
      <c r="BT64" s="361"/>
      <c r="BU64" s="361"/>
      <c r="BV64" s="361"/>
      <c r="BW64" s="427"/>
      <c r="BX64" s="361"/>
      <c r="BY64" s="432"/>
      <c r="BZ64" s="436"/>
      <c r="CA64" s="408"/>
      <c r="CB64" s="432"/>
      <c r="CC64" s="436"/>
      <c r="CD64" s="408"/>
      <c r="CE64" s="361"/>
      <c r="CF64" s="481"/>
      <c r="CG64" s="361"/>
      <c r="CH64" s="361"/>
      <c r="CI64" s="481"/>
      <c r="CJ64" s="361"/>
      <c r="CK64" s="361"/>
      <c r="CL64" s="481"/>
      <c r="CM64" s="361"/>
      <c r="CN64" s="361"/>
      <c r="CO64" s="481"/>
      <c r="CP64" s="434"/>
      <c r="CQ64" s="327"/>
    </row>
    <row r="65" ht="27.75" customHeight="1" spans="1:95">
      <c r="A65" s="516"/>
      <c r="B65" s="389"/>
      <c r="C65" s="390" t="s">
        <v>39</v>
      </c>
      <c r="D65" s="391"/>
      <c r="E65" s="435"/>
      <c r="F65" s="435"/>
      <c r="G65" s="435"/>
      <c r="H65" s="433"/>
      <c r="I65" s="435"/>
      <c r="J65" s="547"/>
      <c r="K65" s="436"/>
      <c r="L65" s="411"/>
      <c r="M65" s="547"/>
      <c r="N65" s="436"/>
      <c r="O65" s="548"/>
      <c r="P65" s="437"/>
      <c r="Q65" s="359"/>
      <c r="R65" s="547"/>
      <c r="S65" s="437"/>
      <c r="T65" s="450"/>
      <c r="U65" s="547"/>
      <c r="V65" s="437"/>
      <c r="W65" s="450"/>
      <c r="X65" s="547"/>
      <c r="Y65" s="437"/>
      <c r="Z65" s="450"/>
      <c r="AA65" s="547"/>
      <c r="AB65" s="391"/>
      <c r="AC65" s="435"/>
      <c r="AD65" s="435"/>
      <c r="AE65" s="435"/>
      <c r="AF65" s="433"/>
      <c r="AG65" s="435"/>
      <c r="AH65" s="547"/>
      <c r="AI65" s="436"/>
      <c r="AJ65" s="411"/>
      <c r="AK65" s="547"/>
      <c r="AL65" s="436"/>
      <c r="AM65" s="411"/>
      <c r="AN65" s="547"/>
      <c r="AO65" s="436"/>
      <c r="AP65" s="411"/>
      <c r="AQ65" s="547"/>
      <c r="AR65" s="436"/>
      <c r="AS65" s="411"/>
      <c r="AT65" s="547"/>
      <c r="AU65" s="436"/>
      <c r="AV65" s="411"/>
      <c r="AW65" s="547"/>
      <c r="AX65" s="436"/>
      <c r="AY65" s="548"/>
      <c r="AZ65" s="480"/>
      <c r="BA65" s="437"/>
      <c r="BB65" s="481"/>
      <c r="BC65" s="548"/>
      <c r="BD65" s="437"/>
      <c r="BE65" s="481"/>
      <c r="BF65" s="437"/>
      <c r="BG65" s="437"/>
      <c r="BH65" s="481"/>
      <c r="BI65" s="437"/>
      <c r="BJ65" s="437"/>
      <c r="BK65" s="481"/>
      <c r="BL65" s="437"/>
      <c r="BM65" s="437"/>
      <c r="BN65" s="481"/>
      <c r="BO65" s="437"/>
      <c r="BP65" s="437"/>
      <c r="BQ65" s="481"/>
      <c r="BR65" s="497"/>
      <c r="BS65" s="411"/>
      <c r="BT65" s="435"/>
      <c r="BU65" s="435"/>
      <c r="BV65" s="435"/>
      <c r="BW65" s="433"/>
      <c r="BX65" s="435"/>
      <c r="BY65" s="547"/>
      <c r="BZ65" s="436"/>
      <c r="CA65" s="411"/>
      <c r="CB65" s="547"/>
      <c r="CC65" s="436"/>
      <c r="CD65" s="411"/>
      <c r="CE65" s="435"/>
      <c r="CF65" s="481"/>
      <c r="CG65" s="435"/>
      <c r="CH65" s="435"/>
      <c r="CI65" s="481"/>
      <c r="CJ65" s="435"/>
      <c r="CK65" s="435"/>
      <c r="CL65" s="481"/>
      <c r="CM65" s="435"/>
      <c r="CN65" s="435"/>
      <c r="CO65" s="481"/>
      <c r="CP65" s="548"/>
      <c r="CQ65" s="327"/>
    </row>
    <row r="66" s="30" customFormat="1" ht="69.6" customHeight="1" spans="1:95">
      <c r="A66" s="394"/>
      <c r="B66" s="395" t="s">
        <v>159</v>
      </c>
      <c r="C66" s="423"/>
      <c r="D66" s="424">
        <f>E66+F66+I66+L66+O66+R66+U66+X66+AA66</f>
        <v>1488.35017</v>
      </c>
      <c r="E66" s="397">
        <f>E62</f>
        <v>0</v>
      </c>
      <c r="F66" s="397">
        <f t="shared" ref="F66:BR66" si="20">F62</f>
        <v>0</v>
      </c>
      <c r="G66" s="397">
        <f t="shared" si="20"/>
        <v>1488.35017</v>
      </c>
      <c r="H66" s="517">
        <f t="shared" si="20"/>
        <v>0</v>
      </c>
      <c r="I66" s="397">
        <f t="shared" si="20"/>
        <v>1488.35017</v>
      </c>
      <c r="J66" s="397">
        <f t="shared" si="20"/>
        <v>0</v>
      </c>
      <c r="K66" s="397">
        <f t="shared" si="20"/>
        <v>0</v>
      </c>
      <c r="L66" s="397">
        <f t="shared" si="20"/>
        <v>0</v>
      </c>
      <c r="M66" s="397">
        <f t="shared" si="20"/>
        <v>0</v>
      </c>
      <c r="N66" s="397">
        <f t="shared" si="20"/>
        <v>0</v>
      </c>
      <c r="O66" s="397">
        <f t="shared" si="20"/>
        <v>0</v>
      </c>
      <c r="P66" s="397">
        <f t="shared" si="20"/>
        <v>0</v>
      </c>
      <c r="Q66" s="416">
        <f t="shared" si="20"/>
        <v>0</v>
      </c>
      <c r="R66" s="515">
        <f t="shared" si="20"/>
        <v>0</v>
      </c>
      <c r="S66" s="515">
        <f t="shared" si="20"/>
        <v>0</v>
      </c>
      <c r="T66" s="515">
        <f t="shared" si="20"/>
        <v>0</v>
      </c>
      <c r="U66" s="515">
        <f t="shared" si="20"/>
        <v>0</v>
      </c>
      <c r="V66" s="515">
        <f t="shared" si="20"/>
        <v>0</v>
      </c>
      <c r="W66" s="515">
        <f t="shared" si="20"/>
        <v>0</v>
      </c>
      <c r="X66" s="515">
        <f t="shared" si="20"/>
        <v>0</v>
      </c>
      <c r="Y66" s="515">
        <f t="shared" si="20"/>
        <v>0</v>
      </c>
      <c r="Z66" s="515">
        <f t="shared" si="20"/>
        <v>0</v>
      </c>
      <c r="AA66" s="515">
        <f t="shared" si="20"/>
        <v>0</v>
      </c>
      <c r="AB66" s="424">
        <f>AC66+AD66+AG66+AJ66+AM66+AP66+AS66+AV66+AY66</f>
        <v>0</v>
      </c>
      <c r="AC66" s="397">
        <f t="shared" si="20"/>
        <v>0</v>
      </c>
      <c r="AD66" s="397">
        <f t="shared" si="20"/>
        <v>0</v>
      </c>
      <c r="AE66" s="397">
        <f t="shared" si="20"/>
        <v>0</v>
      </c>
      <c r="AF66" s="517">
        <f t="shared" si="20"/>
        <v>0</v>
      </c>
      <c r="AG66" s="397">
        <f t="shared" si="20"/>
        <v>0</v>
      </c>
      <c r="AH66" s="397">
        <f t="shared" si="20"/>
        <v>0</v>
      </c>
      <c r="AI66" s="397">
        <f t="shared" si="20"/>
        <v>0</v>
      </c>
      <c r="AJ66" s="397">
        <f t="shared" si="20"/>
        <v>0</v>
      </c>
      <c r="AK66" s="397">
        <f t="shared" si="20"/>
        <v>0</v>
      </c>
      <c r="AL66" s="397">
        <f t="shared" si="20"/>
        <v>0</v>
      </c>
      <c r="AM66" s="397">
        <f t="shared" si="20"/>
        <v>0</v>
      </c>
      <c r="AN66" s="397">
        <f t="shared" si="20"/>
        <v>0</v>
      </c>
      <c r="AO66" s="397">
        <f t="shared" si="20"/>
        <v>0</v>
      </c>
      <c r="AP66" s="397">
        <f t="shared" si="20"/>
        <v>0</v>
      </c>
      <c r="AQ66" s="397">
        <f t="shared" si="20"/>
        <v>0</v>
      </c>
      <c r="AR66" s="397">
        <f t="shared" si="20"/>
        <v>0</v>
      </c>
      <c r="AS66" s="397">
        <f t="shared" si="20"/>
        <v>0</v>
      </c>
      <c r="AT66" s="397">
        <f t="shared" si="20"/>
        <v>0</v>
      </c>
      <c r="AU66" s="397">
        <f t="shared" si="20"/>
        <v>0</v>
      </c>
      <c r="AV66" s="397">
        <f t="shared" si="20"/>
        <v>0</v>
      </c>
      <c r="AW66" s="397">
        <f t="shared" si="20"/>
        <v>0</v>
      </c>
      <c r="AX66" s="397">
        <f t="shared" si="20"/>
        <v>0</v>
      </c>
      <c r="AY66" s="397">
        <f t="shared" si="20"/>
        <v>0</v>
      </c>
      <c r="AZ66" s="559">
        <f>BC66+BF66+BI66+BL66+BO66+BR66</f>
        <v>0</v>
      </c>
      <c r="BA66" s="559">
        <f t="shared" si="20"/>
        <v>0</v>
      </c>
      <c r="BB66" s="515">
        <f t="shared" si="20"/>
        <v>0</v>
      </c>
      <c r="BC66" s="503">
        <f t="shared" si="20"/>
        <v>0</v>
      </c>
      <c r="BD66" s="503">
        <f t="shared" si="20"/>
        <v>0</v>
      </c>
      <c r="BE66" s="503">
        <f t="shared" si="20"/>
        <v>0</v>
      </c>
      <c r="BF66" s="503">
        <f t="shared" si="20"/>
        <v>0</v>
      </c>
      <c r="BG66" s="503">
        <f t="shared" si="20"/>
        <v>0</v>
      </c>
      <c r="BH66" s="503">
        <f t="shared" si="20"/>
        <v>0</v>
      </c>
      <c r="BI66" s="503">
        <f t="shared" si="20"/>
        <v>0</v>
      </c>
      <c r="BJ66" s="503">
        <f t="shared" si="20"/>
        <v>0</v>
      </c>
      <c r="BK66" s="503">
        <f t="shared" si="20"/>
        <v>0</v>
      </c>
      <c r="BL66" s="503">
        <f t="shared" si="20"/>
        <v>0</v>
      </c>
      <c r="BM66" s="503">
        <f t="shared" si="20"/>
        <v>0</v>
      </c>
      <c r="BN66" s="503">
        <f t="shared" si="20"/>
        <v>0</v>
      </c>
      <c r="BO66" s="503">
        <f t="shared" si="20"/>
        <v>0</v>
      </c>
      <c r="BP66" s="503">
        <f t="shared" si="20"/>
        <v>0</v>
      </c>
      <c r="BQ66" s="503">
        <f t="shared" si="20"/>
        <v>0</v>
      </c>
      <c r="BR66" s="503">
        <f t="shared" si="20"/>
        <v>0</v>
      </c>
      <c r="BS66" s="424">
        <f>BT66+BU66+BX66+CA66+CD66+CG66+CJ66+CM66+CP66</f>
        <v>1488.35017</v>
      </c>
      <c r="BT66" s="397">
        <f>BT62</f>
        <v>0</v>
      </c>
      <c r="BU66" s="397">
        <f t="shared" ref="BU66:CP66" si="21">BU62</f>
        <v>0</v>
      </c>
      <c r="BV66" s="397">
        <f t="shared" si="21"/>
        <v>1488.35017</v>
      </c>
      <c r="BW66" s="397">
        <f t="shared" si="21"/>
        <v>0</v>
      </c>
      <c r="BX66" s="397">
        <f t="shared" si="21"/>
        <v>1488.35017</v>
      </c>
      <c r="BY66" s="397">
        <f t="shared" si="21"/>
        <v>0</v>
      </c>
      <c r="BZ66" s="397">
        <f t="shared" si="21"/>
        <v>0</v>
      </c>
      <c r="CA66" s="397">
        <f t="shared" si="21"/>
        <v>0</v>
      </c>
      <c r="CB66" s="397">
        <f t="shared" si="21"/>
        <v>0</v>
      </c>
      <c r="CC66" s="397">
        <f t="shared" si="21"/>
        <v>0</v>
      </c>
      <c r="CD66" s="397">
        <f t="shared" si="21"/>
        <v>0</v>
      </c>
      <c r="CE66" s="397">
        <f t="shared" si="21"/>
        <v>0</v>
      </c>
      <c r="CF66" s="397">
        <f t="shared" si="21"/>
        <v>0</v>
      </c>
      <c r="CG66" s="397">
        <f t="shared" si="21"/>
        <v>0</v>
      </c>
      <c r="CH66" s="397">
        <f t="shared" si="21"/>
        <v>0</v>
      </c>
      <c r="CI66" s="397">
        <f t="shared" si="21"/>
        <v>0</v>
      </c>
      <c r="CJ66" s="397">
        <f t="shared" si="21"/>
        <v>0</v>
      </c>
      <c r="CK66" s="397">
        <f t="shared" si="21"/>
        <v>0</v>
      </c>
      <c r="CL66" s="397">
        <f t="shared" si="21"/>
        <v>0</v>
      </c>
      <c r="CM66" s="397">
        <f t="shared" si="21"/>
        <v>0</v>
      </c>
      <c r="CN66" s="397">
        <f t="shared" si="21"/>
        <v>0</v>
      </c>
      <c r="CO66" s="397">
        <f t="shared" si="21"/>
        <v>0</v>
      </c>
      <c r="CP66" s="515">
        <f t="shared" si="21"/>
        <v>0</v>
      </c>
      <c r="CQ66" s="327"/>
    </row>
    <row r="67" customHeight="1" spans="1:95">
      <c r="A67" s="418" t="s">
        <v>306</v>
      </c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AJ67" s="419"/>
      <c r="AK67" s="419"/>
      <c r="AL67" s="419"/>
      <c r="AM67" s="419"/>
      <c r="AN67" s="419"/>
      <c r="AO67" s="419"/>
      <c r="AP67" s="419"/>
      <c r="AQ67" s="419"/>
      <c r="AR67" s="419"/>
      <c r="AS67" s="419"/>
      <c r="AT67" s="419"/>
      <c r="AU67" s="419"/>
      <c r="AV67" s="419"/>
      <c r="AW67" s="419"/>
      <c r="AX67" s="419"/>
      <c r="AY67" s="419"/>
      <c r="AZ67" s="419"/>
      <c r="BA67" s="419"/>
      <c r="BB67" s="419"/>
      <c r="BC67" s="419"/>
      <c r="BD67" s="419"/>
      <c r="BE67" s="419"/>
      <c r="BF67" s="419"/>
      <c r="BG67" s="419"/>
      <c r="BH67" s="419"/>
      <c r="BI67" s="419"/>
      <c r="BJ67" s="419"/>
      <c r="BK67" s="419"/>
      <c r="BL67" s="419"/>
      <c r="BM67" s="419"/>
      <c r="BN67" s="419"/>
      <c r="BO67" s="419"/>
      <c r="BP67" s="419"/>
      <c r="BQ67" s="419"/>
      <c r="BR67" s="419"/>
      <c r="BS67" s="419"/>
      <c r="BT67" s="419"/>
      <c r="BU67" s="419"/>
      <c r="BV67" s="419"/>
      <c r="BW67" s="419"/>
      <c r="BX67" s="419"/>
      <c r="BY67" s="419"/>
      <c r="BZ67" s="419"/>
      <c r="CA67" s="419"/>
      <c r="CB67" s="419"/>
      <c r="CC67" s="419"/>
      <c r="CD67" s="419"/>
      <c r="CE67" s="419"/>
      <c r="CF67" s="419"/>
      <c r="CG67" s="419"/>
      <c r="CH67" s="419"/>
      <c r="CI67" s="419"/>
      <c r="CJ67" s="419"/>
      <c r="CK67" s="419"/>
      <c r="CL67" s="419"/>
      <c r="CM67" s="419"/>
      <c r="CN67" s="419"/>
      <c r="CO67" s="419"/>
      <c r="CP67" s="514"/>
      <c r="CQ67" s="212"/>
    </row>
    <row r="68" ht="19.5" customHeight="1" spans="1:95">
      <c r="A68" s="76" t="s">
        <v>307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207"/>
      <c r="CQ68" s="212"/>
    </row>
    <row r="69" ht="151.5" customHeight="1" spans="1:95">
      <c r="A69" s="518" t="s">
        <v>295</v>
      </c>
      <c r="B69" s="519" t="s">
        <v>412</v>
      </c>
      <c r="C69" s="520" t="s">
        <v>13</v>
      </c>
      <c r="D69" s="521">
        <f>E69+F69+I69+L69+O69+R69+U69+X69+AA69</f>
        <v>52.63158</v>
      </c>
      <c r="E69" s="484">
        <v>0</v>
      </c>
      <c r="F69" s="484">
        <v>0</v>
      </c>
      <c r="G69" s="484">
        <v>0</v>
      </c>
      <c r="H69" s="460"/>
      <c r="I69" s="484">
        <v>0</v>
      </c>
      <c r="J69" s="484">
        <v>0</v>
      </c>
      <c r="K69" s="460"/>
      <c r="L69" s="484">
        <v>0</v>
      </c>
      <c r="M69" s="484">
        <f>'43'!O67</f>
        <v>0</v>
      </c>
      <c r="N69" s="460">
        <v>0</v>
      </c>
      <c r="O69" s="484">
        <f>M69+N69</f>
        <v>0</v>
      </c>
      <c r="P69" s="484">
        <f>'49'!R69</f>
        <v>52.63158</v>
      </c>
      <c r="Q69" s="460">
        <f>SUM(Q70:Q73)</f>
        <v>0</v>
      </c>
      <c r="R69" s="550">
        <f>P69+Q69</f>
        <v>52.63158</v>
      </c>
      <c r="S69" s="484">
        <f>'55'!U69</f>
        <v>0</v>
      </c>
      <c r="T69" s="460">
        <v>0</v>
      </c>
      <c r="U69" s="550">
        <f>S69+T69</f>
        <v>0</v>
      </c>
      <c r="V69" s="484">
        <f>'55'!X69</f>
        <v>0</v>
      </c>
      <c r="W69" s="460">
        <v>0</v>
      </c>
      <c r="X69" s="550">
        <f>V69+W69</f>
        <v>0</v>
      </c>
      <c r="Y69" s="484">
        <f>'55'!AA69</f>
        <v>0</v>
      </c>
      <c r="Z69" s="460">
        <v>0</v>
      </c>
      <c r="AA69" s="550">
        <f>Y69+Z69</f>
        <v>0</v>
      </c>
      <c r="AB69" s="554">
        <f>AC69+AD69+AG69+AJ69+AM69+AP69+AS69+AV69+AY69</f>
        <v>1000</v>
      </c>
      <c r="AC69" s="484">
        <v>0</v>
      </c>
      <c r="AD69" s="484">
        <v>0</v>
      </c>
      <c r="AE69" s="484">
        <v>0</v>
      </c>
      <c r="AF69" s="460"/>
      <c r="AG69" s="484">
        <v>0</v>
      </c>
      <c r="AH69" s="484">
        <v>0</v>
      </c>
      <c r="AI69" s="460">
        <f>AI74+AI75+AI76+AI77</f>
        <v>0</v>
      </c>
      <c r="AJ69" s="484">
        <v>0</v>
      </c>
      <c r="AK69" s="484">
        <f>'43'!AD67</f>
        <v>0</v>
      </c>
      <c r="AL69" s="460">
        <f>AL74+AL75+AL76+AL77</f>
        <v>0</v>
      </c>
      <c r="AM69" s="484">
        <f>AK69+AL69</f>
        <v>0</v>
      </c>
      <c r="AN69" s="484">
        <f>'49'!AP69</f>
        <v>1000</v>
      </c>
      <c r="AO69" s="460">
        <f>SUM(AO70:AO73)</f>
        <v>0</v>
      </c>
      <c r="AP69" s="484">
        <f>AN69+AO69</f>
        <v>1000</v>
      </c>
      <c r="AQ69" s="484">
        <f>'55'!AS69</f>
        <v>0</v>
      </c>
      <c r="AR69" s="460">
        <v>0</v>
      </c>
      <c r="AS69" s="484">
        <f>AQ69+AR69</f>
        <v>0</v>
      </c>
      <c r="AT69" s="484">
        <f>'55'!AV69</f>
        <v>0</v>
      </c>
      <c r="AU69" s="460">
        <v>0</v>
      </c>
      <c r="AV69" s="484">
        <f>AT69+AU69</f>
        <v>0</v>
      </c>
      <c r="AW69" s="484">
        <f>'55'!AY69</f>
        <v>0</v>
      </c>
      <c r="AX69" s="460">
        <v>0</v>
      </c>
      <c r="AY69" s="484">
        <f>AW69+AX69</f>
        <v>0</v>
      </c>
      <c r="AZ69" s="560">
        <f>BC69+BF69+BI69+BL69+BO69+BR69</f>
        <v>0</v>
      </c>
      <c r="BA69" s="561">
        <v>0</v>
      </c>
      <c r="BB69" s="460">
        <f>BB74+BB75+BB76+BB77</f>
        <v>0</v>
      </c>
      <c r="BC69" s="484">
        <f>BA69+BB69</f>
        <v>0</v>
      </c>
      <c r="BD69" s="484">
        <v>0</v>
      </c>
      <c r="BE69" s="460">
        <f>BE74+BE75+BE76+BE77</f>
        <v>0</v>
      </c>
      <c r="BF69" s="484">
        <f>BD69+BE69</f>
        <v>0</v>
      </c>
      <c r="BG69" s="484">
        <f>'49'!BI69</f>
        <v>0</v>
      </c>
      <c r="BH69" s="460">
        <v>0</v>
      </c>
      <c r="BI69" s="484">
        <f>BG69+BH69</f>
        <v>0</v>
      </c>
      <c r="BJ69" s="484">
        <f>'55'!BL69</f>
        <v>0</v>
      </c>
      <c r="BK69" s="460">
        <v>0</v>
      </c>
      <c r="BL69" s="484">
        <f>BJ69+BK69</f>
        <v>0</v>
      </c>
      <c r="BM69" s="484">
        <f>'55'!BO69</f>
        <v>0</v>
      </c>
      <c r="BN69" s="460">
        <v>0</v>
      </c>
      <c r="BO69" s="484">
        <f>BM69+BN69</f>
        <v>0</v>
      </c>
      <c r="BP69" s="484">
        <f>'55'!BR69</f>
        <v>0</v>
      </c>
      <c r="BQ69" s="460">
        <v>0</v>
      </c>
      <c r="BR69" s="484">
        <f>BP69+BQ69</f>
        <v>0</v>
      </c>
      <c r="BS69" s="554">
        <f>BT69+BU69+BX69+CA69+CD69+CG69+CJ69+CM69+CP69</f>
        <v>1052.63158</v>
      </c>
      <c r="BT69" s="484">
        <f>E69+AC69</f>
        <v>0</v>
      </c>
      <c r="BU69" s="484">
        <f>F69+AD69</f>
        <v>0</v>
      </c>
      <c r="BV69" s="484">
        <f>G69+AE69</f>
        <v>0</v>
      </c>
      <c r="BW69" s="460">
        <f>H69+AF69</f>
        <v>0</v>
      </c>
      <c r="BX69" s="484">
        <f>BV69+BW69</f>
        <v>0</v>
      </c>
      <c r="BY69" s="484">
        <f>J69+AH69+BA69</f>
        <v>0</v>
      </c>
      <c r="BZ69" s="460">
        <f>K69+AI69+BB69</f>
        <v>0</v>
      </c>
      <c r="CA69" s="484">
        <f>BY69+BZ69</f>
        <v>0</v>
      </c>
      <c r="CB69" s="484">
        <f>M69+AK69</f>
        <v>0</v>
      </c>
      <c r="CC69" s="460">
        <f>N69+AL69</f>
        <v>0</v>
      </c>
      <c r="CD69" s="484">
        <f>CB69+CC69</f>
        <v>0</v>
      </c>
      <c r="CE69" s="484">
        <f>P69+AN69+BG69</f>
        <v>1052.63158</v>
      </c>
      <c r="CF69" s="460">
        <f>Q69+AO69+BH69</f>
        <v>0</v>
      </c>
      <c r="CG69" s="484">
        <f>CE69+CF69</f>
        <v>1052.63158</v>
      </c>
      <c r="CH69" s="484">
        <f>S69+AQ69+BJ69</f>
        <v>0</v>
      </c>
      <c r="CI69" s="460">
        <f>T69+AR69+BK69</f>
        <v>0</v>
      </c>
      <c r="CJ69" s="484">
        <f>CH69+CI69</f>
        <v>0</v>
      </c>
      <c r="CK69" s="484">
        <f>V69+AT69+BM69</f>
        <v>0</v>
      </c>
      <c r="CL69" s="460">
        <f>W69+AU69+BN69</f>
        <v>0</v>
      </c>
      <c r="CM69" s="484">
        <f>CK69+CL69</f>
        <v>0</v>
      </c>
      <c r="CN69" s="484">
        <f>Y69+AW69+BP69</f>
        <v>0</v>
      </c>
      <c r="CO69" s="460">
        <f>Z69+AX69+BQ69</f>
        <v>0</v>
      </c>
      <c r="CP69" s="484">
        <f>CN69+CO69</f>
        <v>0</v>
      </c>
      <c r="CQ69" s="217"/>
    </row>
    <row r="70" ht="17.25" customHeight="1" spans="1:95">
      <c r="A70" s="406"/>
      <c r="B70" s="363"/>
      <c r="C70" s="407" t="s">
        <v>330</v>
      </c>
      <c r="D70" s="408"/>
      <c r="E70" s="358"/>
      <c r="F70" s="358"/>
      <c r="G70" s="358"/>
      <c r="H70" s="359"/>
      <c r="I70" s="358"/>
      <c r="J70" s="358"/>
      <c r="K70" s="359"/>
      <c r="L70" s="358"/>
      <c r="M70" s="358"/>
      <c r="N70" s="359"/>
      <c r="O70" s="358"/>
      <c r="P70" s="358"/>
      <c r="Q70" s="359"/>
      <c r="R70" s="358"/>
      <c r="S70" s="358"/>
      <c r="T70" s="359"/>
      <c r="U70" s="358"/>
      <c r="V70" s="358"/>
      <c r="W70" s="359"/>
      <c r="X70" s="358"/>
      <c r="Y70" s="358"/>
      <c r="Z70" s="359"/>
      <c r="AA70" s="358"/>
      <c r="AB70" s="361"/>
      <c r="AC70" s="358"/>
      <c r="AD70" s="358"/>
      <c r="AE70" s="358"/>
      <c r="AF70" s="359"/>
      <c r="AG70" s="358"/>
      <c r="AH70" s="358"/>
      <c r="AI70" s="359"/>
      <c r="AJ70" s="358"/>
      <c r="AK70" s="358"/>
      <c r="AL70" s="359"/>
      <c r="AM70" s="358"/>
      <c r="AN70" s="358"/>
      <c r="AO70" s="359"/>
      <c r="AP70" s="358"/>
      <c r="AQ70" s="358"/>
      <c r="AR70" s="359"/>
      <c r="AS70" s="358"/>
      <c r="AT70" s="358"/>
      <c r="AU70" s="359"/>
      <c r="AV70" s="358"/>
      <c r="AW70" s="358"/>
      <c r="AX70" s="359"/>
      <c r="AY70" s="358"/>
      <c r="AZ70" s="361"/>
      <c r="BA70" s="358"/>
      <c r="BB70" s="359"/>
      <c r="BC70" s="358"/>
      <c r="BD70" s="358"/>
      <c r="BE70" s="359"/>
      <c r="BF70" s="358"/>
      <c r="BG70" s="358"/>
      <c r="BH70" s="359"/>
      <c r="BI70" s="358"/>
      <c r="BJ70" s="358"/>
      <c r="BK70" s="359"/>
      <c r="BL70" s="358"/>
      <c r="BM70" s="358"/>
      <c r="BN70" s="359"/>
      <c r="BO70" s="358"/>
      <c r="BP70" s="358"/>
      <c r="BQ70" s="359"/>
      <c r="BR70" s="358"/>
      <c r="BS70" s="361"/>
      <c r="BT70" s="358"/>
      <c r="BU70" s="358"/>
      <c r="BV70" s="358"/>
      <c r="BW70" s="359"/>
      <c r="BX70" s="358"/>
      <c r="BY70" s="358"/>
      <c r="BZ70" s="359"/>
      <c r="CA70" s="358"/>
      <c r="CB70" s="358"/>
      <c r="CC70" s="359"/>
      <c r="CD70" s="358"/>
      <c r="CE70" s="358"/>
      <c r="CF70" s="359"/>
      <c r="CG70" s="358"/>
      <c r="CH70" s="358"/>
      <c r="CI70" s="359"/>
      <c r="CJ70" s="358"/>
      <c r="CK70" s="358"/>
      <c r="CL70" s="359"/>
      <c r="CM70" s="358"/>
      <c r="CN70" s="358"/>
      <c r="CO70" s="359"/>
      <c r="CP70" s="358"/>
      <c r="CQ70" s="219"/>
    </row>
    <row r="71" ht="20.25" customHeight="1" spans="1:95">
      <c r="A71" s="406"/>
      <c r="B71" s="363"/>
      <c r="C71" s="407" t="s">
        <v>91</v>
      </c>
      <c r="D71" s="408"/>
      <c r="E71" s="358"/>
      <c r="F71" s="358"/>
      <c r="G71" s="358"/>
      <c r="H71" s="359"/>
      <c r="I71" s="358"/>
      <c r="J71" s="358"/>
      <c r="K71" s="359"/>
      <c r="L71" s="358"/>
      <c r="M71" s="358"/>
      <c r="N71" s="359"/>
      <c r="O71" s="358"/>
      <c r="P71" s="358"/>
      <c r="Q71" s="359"/>
      <c r="R71" s="358"/>
      <c r="S71" s="358"/>
      <c r="T71" s="359"/>
      <c r="U71" s="358"/>
      <c r="V71" s="358"/>
      <c r="W71" s="359"/>
      <c r="X71" s="358"/>
      <c r="Y71" s="358"/>
      <c r="Z71" s="359"/>
      <c r="AA71" s="358"/>
      <c r="AB71" s="361"/>
      <c r="AC71" s="358"/>
      <c r="AD71" s="358"/>
      <c r="AE71" s="358"/>
      <c r="AF71" s="359"/>
      <c r="AG71" s="358"/>
      <c r="AH71" s="358"/>
      <c r="AI71" s="359"/>
      <c r="AJ71" s="358"/>
      <c r="AK71" s="358"/>
      <c r="AL71" s="359"/>
      <c r="AM71" s="358"/>
      <c r="AN71" s="358"/>
      <c r="AO71" s="359"/>
      <c r="AP71" s="358"/>
      <c r="AQ71" s="358"/>
      <c r="AR71" s="359"/>
      <c r="AS71" s="358"/>
      <c r="AT71" s="358"/>
      <c r="AU71" s="359"/>
      <c r="AV71" s="358"/>
      <c r="AW71" s="358"/>
      <c r="AX71" s="359"/>
      <c r="AY71" s="358"/>
      <c r="AZ71" s="361"/>
      <c r="BA71" s="358"/>
      <c r="BB71" s="359"/>
      <c r="BC71" s="358"/>
      <c r="BD71" s="358"/>
      <c r="BE71" s="359"/>
      <c r="BF71" s="358"/>
      <c r="BG71" s="358"/>
      <c r="BH71" s="359"/>
      <c r="BI71" s="358"/>
      <c r="BJ71" s="358"/>
      <c r="BK71" s="359"/>
      <c r="BL71" s="358"/>
      <c r="BM71" s="358"/>
      <c r="BN71" s="359"/>
      <c r="BO71" s="358"/>
      <c r="BP71" s="358"/>
      <c r="BQ71" s="359"/>
      <c r="BR71" s="358"/>
      <c r="BS71" s="361"/>
      <c r="BT71" s="358"/>
      <c r="BU71" s="358"/>
      <c r="BV71" s="358"/>
      <c r="BW71" s="359"/>
      <c r="BX71" s="358"/>
      <c r="BY71" s="358"/>
      <c r="BZ71" s="359"/>
      <c r="CA71" s="358"/>
      <c r="CB71" s="358"/>
      <c r="CC71" s="359"/>
      <c r="CD71" s="358"/>
      <c r="CE71" s="358"/>
      <c r="CF71" s="359"/>
      <c r="CG71" s="358"/>
      <c r="CH71" s="358"/>
      <c r="CI71" s="359"/>
      <c r="CJ71" s="358"/>
      <c r="CK71" s="358"/>
      <c r="CL71" s="359"/>
      <c r="CM71" s="358"/>
      <c r="CN71" s="358"/>
      <c r="CO71" s="359"/>
      <c r="CP71" s="358"/>
      <c r="CQ71" s="219"/>
    </row>
    <row r="72" ht="31.5" customHeight="1" spans="1:95">
      <c r="A72" s="406"/>
      <c r="B72" s="363"/>
      <c r="C72" s="407" t="s">
        <v>404</v>
      </c>
      <c r="D72" s="408"/>
      <c r="E72" s="358"/>
      <c r="F72" s="358"/>
      <c r="G72" s="358"/>
      <c r="H72" s="359"/>
      <c r="I72" s="358"/>
      <c r="J72" s="358"/>
      <c r="K72" s="359"/>
      <c r="L72" s="358"/>
      <c r="M72" s="358"/>
      <c r="N72" s="359"/>
      <c r="O72" s="358"/>
      <c r="P72" s="358"/>
      <c r="Q72" s="359"/>
      <c r="R72" s="358"/>
      <c r="S72" s="358"/>
      <c r="T72" s="359"/>
      <c r="U72" s="358"/>
      <c r="V72" s="358"/>
      <c r="W72" s="359"/>
      <c r="X72" s="358"/>
      <c r="Y72" s="358"/>
      <c r="Z72" s="359"/>
      <c r="AA72" s="358"/>
      <c r="AB72" s="361"/>
      <c r="AC72" s="358"/>
      <c r="AD72" s="358"/>
      <c r="AE72" s="358"/>
      <c r="AF72" s="359"/>
      <c r="AG72" s="358"/>
      <c r="AH72" s="358"/>
      <c r="AI72" s="359"/>
      <c r="AJ72" s="358"/>
      <c r="AK72" s="358"/>
      <c r="AL72" s="359"/>
      <c r="AM72" s="358"/>
      <c r="AN72" s="358"/>
      <c r="AO72" s="359"/>
      <c r="AP72" s="358"/>
      <c r="AQ72" s="358"/>
      <c r="AR72" s="359"/>
      <c r="AS72" s="358"/>
      <c r="AT72" s="358"/>
      <c r="AU72" s="359"/>
      <c r="AV72" s="358"/>
      <c r="AW72" s="358"/>
      <c r="AX72" s="359"/>
      <c r="AY72" s="358"/>
      <c r="AZ72" s="361"/>
      <c r="BA72" s="358"/>
      <c r="BB72" s="359"/>
      <c r="BC72" s="358"/>
      <c r="BD72" s="358"/>
      <c r="BE72" s="359"/>
      <c r="BF72" s="358"/>
      <c r="BG72" s="358"/>
      <c r="BH72" s="359"/>
      <c r="BI72" s="358"/>
      <c r="BJ72" s="358"/>
      <c r="BK72" s="359"/>
      <c r="BL72" s="358"/>
      <c r="BM72" s="358"/>
      <c r="BN72" s="359"/>
      <c r="BO72" s="358"/>
      <c r="BP72" s="358"/>
      <c r="BQ72" s="359"/>
      <c r="BR72" s="358"/>
      <c r="BS72" s="361"/>
      <c r="BT72" s="358"/>
      <c r="BU72" s="358"/>
      <c r="BV72" s="358"/>
      <c r="BW72" s="359"/>
      <c r="BX72" s="358"/>
      <c r="BY72" s="358"/>
      <c r="BZ72" s="359"/>
      <c r="CA72" s="358"/>
      <c r="CB72" s="358"/>
      <c r="CC72" s="359"/>
      <c r="CD72" s="358"/>
      <c r="CE72" s="358"/>
      <c r="CF72" s="359"/>
      <c r="CG72" s="358"/>
      <c r="CH72" s="358"/>
      <c r="CI72" s="359"/>
      <c r="CJ72" s="358"/>
      <c r="CK72" s="358"/>
      <c r="CL72" s="359"/>
      <c r="CM72" s="358"/>
      <c r="CN72" s="358"/>
      <c r="CO72" s="359"/>
      <c r="CP72" s="358"/>
      <c r="CQ72" s="219"/>
    </row>
    <row r="73" ht="30.75" customHeight="1" spans="1:95">
      <c r="A73" s="406"/>
      <c r="B73" s="363"/>
      <c r="C73" s="407" t="s">
        <v>161</v>
      </c>
      <c r="D73" s="408"/>
      <c r="E73" s="358"/>
      <c r="F73" s="358"/>
      <c r="G73" s="358"/>
      <c r="H73" s="359"/>
      <c r="I73" s="358"/>
      <c r="J73" s="358"/>
      <c r="K73" s="359"/>
      <c r="L73" s="358"/>
      <c r="M73" s="358"/>
      <c r="N73" s="359"/>
      <c r="O73" s="358"/>
      <c r="P73" s="358"/>
      <c r="Q73" s="359"/>
      <c r="R73" s="358"/>
      <c r="S73" s="358"/>
      <c r="T73" s="359"/>
      <c r="U73" s="358"/>
      <c r="V73" s="358"/>
      <c r="W73" s="359"/>
      <c r="X73" s="358"/>
      <c r="Y73" s="358"/>
      <c r="Z73" s="359"/>
      <c r="AA73" s="358"/>
      <c r="AB73" s="361"/>
      <c r="AC73" s="358"/>
      <c r="AD73" s="358"/>
      <c r="AE73" s="358"/>
      <c r="AF73" s="359"/>
      <c r="AG73" s="358"/>
      <c r="AH73" s="358"/>
      <c r="AI73" s="359"/>
      <c r="AJ73" s="358"/>
      <c r="AK73" s="358"/>
      <c r="AL73" s="359"/>
      <c r="AM73" s="358"/>
      <c r="AN73" s="358"/>
      <c r="AO73" s="359"/>
      <c r="AP73" s="358"/>
      <c r="AQ73" s="358"/>
      <c r="AR73" s="359"/>
      <c r="AS73" s="358"/>
      <c r="AT73" s="358"/>
      <c r="AU73" s="359"/>
      <c r="AV73" s="358"/>
      <c r="AW73" s="358"/>
      <c r="AX73" s="359"/>
      <c r="AY73" s="358"/>
      <c r="AZ73" s="361"/>
      <c r="BA73" s="358"/>
      <c r="BB73" s="359"/>
      <c r="BC73" s="358"/>
      <c r="BD73" s="358"/>
      <c r="BE73" s="359"/>
      <c r="BF73" s="358"/>
      <c r="BG73" s="358"/>
      <c r="BH73" s="359"/>
      <c r="BI73" s="358"/>
      <c r="BJ73" s="358"/>
      <c r="BK73" s="359"/>
      <c r="BL73" s="358"/>
      <c r="BM73" s="358"/>
      <c r="BN73" s="359"/>
      <c r="BO73" s="358"/>
      <c r="BP73" s="358"/>
      <c r="BQ73" s="359"/>
      <c r="BR73" s="358"/>
      <c r="BS73" s="361"/>
      <c r="BT73" s="358"/>
      <c r="BU73" s="358"/>
      <c r="BV73" s="358"/>
      <c r="BW73" s="359"/>
      <c r="BX73" s="358"/>
      <c r="BY73" s="358"/>
      <c r="BZ73" s="359"/>
      <c r="CA73" s="358"/>
      <c r="CB73" s="358"/>
      <c r="CC73" s="359"/>
      <c r="CD73" s="358"/>
      <c r="CE73" s="358"/>
      <c r="CF73" s="359"/>
      <c r="CG73" s="358"/>
      <c r="CH73" s="358"/>
      <c r="CI73" s="359"/>
      <c r="CJ73" s="358"/>
      <c r="CK73" s="358"/>
      <c r="CL73" s="359"/>
      <c r="CM73" s="358"/>
      <c r="CN73" s="358"/>
      <c r="CO73" s="359"/>
      <c r="CP73" s="358"/>
      <c r="CQ73" s="221"/>
    </row>
    <row r="74" ht="75.6" customHeight="1" spans="1:95">
      <c r="A74" s="522" t="s">
        <v>331</v>
      </c>
      <c r="B74" s="523" t="s">
        <v>123</v>
      </c>
      <c r="C74" s="524" t="s">
        <v>13</v>
      </c>
      <c r="D74" s="525">
        <f>E74+F74+I74+L74+O74+R74+U74+X74+AA74</f>
        <v>1374.76184</v>
      </c>
      <c r="E74" s="373">
        <v>0</v>
      </c>
      <c r="F74" s="373">
        <v>0</v>
      </c>
      <c r="G74" s="373">
        <v>0</v>
      </c>
      <c r="H74" s="429"/>
      <c r="I74" s="373">
        <v>0</v>
      </c>
      <c r="J74" s="373">
        <v>0</v>
      </c>
      <c r="K74" s="429"/>
      <c r="L74" s="373">
        <v>0</v>
      </c>
      <c r="M74" s="373">
        <f>'43'!O68</f>
        <v>180.025</v>
      </c>
      <c r="N74" s="429">
        <f>N75+N76+N77+N79</f>
        <v>0</v>
      </c>
      <c r="O74" s="373">
        <f>M74+N74</f>
        <v>180.025</v>
      </c>
      <c r="P74" s="373">
        <f>'49'!R74</f>
        <v>1194.73684</v>
      </c>
      <c r="Q74" s="429">
        <f>Q75+Q76+Q77+Q79</f>
        <v>0</v>
      </c>
      <c r="R74" s="551">
        <f>P74+Q74</f>
        <v>1194.73684</v>
      </c>
      <c r="S74" s="373">
        <f>'56'!U74</f>
        <v>0</v>
      </c>
      <c r="T74" s="429">
        <f>T75+T76+T77+T78+T79</f>
        <v>0</v>
      </c>
      <c r="U74" s="551">
        <f>S74+T74</f>
        <v>0</v>
      </c>
      <c r="V74" s="373">
        <f>'56'!X74</f>
        <v>0</v>
      </c>
      <c r="W74" s="429">
        <f>W75+W76+W77+W79</f>
        <v>0</v>
      </c>
      <c r="X74" s="551">
        <f>V74+W74</f>
        <v>0</v>
      </c>
      <c r="Y74" s="373">
        <f>'56'!AA74</f>
        <v>0</v>
      </c>
      <c r="Z74" s="429">
        <f>Z75+Z76+Z77+Z79</f>
        <v>0</v>
      </c>
      <c r="AA74" s="551">
        <f>Y74+Z74</f>
        <v>0</v>
      </c>
      <c r="AB74" s="426">
        <f>AC74+AD74+AG74+AJ74+AM74+AP74+AS74+AV74+AY74</f>
        <v>17000</v>
      </c>
      <c r="AC74" s="373">
        <v>0</v>
      </c>
      <c r="AD74" s="373">
        <v>0</v>
      </c>
      <c r="AE74" s="373">
        <v>0</v>
      </c>
      <c r="AF74" s="429"/>
      <c r="AG74" s="373">
        <v>0</v>
      </c>
      <c r="AH74" s="373">
        <v>0</v>
      </c>
      <c r="AI74" s="429">
        <f>AI75+AI76+AI77+AI79</f>
        <v>0</v>
      </c>
      <c r="AJ74" s="373">
        <v>0</v>
      </c>
      <c r="AK74" s="373">
        <f>'43'!AD68</f>
        <v>0</v>
      </c>
      <c r="AL74" s="429">
        <f>AL75+AL76+AL77+AL79</f>
        <v>0</v>
      </c>
      <c r="AM74" s="373">
        <f>AK74+AL74</f>
        <v>0</v>
      </c>
      <c r="AN74" s="485">
        <f>'49'!AP74</f>
        <v>17000</v>
      </c>
      <c r="AO74" s="429">
        <f>AO75+AO76+AO77+AO79</f>
        <v>0</v>
      </c>
      <c r="AP74" s="373">
        <f>AN74+AO74</f>
        <v>17000</v>
      </c>
      <c r="AQ74" s="373">
        <f>'56'!AS74</f>
        <v>0</v>
      </c>
      <c r="AR74" s="429">
        <f>AR75+AR76+AR77+AR79</f>
        <v>0</v>
      </c>
      <c r="AS74" s="373">
        <f>AQ74+AR74</f>
        <v>0</v>
      </c>
      <c r="AT74" s="373">
        <f>'56'!AV74</f>
        <v>0</v>
      </c>
      <c r="AU74" s="429">
        <f>AU75+AU76+AU77+AU79</f>
        <v>0</v>
      </c>
      <c r="AV74" s="373">
        <f>AT74+AU74</f>
        <v>0</v>
      </c>
      <c r="AW74" s="373">
        <f>'56'!AY74</f>
        <v>0</v>
      </c>
      <c r="AX74" s="429">
        <f>AX75+AX76+AX77+AX79</f>
        <v>0</v>
      </c>
      <c r="AY74" s="373">
        <f>AW74+AX74</f>
        <v>0</v>
      </c>
      <c r="AZ74" s="562">
        <f>BC74+BF74+BI74+BL74+BO74+BR74</f>
        <v>0</v>
      </c>
      <c r="BA74" s="563">
        <v>0</v>
      </c>
      <c r="BB74" s="429">
        <f>BB75+BB76+BB77+BB79</f>
        <v>0</v>
      </c>
      <c r="BC74" s="373">
        <f>BA74+BB74</f>
        <v>0</v>
      </c>
      <c r="BD74" s="373">
        <v>0</v>
      </c>
      <c r="BE74" s="429">
        <f>BE75+BE76+BE77+BE79</f>
        <v>0</v>
      </c>
      <c r="BF74" s="373">
        <f>BD74+BE74</f>
        <v>0</v>
      </c>
      <c r="BG74" s="373">
        <v>0</v>
      </c>
      <c r="BH74" s="429">
        <f>BH75+BH76+BH77+BH79</f>
        <v>0</v>
      </c>
      <c r="BI74" s="373">
        <f>BG74+BH74</f>
        <v>0</v>
      </c>
      <c r="BJ74" s="373">
        <f>'56'!BL74</f>
        <v>0</v>
      </c>
      <c r="BK74" s="429">
        <f>BK75+BK76+BK77+BK79</f>
        <v>0</v>
      </c>
      <c r="BL74" s="373">
        <f>BJ74+BK74</f>
        <v>0</v>
      </c>
      <c r="BM74" s="373">
        <f>'56'!BO74</f>
        <v>0</v>
      </c>
      <c r="BN74" s="429">
        <f>BN75+BN76+BN77+BN79</f>
        <v>0</v>
      </c>
      <c r="BO74" s="373">
        <f>BM74+BN74</f>
        <v>0</v>
      </c>
      <c r="BP74" s="373">
        <f>'56'!BR74</f>
        <v>0</v>
      </c>
      <c r="BQ74" s="429">
        <f>BQ75+BQ76+BQ77+BQ79</f>
        <v>0</v>
      </c>
      <c r="BR74" s="373">
        <f>BP74+BQ74</f>
        <v>0</v>
      </c>
      <c r="BS74" s="426">
        <f>BT74+BU74+BX74+CA74+CD74+CG74+CJ74+CM74+CP74</f>
        <v>18374.76184</v>
      </c>
      <c r="BT74" s="373">
        <f>E74+AC74</f>
        <v>0</v>
      </c>
      <c r="BU74" s="373">
        <f>F74+AD74</f>
        <v>0</v>
      </c>
      <c r="BV74" s="373">
        <f>G74+AE74</f>
        <v>0</v>
      </c>
      <c r="BW74" s="429">
        <f>H74+AF74</f>
        <v>0</v>
      </c>
      <c r="BX74" s="373">
        <f>BV74+BW74</f>
        <v>0</v>
      </c>
      <c r="BY74" s="373">
        <f>J74+AH74+BA74</f>
        <v>0</v>
      </c>
      <c r="BZ74" s="429">
        <f>K74+AI74+BB74</f>
        <v>0</v>
      </c>
      <c r="CA74" s="373">
        <f>BY74+BZ74</f>
        <v>0</v>
      </c>
      <c r="CB74" s="373">
        <f>M74+AK74</f>
        <v>180.025</v>
      </c>
      <c r="CC74" s="429">
        <f>N74+AL74</f>
        <v>0</v>
      </c>
      <c r="CD74" s="373">
        <f>CB74+CC74</f>
        <v>180.025</v>
      </c>
      <c r="CE74" s="373">
        <f>P74+AN74+BG74</f>
        <v>18194.73684</v>
      </c>
      <c r="CF74" s="429">
        <f>Q74+AO74+BH74</f>
        <v>0</v>
      </c>
      <c r="CG74" s="373">
        <f>CE74+CF74</f>
        <v>18194.73684</v>
      </c>
      <c r="CH74" s="373">
        <f>S74+AQ74+BJ74</f>
        <v>0</v>
      </c>
      <c r="CI74" s="429">
        <f>T74+AR74+BK74</f>
        <v>0</v>
      </c>
      <c r="CJ74" s="373">
        <f>CH74+CI74</f>
        <v>0</v>
      </c>
      <c r="CK74" s="373">
        <f>V74+AT74+BM74</f>
        <v>0</v>
      </c>
      <c r="CL74" s="429">
        <f>W74+AU74+BN74</f>
        <v>0</v>
      </c>
      <c r="CM74" s="373">
        <f>CK74+CL74</f>
        <v>0</v>
      </c>
      <c r="CN74" s="373">
        <f>Y74+AW74+BP74</f>
        <v>0</v>
      </c>
      <c r="CO74" s="429">
        <f>Z74+AX74+BQ74</f>
        <v>0</v>
      </c>
      <c r="CP74" s="373">
        <f>CN74+CO74</f>
        <v>0</v>
      </c>
      <c r="CQ74" s="328"/>
    </row>
    <row r="75" ht="21.75" customHeight="1" spans="1:95">
      <c r="A75" s="406"/>
      <c r="B75" s="526"/>
      <c r="C75" s="407" t="s">
        <v>330</v>
      </c>
      <c r="D75" s="527"/>
      <c r="E75" s="369"/>
      <c r="F75" s="369"/>
      <c r="G75" s="369"/>
      <c r="H75" s="369"/>
      <c r="I75" s="369"/>
      <c r="J75" s="369"/>
      <c r="K75" s="359"/>
      <c r="L75" s="369"/>
      <c r="M75" s="369"/>
      <c r="N75" s="359"/>
      <c r="O75" s="369"/>
      <c r="P75" s="369"/>
      <c r="Q75" s="359"/>
      <c r="R75" s="552"/>
      <c r="S75" s="369"/>
      <c r="T75" s="359"/>
      <c r="U75" s="552"/>
      <c r="V75" s="369"/>
      <c r="W75" s="359"/>
      <c r="X75" s="552"/>
      <c r="Y75" s="369"/>
      <c r="Z75" s="359"/>
      <c r="AA75" s="552"/>
      <c r="AB75" s="555"/>
      <c r="AC75" s="369"/>
      <c r="AD75" s="369"/>
      <c r="AE75" s="369"/>
      <c r="AF75" s="359"/>
      <c r="AG75" s="369"/>
      <c r="AH75" s="369"/>
      <c r="AI75" s="359"/>
      <c r="AJ75" s="369"/>
      <c r="AK75" s="369"/>
      <c r="AL75" s="359"/>
      <c r="AM75" s="369"/>
      <c r="AN75" s="369"/>
      <c r="AO75" s="359"/>
      <c r="AP75" s="369"/>
      <c r="AQ75" s="369"/>
      <c r="AR75" s="359"/>
      <c r="AS75" s="369"/>
      <c r="AT75" s="369"/>
      <c r="AU75" s="359"/>
      <c r="AV75" s="369"/>
      <c r="AW75" s="369"/>
      <c r="AX75" s="359"/>
      <c r="AY75" s="369"/>
      <c r="AZ75" s="564"/>
      <c r="BA75" s="565"/>
      <c r="BB75" s="359"/>
      <c r="BC75" s="358"/>
      <c r="BD75" s="369"/>
      <c r="BE75" s="359"/>
      <c r="BF75" s="369"/>
      <c r="BG75" s="369"/>
      <c r="BH75" s="359"/>
      <c r="BI75" s="369"/>
      <c r="BJ75" s="369"/>
      <c r="BK75" s="359"/>
      <c r="BL75" s="369"/>
      <c r="BM75" s="369"/>
      <c r="BN75" s="359"/>
      <c r="BO75" s="369"/>
      <c r="BP75" s="369"/>
      <c r="BQ75" s="359"/>
      <c r="BR75" s="552"/>
      <c r="BS75" s="555"/>
      <c r="BT75" s="369"/>
      <c r="BU75" s="369"/>
      <c r="BV75" s="369"/>
      <c r="BW75" s="359"/>
      <c r="BX75" s="369"/>
      <c r="BY75" s="369"/>
      <c r="BZ75" s="359"/>
      <c r="CA75" s="369"/>
      <c r="CB75" s="369"/>
      <c r="CC75" s="359"/>
      <c r="CD75" s="369"/>
      <c r="CE75" s="369"/>
      <c r="CF75" s="359"/>
      <c r="CG75" s="369"/>
      <c r="CH75" s="369"/>
      <c r="CI75" s="359"/>
      <c r="CJ75" s="369"/>
      <c r="CK75" s="369"/>
      <c r="CL75" s="359"/>
      <c r="CM75" s="369"/>
      <c r="CN75" s="369"/>
      <c r="CO75" s="359"/>
      <c r="CP75" s="552"/>
      <c r="CQ75" s="329"/>
    </row>
    <row r="76" ht="34.5" customHeight="1" spans="1:95">
      <c r="A76" s="406"/>
      <c r="B76" s="526"/>
      <c r="C76" s="407" t="s">
        <v>404</v>
      </c>
      <c r="D76" s="528"/>
      <c r="E76" s="369"/>
      <c r="F76" s="369"/>
      <c r="G76" s="369"/>
      <c r="H76" s="369"/>
      <c r="I76" s="369"/>
      <c r="J76" s="369"/>
      <c r="K76" s="359"/>
      <c r="L76" s="369"/>
      <c r="M76" s="369"/>
      <c r="N76" s="359"/>
      <c r="O76" s="369"/>
      <c r="P76" s="369"/>
      <c r="Q76" s="359"/>
      <c r="R76" s="552"/>
      <c r="S76" s="369"/>
      <c r="T76" s="359"/>
      <c r="U76" s="552"/>
      <c r="V76" s="369"/>
      <c r="W76" s="359"/>
      <c r="X76" s="552"/>
      <c r="Y76" s="369"/>
      <c r="Z76" s="359"/>
      <c r="AA76" s="552"/>
      <c r="AB76" s="556"/>
      <c r="AC76" s="369"/>
      <c r="AD76" s="369"/>
      <c r="AE76" s="369"/>
      <c r="AF76" s="359"/>
      <c r="AG76" s="369"/>
      <c r="AH76" s="369"/>
      <c r="AI76" s="359"/>
      <c r="AJ76" s="369"/>
      <c r="AK76" s="369"/>
      <c r="AL76" s="359"/>
      <c r="AM76" s="369"/>
      <c r="AN76" s="369"/>
      <c r="AO76" s="359"/>
      <c r="AP76" s="369"/>
      <c r="AQ76" s="369"/>
      <c r="AR76" s="359"/>
      <c r="AS76" s="369"/>
      <c r="AT76" s="369"/>
      <c r="AU76" s="359"/>
      <c r="AV76" s="369"/>
      <c r="AW76" s="369"/>
      <c r="AX76" s="359"/>
      <c r="AY76" s="369"/>
      <c r="AZ76" s="566"/>
      <c r="BA76" s="565"/>
      <c r="BB76" s="359"/>
      <c r="BC76" s="358"/>
      <c r="BD76" s="369"/>
      <c r="BE76" s="359"/>
      <c r="BF76" s="369"/>
      <c r="BG76" s="369"/>
      <c r="BH76" s="359"/>
      <c r="BI76" s="369"/>
      <c r="BJ76" s="369"/>
      <c r="BK76" s="359"/>
      <c r="BL76" s="369"/>
      <c r="BM76" s="369"/>
      <c r="BN76" s="359"/>
      <c r="BO76" s="369"/>
      <c r="BP76" s="369"/>
      <c r="BQ76" s="359"/>
      <c r="BR76" s="552"/>
      <c r="BS76" s="556"/>
      <c r="BT76" s="369"/>
      <c r="BU76" s="369"/>
      <c r="BV76" s="369"/>
      <c r="BW76" s="359"/>
      <c r="BX76" s="369"/>
      <c r="BY76" s="369"/>
      <c r="BZ76" s="359"/>
      <c r="CA76" s="369"/>
      <c r="CB76" s="369"/>
      <c r="CC76" s="359"/>
      <c r="CD76" s="369"/>
      <c r="CE76" s="369"/>
      <c r="CF76" s="359"/>
      <c r="CG76" s="369"/>
      <c r="CH76" s="369"/>
      <c r="CI76" s="359"/>
      <c r="CJ76" s="369"/>
      <c r="CK76" s="369"/>
      <c r="CL76" s="359"/>
      <c r="CM76" s="369"/>
      <c r="CN76" s="369"/>
      <c r="CO76" s="359"/>
      <c r="CP76" s="579"/>
      <c r="CQ76" s="329"/>
    </row>
    <row r="77" ht="20.25" customHeight="1" spans="1:95">
      <c r="A77" s="406"/>
      <c r="B77" s="526"/>
      <c r="C77" s="407" t="s">
        <v>137</v>
      </c>
      <c r="D77" s="528"/>
      <c r="E77" s="369"/>
      <c r="F77" s="369"/>
      <c r="G77" s="369"/>
      <c r="H77" s="369"/>
      <c r="I77" s="369"/>
      <c r="J77" s="369"/>
      <c r="K77" s="359"/>
      <c r="L77" s="369"/>
      <c r="M77" s="369"/>
      <c r="N77" s="359"/>
      <c r="O77" s="369"/>
      <c r="P77" s="369"/>
      <c r="Q77" s="359"/>
      <c r="R77" s="552"/>
      <c r="S77" s="369"/>
      <c r="T77" s="359"/>
      <c r="U77" s="552"/>
      <c r="V77" s="369"/>
      <c r="W77" s="359"/>
      <c r="X77" s="552"/>
      <c r="Y77" s="369"/>
      <c r="Z77" s="359"/>
      <c r="AA77" s="552"/>
      <c r="AB77" s="556"/>
      <c r="AC77" s="369"/>
      <c r="AD77" s="369"/>
      <c r="AE77" s="369"/>
      <c r="AF77" s="359"/>
      <c r="AG77" s="369"/>
      <c r="AH77" s="369"/>
      <c r="AI77" s="359"/>
      <c r="AJ77" s="369"/>
      <c r="AK77" s="369"/>
      <c r="AL77" s="359"/>
      <c r="AM77" s="369"/>
      <c r="AN77" s="369"/>
      <c r="AO77" s="359"/>
      <c r="AP77" s="369"/>
      <c r="AQ77" s="369"/>
      <c r="AR77" s="359"/>
      <c r="AS77" s="369"/>
      <c r="AT77" s="369"/>
      <c r="AU77" s="359"/>
      <c r="AV77" s="369"/>
      <c r="AW77" s="369"/>
      <c r="AX77" s="359"/>
      <c r="AY77" s="369"/>
      <c r="AZ77" s="566"/>
      <c r="BA77" s="565"/>
      <c r="BB77" s="359"/>
      <c r="BC77" s="358"/>
      <c r="BD77" s="369"/>
      <c r="BE77" s="359"/>
      <c r="BF77" s="369"/>
      <c r="BG77" s="369"/>
      <c r="BH77" s="359"/>
      <c r="BI77" s="369"/>
      <c r="BJ77" s="369"/>
      <c r="BK77" s="359"/>
      <c r="BL77" s="369"/>
      <c r="BM77" s="369"/>
      <c r="BN77" s="359"/>
      <c r="BO77" s="369"/>
      <c r="BP77" s="369"/>
      <c r="BQ77" s="359"/>
      <c r="BR77" s="552"/>
      <c r="BS77" s="556"/>
      <c r="BT77" s="369"/>
      <c r="BU77" s="369"/>
      <c r="BV77" s="369"/>
      <c r="BW77" s="359"/>
      <c r="BX77" s="369"/>
      <c r="BY77" s="369"/>
      <c r="BZ77" s="359"/>
      <c r="CA77" s="369"/>
      <c r="CB77" s="369"/>
      <c r="CC77" s="359"/>
      <c r="CD77" s="369"/>
      <c r="CE77" s="369"/>
      <c r="CF77" s="359"/>
      <c r="CG77" s="369"/>
      <c r="CH77" s="369"/>
      <c r="CI77" s="359"/>
      <c r="CJ77" s="369"/>
      <c r="CK77" s="369"/>
      <c r="CL77" s="359"/>
      <c r="CM77" s="369"/>
      <c r="CN77" s="369"/>
      <c r="CO77" s="359"/>
      <c r="CP77" s="552"/>
      <c r="CQ77" s="329"/>
    </row>
    <row r="78" ht="29.25" customHeight="1" spans="1:95">
      <c r="A78" s="406"/>
      <c r="B78" s="526"/>
      <c r="C78" s="407" t="s">
        <v>402</v>
      </c>
      <c r="D78" s="528"/>
      <c r="E78" s="369"/>
      <c r="F78" s="369"/>
      <c r="G78" s="369"/>
      <c r="H78" s="369"/>
      <c r="I78" s="369"/>
      <c r="J78" s="369"/>
      <c r="K78" s="359"/>
      <c r="L78" s="369"/>
      <c r="M78" s="369"/>
      <c r="N78" s="359"/>
      <c r="O78" s="369"/>
      <c r="P78" s="369"/>
      <c r="Q78" s="359"/>
      <c r="R78" s="552"/>
      <c r="S78" s="369"/>
      <c r="T78" s="359"/>
      <c r="U78" s="552"/>
      <c r="V78" s="369"/>
      <c r="W78" s="359"/>
      <c r="X78" s="552"/>
      <c r="Y78" s="369"/>
      <c r="Z78" s="359"/>
      <c r="AA78" s="552"/>
      <c r="AB78" s="556"/>
      <c r="AC78" s="369"/>
      <c r="AD78" s="369"/>
      <c r="AE78" s="369"/>
      <c r="AF78" s="359"/>
      <c r="AG78" s="369"/>
      <c r="AH78" s="369"/>
      <c r="AI78" s="359"/>
      <c r="AJ78" s="369"/>
      <c r="AK78" s="369"/>
      <c r="AL78" s="359"/>
      <c r="AM78" s="369"/>
      <c r="AN78" s="369"/>
      <c r="AO78" s="359"/>
      <c r="AP78" s="369"/>
      <c r="AQ78" s="369"/>
      <c r="AR78" s="359"/>
      <c r="AS78" s="369"/>
      <c r="AT78" s="369"/>
      <c r="AU78" s="359"/>
      <c r="AV78" s="369"/>
      <c r="AW78" s="369"/>
      <c r="AX78" s="359"/>
      <c r="AY78" s="369"/>
      <c r="AZ78" s="566"/>
      <c r="BA78" s="565"/>
      <c r="BB78" s="359"/>
      <c r="BC78" s="358"/>
      <c r="BD78" s="369"/>
      <c r="BE78" s="359"/>
      <c r="BF78" s="369"/>
      <c r="BG78" s="369"/>
      <c r="BH78" s="359"/>
      <c r="BI78" s="369"/>
      <c r="BJ78" s="369"/>
      <c r="BK78" s="359"/>
      <c r="BL78" s="369"/>
      <c r="BM78" s="369"/>
      <c r="BN78" s="359"/>
      <c r="BO78" s="369"/>
      <c r="BP78" s="369"/>
      <c r="BQ78" s="359"/>
      <c r="BR78" s="552"/>
      <c r="BS78" s="556"/>
      <c r="BT78" s="369"/>
      <c r="BU78" s="369"/>
      <c r="BV78" s="369"/>
      <c r="BW78" s="359"/>
      <c r="BX78" s="369"/>
      <c r="BY78" s="369"/>
      <c r="BZ78" s="359"/>
      <c r="CA78" s="369"/>
      <c r="CB78" s="369"/>
      <c r="CC78" s="359"/>
      <c r="CD78" s="369"/>
      <c r="CE78" s="369"/>
      <c r="CF78" s="359"/>
      <c r="CG78" s="369"/>
      <c r="CH78" s="369"/>
      <c r="CI78" s="359"/>
      <c r="CJ78" s="369"/>
      <c r="CK78" s="369"/>
      <c r="CL78" s="359"/>
      <c r="CM78" s="369"/>
      <c r="CN78" s="369"/>
      <c r="CO78" s="359"/>
      <c r="CP78" s="369"/>
      <c r="CQ78" s="329"/>
    </row>
    <row r="79" ht="32.25" customHeight="1" spans="1:95">
      <c r="A79" s="420"/>
      <c r="B79" s="529"/>
      <c r="C79" s="422" t="s">
        <v>39</v>
      </c>
      <c r="D79" s="528"/>
      <c r="E79" s="369"/>
      <c r="F79" s="369"/>
      <c r="G79" s="369"/>
      <c r="H79" s="369"/>
      <c r="I79" s="369"/>
      <c r="J79" s="369"/>
      <c r="K79" s="359"/>
      <c r="L79" s="369"/>
      <c r="M79" s="369"/>
      <c r="N79" s="359"/>
      <c r="O79" s="369"/>
      <c r="P79" s="369"/>
      <c r="Q79" s="359"/>
      <c r="R79" s="552"/>
      <c r="S79" s="369"/>
      <c r="T79" s="359"/>
      <c r="U79" s="552"/>
      <c r="V79" s="369"/>
      <c r="W79" s="359"/>
      <c r="X79" s="552"/>
      <c r="Y79" s="369"/>
      <c r="Z79" s="359"/>
      <c r="AA79" s="552"/>
      <c r="AB79" s="556"/>
      <c r="AC79" s="369"/>
      <c r="AD79" s="369"/>
      <c r="AE79" s="369"/>
      <c r="AF79" s="359"/>
      <c r="AG79" s="369"/>
      <c r="AH79" s="369"/>
      <c r="AI79" s="359"/>
      <c r="AJ79" s="369"/>
      <c r="AK79" s="369"/>
      <c r="AL79" s="359"/>
      <c r="AM79" s="369"/>
      <c r="AN79" s="369"/>
      <c r="AO79" s="359"/>
      <c r="AP79" s="369"/>
      <c r="AQ79" s="369"/>
      <c r="AR79" s="359"/>
      <c r="AS79" s="369"/>
      <c r="AT79" s="369"/>
      <c r="AU79" s="359"/>
      <c r="AV79" s="369"/>
      <c r="AW79" s="369"/>
      <c r="AX79" s="359"/>
      <c r="AY79" s="369"/>
      <c r="AZ79" s="566"/>
      <c r="BA79" s="565"/>
      <c r="BB79" s="359"/>
      <c r="BC79" s="358"/>
      <c r="BD79" s="358"/>
      <c r="BE79" s="359"/>
      <c r="BF79" s="358"/>
      <c r="BG79" s="358"/>
      <c r="BH79" s="359"/>
      <c r="BI79" s="358"/>
      <c r="BJ79" s="358"/>
      <c r="BK79" s="359"/>
      <c r="BL79" s="358"/>
      <c r="BM79" s="358"/>
      <c r="BN79" s="359"/>
      <c r="BO79" s="358"/>
      <c r="BP79" s="358"/>
      <c r="BQ79" s="359"/>
      <c r="BR79" s="464"/>
      <c r="BS79" s="556"/>
      <c r="BT79" s="369"/>
      <c r="BU79" s="369"/>
      <c r="BV79" s="369"/>
      <c r="BW79" s="359"/>
      <c r="BX79" s="369"/>
      <c r="BY79" s="369"/>
      <c r="BZ79" s="359"/>
      <c r="CA79" s="369"/>
      <c r="CB79" s="369"/>
      <c r="CC79" s="359"/>
      <c r="CD79" s="369"/>
      <c r="CE79" s="369"/>
      <c r="CF79" s="359"/>
      <c r="CG79" s="369"/>
      <c r="CH79" s="369"/>
      <c r="CI79" s="359"/>
      <c r="CJ79" s="369"/>
      <c r="CK79" s="369"/>
      <c r="CL79" s="359"/>
      <c r="CM79" s="369"/>
      <c r="CN79" s="369"/>
      <c r="CO79" s="359"/>
      <c r="CP79" s="369"/>
      <c r="CQ79" s="331"/>
    </row>
    <row r="80" ht="45" hidden="1" customHeight="1" outlineLevel="1" spans="1:95">
      <c r="A80" s="530" t="s">
        <v>125</v>
      </c>
      <c r="B80" s="531" t="s">
        <v>126</v>
      </c>
      <c r="C80" s="532" t="s">
        <v>13</v>
      </c>
      <c r="D80" s="357">
        <f>E80+F80+I80+L80+O80+R80</f>
        <v>0</v>
      </c>
      <c r="E80" s="358">
        <v>0</v>
      </c>
      <c r="F80" s="358">
        <v>0</v>
      </c>
      <c r="G80" s="358">
        <v>0</v>
      </c>
      <c r="H80" s="359"/>
      <c r="I80" s="358">
        <v>0</v>
      </c>
      <c r="J80" s="358">
        <v>0</v>
      </c>
      <c r="K80" s="359"/>
      <c r="L80" s="358">
        <v>0</v>
      </c>
      <c r="M80" s="358">
        <v>0</v>
      </c>
      <c r="N80" s="359"/>
      <c r="O80" s="358">
        <v>0</v>
      </c>
      <c r="P80" s="358">
        <v>0</v>
      </c>
      <c r="Q80" s="359"/>
      <c r="R80" s="464">
        <f>P80+Q80</f>
        <v>0</v>
      </c>
      <c r="S80" s="358"/>
      <c r="T80" s="359"/>
      <c r="U80" s="464"/>
      <c r="V80" s="358"/>
      <c r="W80" s="359"/>
      <c r="X80" s="464"/>
      <c r="Y80" s="358"/>
      <c r="Z80" s="359"/>
      <c r="AA80" s="464"/>
      <c r="AB80" s="357">
        <f>AC80+AD80+AG80+AJ80+AM80+AP80</f>
        <v>0</v>
      </c>
      <c r="AC80" s="358">
        <v>0</v>
      </c>
      <c r="AD80" s="358">
        <v>0</v>
      </c>
      <c r="AE80" s="358">
        <v>0</v>
      </c>
      <c r="AF80" s="359"/>
      <c r="AG80" s="358">
        <v>0</v>
      </c>
      <c r="AH80" s="358">
        <v>0</v>
      </c>
      <c r="AI80" s="359"/>
      <c r="AJ80" s="358">
        <v>0</v>
      </c>
      <c r="AK80" s="358">
        <v>0</v>
      </c>
      <c r="AL80" s="558"/>
      <c r="AM80" s="358">
        <v>0</v>
      </c>
      <c r="AN80" s="358">
        <v>0</v>
      </c>
      <c r="AO80" s="359"/>
      <c r="AP80" s="358">
        <v>0</v>
      </c>
      <c r="AQ80" s="358"/>
      <c r="AR80" s="359"/>
      <c r="AS80" s="358"/>
      <c r="AT80" s="358"/>
      <c r="AU80" s="359"/>
      <c r="AV80" s="358"/>
      <c r="AW80" s="358"/>
      <c r="AX80" s="359"/>
      <c r="AY80" s="358"/>
      <c r="AZ80" s="466"/>
      <c r="BA80" s="565"/>
      <c r="BB80" s="359"/>
      <c r="BC80" s="464"/>
      <c r="BD80" s="567"/>
      <c r="BE80" s="567"/>
      <c r="BF80" s="567"/>
      <c r="BG80" s="567"/>
      <c r="BH80" s="567"/>
      <c r="BI80" s="573"/>
      <c r="BJ80" s="567"/>
      <c r="BK80" s="567"/>
      <c r="BL80" s="573"/>
      <c r="BM80" s="567"/>
      <c r="BN80" s="567"/>
      <c r="BO80" s="573"/>
      <c r="BP80" s="567"/>
      <c r="BQ80" s="567"/>
      <c r="BR80" s="573"/>
      <c r="BS80" s="357">
        <f>BT80+BU80+BX80+CA80+CD80+CG80</f>
        <v>0</v>
      </c>
      <c r="BT80" s="358">
        <f>E80+AC80</f>
        <v>0</v>
      </c>
      <c r="BU80" s="358">
        <f>F80+AD80</f>
        <v>0</v>
      </c>
      <c r="BV80" s="358">
        <f>G80+AE80</f>
        <v>0</v>
      </c>
      <c r="BW80" s="359">
        <f>H80+AF80</f>
        <v>0</v>
      </c>
      <c r="BX80" s="358">
        <f>BV80+BW80</f>
        <v>0</v>
      </c>
      <c r="BY80" s="358">
        <f>J80+AH80</f>
        <v>0</v>
      </c>
      <c r="BZ80" s="359">
        <f>K80+AI80</f>
        <v>0</v>
      </c>
      <c r="CA80" s="358">
        <f>BY80+BZ80</f>
        <v>0</v>
      </c>
      <c r="CB80" s="358">
        <f>M80+AK80</f>
        <v>0</v>
      </c>
      <c r="CC80" s="359">
        <f>N80+AL80</f>
        <v>0</v>
      </c>
      <c r="CD80" s="358">
        <f>CB80+CC80</f>
        <v>0</v>
      </c>
      <c r="CE80" s="358">
        <f>P80+AN80</f>
        <v>0</v>
      </c>
      <c r="CF80" s="359">
        <f>Q80+AO80</f>
        <v>0</v>
      </c>
      <c r="CG80" s="464">
        <f>CE80+CF80</f>
        <v>0</v>
      </c>
      <c r="CH80" s="358"/>
      <c r="CI80" s="359"/>
      <c r="CJ80" s="464"/>
      <c r="CK80" s="358"/>
      <c r="CL80" s="359"/>
      <c r="CM80" s="464"/>
      <c r="CN80" s="358"/>
      <c r="CO80" s="359"/>
      <c r="CP80" s="464"/>
      <c r="CQ80" s="232"/>
    </row>
    <row r="81" hidden="1" customHeight="1" outlineLevel="1" spans="1:95">
      <c r="A81" s="516"/>
      <c r="B81" s="533"/>
      <c r="C81" s="356" t="s">
        <v>91</v>
      </c>
      <c r="D81" s="391"/>
      <c r="E81" s="392"/>
      <c r="F81" s="392"/>
      <c r="G81" s="392"/>
      <c r="H81" s="359"/>
      <c r="I81" s="392"/>
      <c r="J81" s="392"/>
      <c r="K81" s="359"/>
      <c r="L81" s="392"/>
      <c r="M81" s="392"/>
      <c r="N81" s="359"/>
      <c r="O81" s="392"/>
      <c r="P81" s="392"/>
      <c r="Q81" s="359"/>
      <c r="R81" s="474"/>
      <c r="S81" s="392"/>
      <c r="T81" s="359"/>
      <c r="U81" s="474"/>
      <c r="V81" s="392"/>
      <c r="W81" s="359"/>
      <c r="X81" s="474"/>
      <c r="Y81" s="392"/>
      <c r="Z81" s="359"/>
      <c r="AA81" s="474"/>
      <c r="AB81" s="391"/>
      <c r="AC81" s="392"/>
      <c r="AD81" s="392"/>
      <c r="AE81" s="392"/>
      <c r="AF81" s="359"/>
      <c r="AG81" s="392"/>
      <c r="AH81" s="392"/>
      <c r="AI81" s="359"/>
      <c r="AJ81" s="392"/>
      <c r="AK81" s="392"/>
      <c r="AL81" s="558"/>
      <c r="AM81" s="392"/>
      <c r="AN81" s="435"/>
      <c r="AO81" s="359"/>
      <c r="AP81" s="361"/>
      <c r="AQ81" s="435"/>
      <c r="AR81" s="359"/>
      <c r="AS81" s="361"/>
      <c r="AT81" s="435"/>
      <c r="AU81" s="359"/>
      <c r="AV81" s="361"/>
      <c r="AW81" s="435"/>
      <c r="AX81" s="359"/>
      <c r="AY81" s="361"/>
      <c r="AZ81" s="475"/>
      <c r="BA81" s="357"/>
      <c r="BB81" s="359"/>
      <c r="BC81" s="467"/>
      <c r="BD81" s="548"/>
      <c r="BE81" s="548"/>
      <c r="BF81" s="548"/>
      <c r="BG81" s="548"/>
      <c r="BH81" s="548"/>
      <c r="BI81" s="574"/>
      <c r="BJ81" s="548"/>
      <c r="BK81" s="548"/>
      <c r="BL81" s="574"/>
      <c r="BM81" s="548"/>
      <c r="BN81" s="548"/>
      <c r="BO81" s="574"/>
      <c r="BP81" s="548"/>
      <c r="BQ81" s="548"/>
      <c r="BR81" s="574"/>
      <c r="BS81" s="391"/>
      <c r="BT81" s="435"/>
      <c r="BU81" s="435"/>
      <c r="BV81" s="435"/>
      <c r="BW81" s="427"/>
      <c r="BX81" s="435"/>
      <c r="BY81" s="435"/>
      <c r="BZ81" s="427"/>
      <c r="CA81" s="435"/>
      <c r="CB81" s="435"/>
      <c r="CC81" s="427"/>
      <c r="CD81" s="435"/>
      <c r="CE81" s="435"/>
      <c r="CF81" s="427"/>
      <c r="CG81" s="494"/>
      <c r="CH81" s="435"/>
      <c r="CI81" s="427"/>
      <c r="CJ81" s="494"/>
      <c r="CK81" s="435"/>
      <c r="CL81" s="427"/>
      <c r="CM81" s="494"/>
      <c r="CN81" s="435"/>
      <c r="CO81" s="427"/>
      <c r="CP81" s="494"/>
      <c r="CQ81" s="212"/>
    </row>
    <row r="82" ht="33.75" hidden="1" customHeight="1" outlineLevel="1" spans="1:95">
      <c r="A82" s="534"/>
      <c r="B82" s="535"/>
      <c r="C82" s="356" t="s">
        <v>146</v>
      </c>
      <c r="D82" s="480"/>
      <c r="E82" s="536"/>
      <c r="F82" s="536"/>
      <c r="G82" s="536"/>
      <c r="H82" s="359"/>
      <c r="I82" s="536"/>
      <c r="J82" s="536"/>
      <c r="K82" s="359"/>
      <c r="L82" s="536"/>
      <c r="M82" s="536"/>
      <c r="N82" s="359"/>
      <c r="O82" s="536"/>
      <c r="P82" s="536"/>
      <c r="Q82" s="359"/>
      <c r="R82" s="553"/>
      <c r="S82" s="536"/>
      <c r="T82" s="359"/>
      <c r="U82" s="553"/>
      <c r="V82" s="536"/>
      <c r="W82" s="359"/>
      <c r="X82" s="553"/>
      <c r="Y82" s="536"/>
      <c r="Z82" s="359"/>
      <c r="AA82" s="553"/>
      <c r="AB82" s="480"/>
      <c r="AC82" s="536"/>
      <c r="AD82" s="536"/>
      <c r="AE82" s="536"/>
      <c r="AF82" s="359"/>
      <c r="AG82" s="536"/>
      <c r="AH82" s="536"/>
      <c r="AI82" s="359"/>
      <c r="AJ82" s="536"/>
      <c r="AK82" s="536"/>
      <c r="AL82" s="558"/>
      <c r="AM82" s="536"/>
      <c r="AN82" s="437"/>
      <c r="AO82" s="359"/>
      <c r="AP82" s="361"/>
      <c r="AQ82" s="437"/>
      <c r="AR82" s="359"/>
      <c r="AS82" s="361"/>
      <c r="AT82" s="437"/>
      <c r="AU82" s="359"/>
      <c r="AV82" s="361"/>
      <c r="AW82" s="437"/>
      <c r="AX82" s="359"/>
      <c r="AY82" s="361"/>
      <c r="AZ82" s="471"/>
      <c r="BA82" s="357"/>
      <c r="BB82" s="359"/>
      <c r="BC82" s="467"/>
      <c r="BD82" s="568"/>
      <c r="BE82" s="568"/>
      <c r="BF82" s="568"/>
      <c r="BG82" s="568"/>
      <c r="BH82" s="568"/>
      <c r="BI82" s="575"/>
      <c r="BJ82" s="568"/>
      <c r="BK82" s="568"/>
      <c r="BL82" s="575"/>
      <c r="BM82" s="568"/>
      <c r="BN82" s="568"/>
      <c r="BO82" s="575"/>
      <c r="BP82" s="568"/>
      <c r="BQ82" s="568"/>
      <c r="BR82" s="575"/>
      <c r="BS82" s="480"/>
      <c r="BT82" s="437"/>
      <c r="BU82" s="437"/>
      <c r="BV82" s="437"/>
      <c r="BW82" s="427"/>
      <c r="BX82" s="437"/>
      <c r="BY82" s="437"/>
      <c r="BZ82" s="427"/>
      <c r="CA82" s="437"/>
      <c r="CB82" s="437"/>
      <c r="CC82" s="427"/>
      <c r="CD82" s="437"/>
      <c r="CE82" s="437"/>
      <c r="CF82" s="427"/>
      <c r="CG82" s="497"/>
      <c r="CH82" s="437"/>
      <c r="CI82" s="427"/>
      <c r="CJ82" s="497"/>
      <c r="CK82" s="437"/>
      <c r="CL82" s="427"/>
      <c r="CM82" s="497"/>
      <c r="CN82" s="437"/>
      <c r="CO82" s="427"/>
      <c r="CP82" s="497"/>
      <c r="CQ82" s="212"/>
    </row>
    <row r="83" ht="22.5" hidden="1" customHeight="1" outlineLevel="1" spans="1:95">
      <c r="A83" s="534"/>
      <c r="B83" s="535"/>
      <c r="C83" s="356" t="s">
        <v>161</v>
      </c>
      <c r="D83" s="480"/>
      <c r="E83" s="536"/>
      <c r="F83" s="536"/>
      <c r="G83" s="536"/>
      <c r="H83" s="359"/>
      <c r="I83" s="536"/>
      <c r="J83" s="536"/>
      <c r="K83" s="359"/>
      <c r="L83" s="536"/>
      <c r="M83" s="536"/>
      <c r="N83" s="359"/>
      <c r="O83" s="536"/>
      <c r="P83" s="536"/>
      <c r="Q83" s="359"/>
      <c r="R83" s="553"/>
      <c r="S83" s="536"/>
      <c r="T83" s="359"/>
      <c r="U83" s="553"/>
      <c r="V83" s="536"/>
      <c r="W83" s="359"/>
      <c r="X83" s="553"/>
      <c r="Y83" s="536"/>
      <c r="Z83" s="359"/>
      <c r="AA83" s="553"/>
      <c r="AB83" s="480"/>
      <c r="AC83" s="536"/>
      <c r="AD83" s="536"/>
      <c r="AE83" s="536"/>
      <c r="AF83" s="359"/>
      <c r="AG83" s="536"/>
      <c r="AH83" s="536"/>
      <c r="AI83" s="359"/>
      <c r="AJ83" s="536"/>
      <c r="AK83" s="536"/>
      <c r="AL83" s="359"/>
      <c r="AM83" s="536"/>
      <c r="AN83" s="437"/>
      <c r="AO83" s="359"/>
      <c r="AP83" s="361"/>
      <c r="AQ83" s="437"/>
      <c r="AR83" s="359"/>
      <c r="AS83" s="361"/>
      <c r="AT83" s="437"/>
      <c r="AU83" s="359"/>
      <c r="AV83" s="361"/>
      <c r="AW83" s="437"/>
      <c r="AX83" s="359"/>
      <c r="AY83" s="361"/>
      <c r="AZ83" s="471"/>
      <c r="BA83" s="357"/>
      <c r="BB83" s="359"/>
      <c r="BC83" s="467"/>
      <c r="BD83" s="568"/>
      <c r="BE83" s="568"/>
      <c r="BF83" s="568"/>
      <c r="BG83" s="568"/>
      <c r="BH83" s="568"/>
      <c r="BI83" s="575"/>
      <c r="BJ83" s="568"/>
      <c r="BK83" s="568"/>
      <c r="BL83" s="575"/>
      <c r="BM83" s="568"/>
      <c r="BN83" s="568"/>
      <c r="BO83" s="575"/>
      <c r="BP83" s="568"/>
      <c r="BQ83" s="568"/>
      <c r="BR83" s="575"/>
      <c r="BS83" s="480"/>
      <c r="BT83" s="437"/>
      <c r="BU83" s="437"/>
      <c r="BV83" s="437"/>
      <c r="BW83" s="427"/>
      <c r="BX83" s="437"/>
      <c r="BY83" s="437"/>
      <c r="BZ83" s="427"/>
      <c r="CA83" s="437"/>
      <c r="CB83" s="437"/>
      <c r="CC83" s="427"/>
      <c r="CD83" s="437"/>
      <c r="CE83" s="437"/>
      <c r="CF83" s="427"/>
      <c r="CG83" s="497"/>
      <c r="CH83" s="437"/>
      <c r="CI83" s="427"/>
      <c r="CJ83" s="497"/>
      <c r="CK83" s="437"/>
      <c r="CL83" s="427"/>
      <c r="CM83" s="497"/>
      <c r="CN83" s="437"/>
      <c r="CO83" s="427"/>
      <c r="CP83" s="497"/>
      <c r="CQ83" s="212"/>
    </row>
    <row r="84" ht="22.5" hidden="1" customHeight="1" outlineLevel="1" spans="1:95">
      <c r="A84" s="530"/>
      <c r="B84" s="537"/>
      <c r="C84" s="356" t="s">
        <v>39</v>
      </c>
      <c r="D84" s="426"/>
      <c r="E84" s="373"/>
      <c r="F84" s="373"/>
      <c r="G84" s="373"/>
      <c r="H84" s="359"/>
      <c r="I84" s="373"/>
      <c r="J84" s="373"/>
      <c r="K84" s="359"/>
      <c r="L84" s="373"/>
      <c r="M84" s="373"/>
      <c r="N84" s="359"/>
      <c r="O84" s="373"/>
      <c r="P84" s="373"/>
      <c r="Q84" s="359"/>
      <c r="R84" s="551"/>
      <c r="S84" s="373"/>
      <c r="T84" s="359"/>
      <c r="U84" s="551"/>
      <c r="V84" s="373"/>
      <c r="W84" s="359"/>
      <c r="X84" s="551"/>
      <c r="Y84" s="373"/>
      <c r="Z84" s="359"/>
      <c r="AA84" s="551"/>
      <c r="AB84" s="426"/>
      <c r="AC84" s="373"/>
      <c r="AD84" s="373"/>
      <c r="AE84" s="373"/>
      <c r="AF84" s="359"/>
      <c r="AG84" s="373"/>
      <c r="AH84" s="373"/>
      <c r="AI84" s="359"/>
      <c r="AJ84" s="373"/>
      <c r="AK84" s="373"/>
      <c r="AL84" s="359"/>
      <c r="AM84" s="373"/>
      <c r="AN84" s="482"/>
      <c r="AO84" s="359"/>
      <c r="AP84" s="361"/>
      <c r="AQ84" s="482"/>
      <c r="AR84" s="359"/>
      <c r="AS84" s="361"/>
      <c r="AT84" s="482"/>
      <c r="AU84" s="359"/>
      <c r="AV84" s="361"/>
      <c r="AW84" s="482"/>
      <c r="AX84" s="359"/>
      <c r="AY84" s="361"/>
      <c r="AZ84" s="473"/>
      <c r="BA84" s="357"/>
      <c r="BB84" s="359"/>
      <c r="BC84" s="467"/>
      <c r="BD84" s="569"/>
      <c r="BE84" s="569"/>
      <c r="BF84" s="569"/>
      <c r="BG84" s="569"/>
      <c r="BH84" s="569"/>
      <c r="BI84" s="576"/>
      <c r="BJ84" s="569"/>
      <c r="BK84" s="569"/>
      <c r="BL84" s="576"/>
      <c r="BM84" s="569"/>
      <c r="BN84" s="569"/>
      <c r="BO84" s="576"/>
      <c r="BP84" s="569"/>
      <c r="BQ84" s="569"/>
      <c r="BR84" s="576"/>
      <c r="BS84" s="426"/>
      <c r="BT84" s="482"/>
      <c r="BU84" s="482"/>
      <c r="BV84" s="482"/>
      <c r="BW84" s="427"/>
      <c r="BX84" s="482"/>
      <c r="BY84" s="482"/>
      <c r="BZ84" s="427"/>
      <c r="CA84" s="482"/>
      <c r="CB84" s="482"/>
      <c r="CC84" s="427"/>
      <c r="CD84" s="482"/>
      <c r="CE84" s="482"/>
      <c r="CF84" s="427"/>
      <c r="CG84" s="493"/>
      <c r="CH84" s="482"/>
      <c r="CI84" s="427"/>
      <c r="CJ84" s="493"/>
      <c r="CK84" s="482"/>
      <c r="CL84" s="427"/>
      <c r="CM84" s="493"/>
      <c r="CN84" s="482"/>
      <c r="CO84" s="427"/>
      <c r="CP84" s="493"/>
      <c r="CQ84" s="212"/>
    </row>
    <row r="85" ht="74.25" hidden="1" customHeight="1" outlineLevel="1" spans="1:95">
      <c r="A85" s="530" t="s">
        <v>331</v>
      </c>
      <c r="B85" s="537" t="s">
        <v>332</v>
      </c>
      <c r="C85" s="356" t="s">
        <v>13</v>
      </c>
      <c r="D85" s="357">
        <f>E85+F85+I85+L85+O85+R85</f>
        <v>0</v>
      </c>
      <c r="E85" s="358">
        <v>0</v>
      </c>
      <c r="F85" s="358">
        <v>0</v>
      </c>
      <c r="G85" s="358">
        <v>0</v>
      </c>
      <c r="H85" s="359"/>
      <c r="I85" s="358">
        <f>G85+H85</f>
        <v>0</v>
      </c>
      <c r="J85" s="358">
        <v>0</v>
      </c>
      <c r="K85" s="359">
        <f>K86</f>
        <v>0</v>
      </c>
      <c r="L85" s="358">
        <f>J85+K85</f>
        <v>0</v>
      </c>
      <c r="M85" s="358">
        <f>'39'!O77</f>
        <v>0</v>
      </c>
      <c r="N85" s="359">
        <f>N86</f>
        <v>0</v>
      </c>
      <c r="O85" s="358">
        <f>M85+N85</f>
        <v>0</v>
      </c>
      <c r="P85" s="404">
        <f>'39'!R77</f>
        <v>0</v>
      </c>
      <c r="Q85" s="359">
        <f>Q86</f>
        <v>0</v>
      </c>
      <c r="R85" s="464">
        <f>P85+Q85</f>
        <v>0</v>
      </c>
      <c r="S85" s="404"/>
      <c r="T85" s="359"/>
      <c r="U85" s="464"/>
      <c r="V85" s="404"/>
      <c r="W85" s="359"/>
      <c r="X85" s="464"/>
      <c r="Y85" s="404"/>
      <c r="Z85" s="359"/>
      <c r="AA85" s="464"/>
      <c r="AB85" s="357">
        <f>AC85+AD85+AG85+AJ85+AM85+AP85</f>
        <v>0</v>
      </c>
      <c r="AC85" s="358">
        <v>0</v>
      </c>
      <c r="AD85" s="358">
        <v>0</v>
      </c>
      <c r="AE85" s="358">
        <v>0</v>
      </c>
      <c r="AF85" s="359"/>
      <c r="AG85" s="358">
        <f>AE85+AF85</f>
        <v>0</v>
      </c>
      <c r="AH85" s="358">
        <v>0</v>
      </c>
      <c r="AI85" s="359">
        <f>AI86</f>
        <v>0</v>
      </c>
      <c r="AJ85" s="358">
        <f>AH85+AI85</f>
        <v>0</v>
      </c>
      <c r="AK85" s="358">
        <f>'39'!AD77</f>
        <v>0</v>
      </c>
      <c r="AL85" s="359">
        <f>AL86</f>
        <v>0</v>
      </c>
      <c r="AM85" s="358">
        <f>AK85+AL85</f>
        <v>0</v>
      </c>
      <c r="AN85" s="404">
        <f>'39'!AG77</f>
        <v>0</v>
      </c>
      <c r="AO85" s="359">
        <f>AO86</f>
        <v>0</v>
      </c>
      <c r="AP85" s="358">
        <f>AN85+AO85</f>
        <v>0</v>
      </c>
      <c r="AQ85" s="404"/>
      <c r="AR85" s="359"/>
      <c r="AS85" s="358"/>
      <c r="AT85" s="404"/>
      <c r="AU85" s="359"/>
      <c r="AV85" s="358"/>
      <c r="AW85" s="404"/>
      <c r="AX85" s="359"/>
      <c r="AY85" s="358"/>
      <c r="AZ85" s="475">
        <f>BC85+BF85+BI85</f>
        <v>0</v>
      </c>
      <c r="BA85" s="565">
        <v>0</v>
      </c>
      <c r="BB85" s="359">
        <f>BB86</f>
        <v>0</v>
      </c>
      <c r="BC85" s="464">
        <f>BA85+BB85</f>
        <v>0</v>
      </c>
      <c r="BD85" s="565">
        <v>0</v>
      </c>
      <c r="BE85" s="359"/>
      <c r="BF85" s="464">
        <f>BD85+BE85</f>
        <v>0</v>
      </c>
      <c r="BG85" s="565">
        <f>'39'!AQ77</f>
        <v>0</v>
      </c>
      <c r="BH85" s="359"/>
      <c r="BI85" s="464">
        <f>BG85+BH85</f>
        <v>0</v>
      </c>
      <c r="BJ85" s="565"/>
      <c r="BK85" s="359"/>
      <c r="BL85" s="464"/>
      <c r="BM85" s="565"/>
      <c r="BN85" s="359"/>
      <c r="BO85" s="464"/>
      <c r="BP85" s="565"/>
      <c r="BQ85" s="359"/>
      <c r="BR85" s="464"/>
      <c r="BS85" s="357">
        <f>BT85+BU85+BX85+CA85+CD85+CG85</f>
        <v>0</v>
      </c>
      <c r="BT85" s="358">
        <f>E85+AC85</f>
        <v>0</v>
      </c>
      <c r="BU85" s="358">
        <f>F85+AD85</f>
        <v>0</v>
      </c>
      <c r="BV85" s="358">
        <f>G85+AE85</f>
        <v>0</v>
      </c>
      <c r="BW85" s="359">
        <f>H85+AF85</f>
        <v>0</v>
      </c>
      <c r="BX85" s="358">
        <f>BV85+BW85</f>
        <v>0</v>
      </c>
      <c r="BY85" s="358">
        <f>J85+AH85+BA85</f>
        <v>0</v>
      </c>
      <c r="BZ85" s="359">
        <f>K85+AI85+BB85</f>
        <v>0</v>
      </c>
      <c r="CA85" s="358">
        <f>BY85+BZ85</f>
        <v>0</v>
      </c>
      <c r="CB85" s="358">
        <f>M85+AK85</f>
        <v>0</v>
      </c>
      <c r="CC85" s="427">
        <f>N85+AL85</f>
        <v>0</v>
      </c>
      <c r="CD85" s="358">
        <f>CB85+CC85</f>
        <v>0</v>
      </c>
      <c r="CE85" s="358">
        <f>P85+AN85</f>
        <v>0</v>
      </c>
      <c r="CF85" s="427">
        <f>Q85+AO85</f>
        <v>0</v>
      </c>
      <c r="CG85" s="464">
        <f>CE85+CF85</f>
        <v>0</v>
      </c>
      <c r="CH85" s="358"/>
      <c r="CI85" s="427"/>
      <c r="CJ85" s="464"/>
      <c r="CK85" s="358"/>
      <c r="CL85" s="427"/>
      <c r="CM85" s="464"/>
      <c r="CN85" s="358"/>
      <c r="CO85" s="427"/>
      <c r="CP85" s="464"/>
      <c r="CQ85" s="233"/>
    </row>
    <row r="86" ht="38.25" hidden="1" customHeight="1" outlineLevel="1" spans="1:95">
      <c r="A86" s="534"/>
      <c r="B86" s="535"/>
      <c r="C86" s="390" t="s">
        <v>39</v>
      </c>
      <c r="D86" s="391"/>
      <c r="E86" s="392"/>
      <c r="F86" s="392"/>
      <c r="G86" s="392"/>
      <c r="H86" s="393"/>
      <c r="I86" s="392"/>
      <c r="J86" s="392"/>
      <c r="K86" s="393"/>
      <c r="L86" s="392"/>
      <c r="M86" s="392"/>
      <c r="N86" s="393"/>
      <c r="O86" s="392"/>
      <c r="P86" s="392"/>
      <c r="Q86" s="393"/>
      <c r="R86" s="474"/>
      <c r="S86" s="392"/>
      <c r="T86" s="393"/>
      <c r="U86" s="474"/>
      <c r="V86" s="392"/>
      <c r="W86" s="393"/>
      <c r="X86" s="474"/>
      <c r="Y86" s="392"/>
      <c r="Z86" s="393"/>
      <c r="AA86" s="474"/>
      <c r="AB86" s="391"/>
      <c r="AC86" s="392"/>
      <c r="AD86" s="392"/>
      <c r="AE86" s="392"/>
      <c r="AF86" s="393"/>
      <c r="AG86" s="392"/>
      <c r="AH86" s="392"/>
      <c r="AI86" s="393"/>
      <c r="AJ86" s="392"/>
      <c r="AK86" s="392"/>
      <c r="AL86" s="393"/>
      <c r="AM86" s="392"/>
      <c r="AN86" s="392"/>
      <c r="AO86" s="393"/>
      <c r="AP86" s="392"/>
      <c r="AQ86" s="392"/>
      <c r="AR86" s="393"/>
      <c r="AS86" s="392"/>
      <c r="AT86" s="392"/>
      <c r="AU86" s="393"/>
      <c r="AV86" s="392"/>
      <c r="AW86" s="392"/>
      <c r="AX86" s="393"/>
      <c r="AY86" s="392"/>
      <c r="AZ86" s="570"/>
      <c r="BA86" s="571"/>
      <c r="BB86" s="393"/>
      <c r="BC86" s="392"/>
      <c r="BD86" s="392"/>
      <c r="BE86" s="393"/>
      <c r="BF86" s="392"/>
      <c r="BG86" s="392"/>
      <c r="BH86" s="393"/>
      <c r="BI86" s="474"/>
      <c r="BJ86" s="392"/>
      <c r="BK86" s="393"/>
      <c r="BL86" s="474"/>
      <c r="BM86" s="392"/>
      <c r="BN86" s="393"/>
      <c r="BO86" s="474"/>
      <c r="BP86" s="392"/>
      <c r="BQ86" s="393"/>
      <c r="BR86" s="474"/>
      <c r="BS86" s="391"/>
      <c r="BT86" s="392"/>
      <c r="BU86" s="392"/>
      <c r="BV86" s="392"/>
      <c r="BW86" s="393"/>
      <c r="BX86" s="392"/>
      <c r="BY86" s="392"/>
      <c r="BZ86" s="433"/>
      <c r="CA86" s="392"/>
      <c r="CB86" s="392"/>
      <c r="CC86" s="433"/>
      <c r="CD86" s="392"/>
      <c r="CE86" s="392"/>
      <c r="CF86" s="433"/>
      <c r="CG86" s="474"/>
      <c r="CH86" s="392"/>
      <c r="CI86" s="433"/>
      <c r="CJ86" s="474"/>
      <c r="CK86" s="392"/>
      <c r="CL86" s="433"/>
      <c r="CM86" s="474"/>
      <c r="CN86" s="392"/>
      <c r="CO86" s="433"/>
      <c r="CP86" s="474"/>
      <c r="CQ86" s="234"/>
    </row>
    <row r="87" ht="67.5" customHeight="1" collapsed="1" spans="1:95">
      <c r="A87" s="387" t="s">
        <v>491</v>
      </c>
      <c r="B87" s="355" t="s">
        <v>569</v>
      </c>
      <c r="C87" s="356" t="s">
        <v>13</v>
      </c>
      <c r="D87" s="357">
        <f>E87+F87+I87+L87+O87+R87+U87+X87+AA87</f>
        <v>135.275</v>
      </c>
      <c r="E87" s="358">
        <v>0</v>
      </c>
      <c r="F87" s="358">
        <v>0</v>
      </c>
      <c r="G87" s="358">
        <f>'27'!I80</f>
        <v>0</v>
      </c>
      <c r="H87" s="359">
        <f>H88</f>
        <v>0</v>
      </c>
      <c r="I87" s="358">
        <f>G87+H87</f>
        <v>0</v>
      </c>
      <c r="J87" s="358">
        <f>'35'!L79</f>
        <v>75393.91334</v>
      </c>
      <c r="K87" s="359">
        <f>K88</f>
        <v>0</v>
      </c>
      <c r="L87" s="358">
        <v>0</v>
      </c>
      <c r="M87" s="358">
        <f>'43'!O80</f>
        <v>180.025</v>
      </c>
      <c r="N87" s="359">
        <f>N88</f>
        <v>0</v>
      </c>
      <c r="O87" s="358">
        <v>0</v>
      </c>
      <c r="P87" s="358">
        <f>'48'!R84</f>
        <v>0</v>
      </c>
      <c r="Q87" s="359">
        <f>Q88</f>
        <v>0</v>
      </c>
      <c r="R87" s="441">
        <f>P87+Q87</f>
        <v>0</v>
      </c>
      <c r="S87" s="358">
        <f>'56'!U87</f>
        <v>135.275</v>
      </c>
      <c r="T87" s="359">
        <f>T88</f>
        <v>0</v>
      </c>
      <c r="U87" s="441">
        <f>S87+T87</f>
        <v>135.275</v>
      </c>
      <c r="V87" s="358">
        <f>'56'!X87</f>
        <v>0</v>
      </c>
      <c r="W87" s="359">
        <f>W88</f>
        <v>0</v>
      </c>
      <c r="X87" s="441">
        <f>V87+W87</f>
        <v>0</v>
      </c>
      <c r="Y87" s="358">
        <f>'56'!AA87</f>
        <v>0</v>
      </c>
      <c r="Z87" s="359">
        <f>Z88</f>
        <v>0</v>
      </c>
      <c r="AA87" s="441">
        <f>Y87+Z87</f>
        <v>0</v>
      </c>
      <c r="AB87" s="357">
        <f>AC87+AD87+AG87+AJ87+AM87+AP87+AS87+AV87+AY87</f>
        <v>2570.225</v>
      </c>
      <c r="AC87" s="358">
        <v>0</v>
      </c>
      <c r="AD87" s="358">
        <v>0</v>
      </c>
      <c r="AE87" s="358">
        <f>'25'!X76</f>
        <v>0</v>
      </c>
      <c r="AF87" s="359">
        <f>AF88</f>
        <v>0</v>
      </c>
      <c r="AG87" s="358">
        <f>AE87+AF87</f>
        <v>0</v>
      </c>
      <c r="AH87" s="358">
        <f>'35'!AA79</f>
        <v>8638.26951</v>
      </c>
      <c r="AI87" s="359">
        <f>AI88</f>
        <v>0</v>
      </c>
      <c r="AJ87" s="358">
        <v>0</v>
      </c>
      <c r="AK87" s="358">
        <f>'43'!AD80</f>
        <v>0</v>
      </c>
      <c r="AL87" s="359">
        <f>AL88</f>
        <v>0</v>
      </c>
      <c r="AM87" s="358">
        <f>AK87+AL87</f>
        <v>0</v>
      </c>
      <c r="AN87" s="358">
        <v>0</v>
      </c>
      <c r="AO87" s="359">
        <f>AO88</f>
        <v>0</v>
      </c>
      <c r="AP87" s="358">
        <f>AN87+AO87</f>
        <v>0</v>
      </c>
      <c r="AQ87" s="358">
        <f>'56'!AS87</f>
        <v>2570.225</v>
      </c>
      <c r="AR87" s="359">
        <f>AR88</f>
        <v>0</v>
      </c>
      <c r="AS87" s="358">
        <f>AQ87+AR87</f>
        <v>2570.225</v>
      </c>
      <c r="AT87" s="358">
        <f>'56'!AV87</f>
        <v>0</v>
      </c>
      <c r="AU87" s="359">
        <f>AU88</f>
        <v>0</v>
      </c>
      <c r="AV87" s="358">
        <f>AT87+AU87</f>
        <v>0</v>
      </c>
      <c r="AW87" s="358">
        <f>'56'!AY87</f>
        <v>0</v>
      </c>
      <c r="AX87" s="359">
        <f>AX88</f>
        <v>0</v>
      </c>
      <c r="AY87" s="358">
        <f>AW87+AX87</f>
        <v>0</v>
      </c>
      <c r="AZ87" s="466">
        <f>BC87+BF87+BI87+BL87+BO87+BR87</f>
        <v>0</v>
      </c>
      <c r="BA87" s="358">
        <v>0</v>
      </c>
      <c r="BB87" s="359">
        <f>BB88</f>
        <v>0</v>
      </c>
      <c r="BC87" s="358">
        <f>BA87+BB87</f>
        <v>0</v>
      </c>
      <c r="BD87" s="358">
        <v>0</v>
      </c>
      <c r="BE87" s="359">
        <f>BE88</f>
        <v>0</v>
      </c>
      <c r="BF87" s="358">
        <f>BD87+BE87</f>
        <v>0</v>
      </c>
      <c r="BG87" s="358">
        <v>0</v>
      </c>
      <c r="BH87" s="359">
        <f>BH88</f>
        <v>0</v>
      </c>
      <c r="BI87" s="358">
        <f>BG87+BH87</f>
        <v>0</v>
      </c>
      <c r="BJ87" s="358">
        <f>'56'!BL87</f>
        <v>0</v>
      </c>
      <c r="BK87" s="359">
        <f>BK88</f>
        <v>0</v>
      </c>
      <c r="BL87" s="358">
        <f>BJ87+BK87</f>
        <v>0</v>
      </c>
      <c r="BM87" s="358">
        <f>'56'!BO87</f>
        <v>0</v>
      </c>
      <c r="BN87" s="359">
        <f>BN88</f>
        <v>0</v>
      </c>
      <c r="BO87" s="358">
        <f>BM87+BN87</f>
        <v>0</v>
      </c>
      <c r="BP87" s="358">
        <f>'56'!BR87</f>
        <v>0</v>
      </c>
      <c r="BQ87" s="359">
        <f>BQ88</f>
        <v>0</v>
      </c>
      <c r="BR87" s="358">
        <f>BP87+BQ87</f>
        <v>0</v>
      </c>
      <c r="BS87" s="357">
        <f>BT87+BU87+BX87+CA87+CD87+CG87+CJ87+CM87+CP87</f>
        <v>2705.5</v>
      </c>
      <c r="BT87" s="358">
        <f>E87+AC87</f>
        <v>0</v>
      </c>
      <c r="BU87" s="358">
        <f>F87+AD87</f>
        <v>0</v>
      </c>
      <c r="BV87" s="358">
        <f>G87+AE87</f>
        <v>0</v>
      </c>
      <c r="BW87" s="359">
        <f>H87+AF87</f>
        <v>0</v>
      </c>
      <c r="BX87" s="358">
        <f>BV87+BW87</f>
        <v>0</v>
      </c>
      <c r="BY87" s="358">
        <f>J87+AH87+BA87</f>
        <v>84032.18285</v>
      </c>
      <c r="BZ87" s="359">
        <f>K87+AI87+BB87</f>
        <v>0</v>
      </c>
      <c r="CA87" s="358">
        <v>0</v>
      </c>
      <c r="CB87" s="358">
        <f>M87+AK87</f>
        <v>180.025</v>
      </c>
      <c r="CC87" s="359">
        <f>N87+AL87</f>
        <v>0</v>
      </c>
      <c r="CD87" s="358">
        <v>0</v>
      </c>
      <c r="CE87" s="358">
        <f>P87+AN87</f>
        <v>0</v>
      </c>
      <c r="CF87" s="359">
        <f>Q87+AO87</f>
        <v>0</v>
      </c>
      <c r="CG87" s="358">
        <f>CE87+CF87</f>
        <v>0</v>
      </c>
      <c r="CH87" s="358">
        <f>S87+AQ87+BJ87</f>
        <v>2705.5</v>
      </c>
      <c r="CI87" s="359">
        <f>T87+AR87+BK87</f>
        <v>0</v>
      </c>
      <c r="CJ87" s="358">
        <f>CH87+CI87</f>
        <v>2705.5</v>
      </c>
      <c r="CK87" s="358">
        <f>V87+AT87+BM87</f>
        <v>0</v>
      </c>
      <c r="CL87" s="359">
        <f>W87+AU87+BN87</f>
        <v>0</v>
      </c>
      <c r="CM87" s="358">
        <f>CK87+CL87</f>
        <v>0</v>
      </c>
      <c r="CN87" s="358">
        <f>Y87+AW87+BP87</f>
        <v>0</v>
      </c>
      <c r="CO87" s="359">
        <f>Z87+AX87+BQ87</f>
        <v>0</v>
      </c>
      <c r="CP87" s="358">
        <f>CN87+CO87</f>
        <v>0</v>
      </c>
      <c r="CQ87" s="332"/>
    </row>
    <row r="88" ht="33" customHeight="1" spans="1:95">
      <c r="A88" s="388"/>
      <c r="B88" s="389"/>
      <c r="C88" s="390" t="s">
        <v>39</v>
      </c>
      <c r="D88" s="391"/>
      <c r="E88" s="392"/>
      <c r="F88" s="392"/>
      <c r="G88" s="392"/>
      <c r="H88" s="393"/>
      <c r="I88" s="392"/>
      <c r="J88" s="392"/>
      <c r="K88" s="393"/>
      <c r="L88" s="392"/>
      <c r="M88" s="392"/>
      <c r="N88" s="393"/>
      <c r="O88" s="392"/>
      <c r="P88" s="392"/>
      <c r="Q88" s="393"/>
      <c r="R88" s="445"/>
      <c r="S88" s="392"/>
      <c r="T88" s="393"/>
      <c r="U88" s="445"/>
      <c r="V88" s="392"/>
      <c r="W88" s="393"/>
      <c r="X88" s="445"/>
      <c r="Y88" s="392"/>
      <c r="Z88" s="393"/>
      <c r="AA88" s="445"/>
      <c r="AB88" s="391"/>
      <c r="AC88" s="392"/>
      <c r="AD88" s="392"/>
      <c r="AE88" s="392"/>
      <c r="AF88" s="393"/>
      <c r="AG88" s="392"/>
      <c r="AH88" s="392"/>
      <c r="AI88" s="459"/>
      <c r="AJ88" s="392"/>
      <c r="AK88" s="392"/>
      <c r="AL88" s="393"/>
      <c r="AM88" s="392"/>
      <c r="AN88" s="392"/>
      <c r="AO88" s="393"/>
      <c r="AP88" s="392"/>
      <c r="AQ88" s="392"/>
      <c r="AR88" s="393"/>
      <c r="AS88" s="392"/>
      <c r="AT88" s="392"/>
      <c r="AU88" s="393"/>
      <c r="AV88" s="392"/>
      <c r="AW88" s="392"/>
      <c r="AX88" s="393"/>
      <c r="AY88" s="474"/>
      <c r="AZ88" s="475"/>
      <c r="BA88" s="435"/>
      <c r="BB88" s="393"/>
      <c r="BC88" s="435"/>
      <c r="BD88" s="435"/>
      <c r="BE88" s="393"/>
      <c r="BF88" s="435"/>
      <c r="BG88" s="435"/>
      <c r="BH88" s="393"/>
      <c r="BI88" s="435"/>
      <c r="BJ88" s="435"/>
      <c r="BK88" s="393"/>
      <c r="BL88" s="435"/>
      <c r="BM88" s="435"/>
      <c r="BN88" s="393"/>
      <c r="BO88" s="435"/>
      <c r="BP88" s="435"/>
      <c r="BQ88" s="393"/>
      <c r="BR88" s="494"/>
      <c r="BS88" s="495"/>
      <c r="BT88" s="496"/>
      <c r="BU88" s="496"/>
      <c r="BV88" s="496"/>
      <c r="BW88" s="499"/>
      <c r="BX88" s="496"/>
      <c r="BY88" s="496"/>
      <c r="BZ88" s="499"/>
      <c r="CA88" s="496"/>
      <c r="CB88" s="496"/>
      <c r="CC88" s="499"/>
      <c r="CD88" s="496"/>
      <c r="CE88" s="496"/>
      <c r="CF88" s="499"/>
      <c r="CG88" s="496"/>
      <c r="CH88" s="496"/>
      <c r="CI88" s="499"/>
      <c r="CJ88" s="496"/>
      <c r="CK88" s="496"/>
      <c r="CL88" s="499"/>
      <c r="CM88" s="496"/>
      <c r="CN88" s="496"/>
      <c r="CO88" s="499"/>
      <c r="CP88" s="512"/>
      <c r="CQ88" s="333"/>
    </row>
    <row r="89" ht="123.75" hidden="1" customHeight="1" collapsed="1" spans="1:95">
      <c r="A89" s="387" t="s">
        <v>495</v>
      </c>
      <c r="B89" s="355" t="s">
        <v>496</v>
      </c>
      <c r="C89" s="356" t="s">
        <v>13</v>
      </c>
      <c r="D89" s="357">
        <f>E89+F89+I89+L89+O89+R89+U89+X89+AA89</f>
        <v>0</v>
      </c>
      <c r="E89" s="358">
        <v>0</v>
      </c>
      <c r="F89" s="358">
        <v>0</v>
      </c>
      <c r="G89" s="358">
        <f>'27'!I82</f>
        <v>0</v>
      </c>
      <c r="H89" s="359">
        <f>H91</f>
        <v>0</v>
      </c>
      <c r="I89" s="358">
        <f>G89+H89</f>
        <v>0</v>
      </c>
      <c r="J89" s="358">
        <f>'35'!L81</f>
        <v>0</v>
      </c>
      <c r="K89" s="359">
        <f>K91</f>
        <v>0</v>
      </c>
      <c r="L89" s="358">
        <v>0</v>
      </c>
      <c r="M89" s="358">
        <f>'43'!O82</f>
        <v>0</v>
      </c>
      <c r="N89" s="359">
        <f>N91</f>
        <v>0</v>
      </c>
      <c r="O89" s="358">
        <v>0</v>
      </c>
      <c r="P89" s="358">
        <f>'48'!R86</f>
        <v>0</v>
      </c>
      <c r="Q89" s="359">
        <v>0</v>
      </c>
      <c r="R89" s="441">
        <f>P89+Q89</f>
        <v>0</v>
      </c>
      <c r="S89" s="358">
        <f>'48'!U86</f>
        <v>0</v>
      </c>
      <c r="T89" s="359">
        <v>0</v>
      </c>
      <c r="U89" s="441">
        <f>S89+T89</f>
        <v>0</v>
      </c>
      <c r="V89" s="358">
        <f>'48'!X86</f>
        <v>0</v>
      </c>
      <c r="W89" s="359">
        <v>0</v>
      </c>
      <c r="X89" s="441">
        <f>V89+W89</f>
        <v>0</v>
      </c>
      <c r="Y89" s="358">
        <f>'48'!AA86</f>
        <v>0</v>
      </c>
      <c r="Z89" s="359">
        <v>0</v>
      </c>
      <c r="AA89" s="441">
        <f>Y89+Z89</f>
        <v>0</v>
      </c>
      <c r="AB89" s="357">
        <f>AC89+AD89+AG89+AJ89+AM89+AP89+AS89+AV89+AY89</f>
        <v>0</v>
      </c>
      <c r="AC89" s="358">
        <v>0</v>
      </c>
      <c r="AD89" s="358">
        <v>0</v>
      </c>
      <c r="AE89" s="358">
        <f>'25'!X78</f>
        <v>0</v>
      </c>
      <c r="AF89" s="359">
        <f>AF91</f>
        <v>0</v>
      </c>
      <c r="AG89" s="358">
        <v>0</v>
      </c>
      <c r="AH89" s="358">
        <f>'35'!AA81</f>
        <v>0</v>
      </c>
      <c r="AI89" s="359">
        <f>AI91</f>
        <v>0</v>
      </c>
      <c r="AJ89" s="358">
        <v>0</v>
      </c>
      <c r="AK89" s="358" t="str">
        <f>'43'!AD82</f>
        <v>И.Ю. Волков</v>
      </c>
      <c r="AL89" s="359">
        <f>AL91</f>
        <v>0</v>
      </c>
      <c r="AM89" s="358">
        <v>0</v>
      </c>
      <c r="AN89" s="358">
        <f>'48'!AP86</f>
        <v>0</v>
      </c>
      <c r="AO89" s="359">
        <v>0</v>
      </c>
      <c r="AP89" s="358">
        <f>AN89+AO89</f>
        <v>0</v>
      </c>
      <c r="AQ89" s="358">
        <f>'48'!AS86</f>
        <v>0</v>
      </c>
      <c r="AR89" s="359">
        <v>0</v>
      </c>
      <c r="AS89" s="358">
        <f>AQ89+AR89</f>
        <v>0</v>
      </c>
      <c r="AT89" s="358">
        <f>'48'!AV86</f>
        <v>0</v>
      </c>
      <c r="AU89" s="359">
        <v>0</v>
      </c>
      <c r="AV89" s="358">
        <f>AT89+AU89</f>
        <v>0</v>
      </c>
      <c r="AW89" s="358">
        <f>'48'!AY86</f>
        <v>0</v>
      </c>
      <c r="AX89" s="359">
        <v>0</v>
      </c>
      <c r="AY89" s="358">
        <f>AW89+AX89</f>
        <v>0</v>
      </c>
      <c r="AZ89" s="466">
        <f>BC89+BF89+BI89+BL89+BO89+BR89</f>
        <v>0</v>
      </c>
      <c r="BA89" s="358">
        <v>0</v>
      </c>
      <c r="BB89" s="359">
        <f>BB91</f>
        <v>0</v>
      </c>
      <c r="BC89" s="358">
        <v>0</v>
      </c>
      <c r="BD89" s="358">
        <v>0</v>
      </c>
      <c r="BE89" s="359">
        <f>BE91</f>
        <v>0</v>
      </c>
      <c r="BF89" s="358">
        <v>0</v>
      </c>
      <c r="BG89" s="358">
        <v>0</v>
      </c>
      <c r="BH89" s="359">
        <v>0</v>
      </c>
      <c r="BI89" s="358">
        <f>BG89+BH89</f>
        <v>0</v>
      </c>
      <c r="BJ89" s="358">
        <v>0</v>
      </c>
      <c r="BK89" s="359">
        <v>0</v>
      </c>
      <c r="BL89" s="358">
        <f>BJ89+BK89</f>
        <v>0</v>
      </c>
      <c r="BM89" s="358">
        <v>0</v>
      </c>
      <c r="BN89" s="359">
        <v>0</v>
      </c>
      <c r="BO89" s="358">
        <f>BM89+BN89</f>
        <v>0</v>
      </c>
      <c r="BP89" s="358">
        <v>0</v>
      </c>
      <c r="BQ89" s="359">
        <v>0</v>
      </c>
      <c r="BR89" s="358">
        <f>BP89+BQ89</f>
        <v>0</v>
      </c>
      <c r="BS89" s="357">
        <f>BT89+BU89+BX89+CA89+CD89+CG89+CJ89+CM89+CP89</f>
        <v>0</v>
      </c>
      <c r="BT89" s="358">
        <f t="shared" ref="BT89:BW90" si="22">E89+AC89</f>
        <v>0</v>
      </c>
      <c r="BU89" s="358">
        <f t="shared" si="22"/>
        <v>0</v>
      </c>
      <c r="BV89" s="358">
        <f t="shared" si="22"/>
        <v>0</v>
      </c>
      <c r="BW89" s="359">
        <f t="shared" si="22"/>
        <v>0</v>
      </c>
      <c r="BX89" s="358">
        <f>BV89+BW89</f>
        <v>0</v>
      </c>
      <c r="BY89" s="358">
        <f>J89+AH89+BA89</f>
        <v>0</v>
      </c>
      <c r="BZ89" s="359">
        <f>K89+AI89+BB89</f>
        <v>0</v>
      </c>
      <c r="CA89" s="358">
        <v>0</v>
      </c>
      <c r="CB89" s="358" t="e">
        <f>M89+AK89</f>
        <v>#VALUE!</v>
      </c>
      <c r="CC89" s="359">
        <f>N89+AL89</f>
        <v>0</v>
      </c>
      <c r="CD89" s="358">
        <v>0</v>
      </c>
      <c r="CE89" s="358">
        <f>P89+AN89</f>
        <v>0</v>
      </c>
      <c r="CF89" s="359">
        <f>Q89+AO89</f>
        <v>0</v>
      </c>
      <c r="CG89" s="358">
        <f>CE89+CF89</f>
        <v>0</v>
      </c>
      <c r="CH89" s="358">
        <f>S89+AQ89+BJ89</f>
        <v>0</v>
      </c>
      <c r="CI89" s="359">
        <f>T89+AR89+BK89</f>
        <v>0</v>
      </c>
      <c r="CJ89" s="358">
        <f>CH89+CI89</f>
        <v>0</v>
      </c>
      <c r="CK89" s="358">
        <f>V89+AT89+BM89</f>
        <v>0</v>
      </c>
      <c r="CL89" s="359">
        <f>W89+AU89+BN89</f>
        <v>0</v>
      </c>
      <c r="CM89" s="358">
        <f>CK89+CL89</f>
        <v>0</v>
      </c>
      <c r="CN89" s="358">
        <f>Y89+AW89+BP89</f>
        <v>0</v>
      </c>
      <c r="CO89" s="359">
        <f>Z89+AX89+BQ89</f>
        <v>0</v>
      </c>
      <c r="CP89" s="358">
        <f>CN89+CO89</f>
        <v>0</v>
      </c>
      <c r="CQ89" s="226"/>
    </row>
    <row r="90" ht="102" hidden="1" customHeight="1" spans="1:95">
      <c r="A90" s="538" t="s">
        <v>503</v>
      </c>
      <c r="B90" s="539" t="s">
        <v>504</v>
      </c>
      <c r="C90" s="540" t="s">
        <v>13</v>
      </c>
      <c r="D90" s="357">
        <f>E90+F90+I90+L90+O90+R90+U90+X90+AA90</f>
        <v>0</v>
      </c>
      <c r="E90" s="358">
        <v>0</v>
      </c>
      <c r="F90" s="358">
        <v>0</v>
      </c>
      <c r="G90" s="358">
        <f>'27'!I83</f>
        <v>0</v>
      </c>
      <c r="H90" s="359">
        <f>H92</f>
        <v>0</v>
      </c>
      <c r="I90" s="358">
        <f>G90+H90</f>
        <v>0</v>
      </c>
      <c r="J90" s="358">
        <f>'35'!L82</f>
        <v>0</v>
      </c>
      <c r="K90" s="359">
        <f>K92</f>
        <v>0</v>
      </c>
      <c r="L90" s="358">
        <v>0</v>
      </c>
      <c r="M90" s="358">
        <f>'43'!O83</f>
        <v>0</v>
      </c>
      <c r="N90" s="359">
        <f>N92</f>
        <v>0</v>
      </c>
      <c r="O90" s="358">
        <v>0</v>
      </c>
      <c r="P90" s="358">
        <f>'48'!R87</f>
        <v>0</v>
      </c>
      <c r="Q90" s="359">
        <v>0</v>
      </c>
      <c r="R90" s="441">
        <f>P90+Q90</f>
        <v>0</v>
      </c>
      <c r="S90" s="358">
        <f>'48'!U87</f>
        <v>0</v>
      </c>
      <c r="T90" s="359">
        <v>0</v>
      </c>
      <c r="U90" s="441">
        <f>S90+T90</f>
        <v>0</v>
      </c>
      <c r="V90" s="358">
        <f>'48'!X87</f>
        <v>0</v>
      </c>
      <c r="W90" s="359">
        <v>0</v>
      </c>
      <c r="X90" s="441">
        <f>V90+W90</f>
        <v>0</v>
      </c>
      <c r="Y90" s="358">
        <f>'48'!AA87</f>
        <v>0</v>
      </c>
      <c r="Z90" s="359">
        <v>0</v>
      </c>
      <c r="AA90" s="441">
        <f>Y90+Z90</f>
        <v>0</v>
      </c>
      <c r="AB90" s="357">
        <f>AC90+AD90+AG90+AJ90+AM90+AP90+AS90+AV90+AY90</f>
        <v>0</v>
      </c>
      <c r="AC90" s="358">
        <v>0</v>
      </c>
      <c r="AD90" s="358">
        <v>0</v>
      </c>
      <c r="AE90" s="358">
        <f>'25'!X79</f>
        <v>0</v>
      </c>
      <c r="AF90" s="359">
        <f>AF92</f>
        <v>0</v>
      </c>
      <c r="AG90" s="358">
        <v>0</v>
      </c>
      <c r="AH90" s="358">
        <f>'35'!AA82</f>
        <v>0</v>
      </c>
      <c r="AI90" s="359">
        <f>AI92</f>
        <v>0</v>
      </c>
      <c r="AJ90" s="358">
        <v>0</v>
      </c>
      <c r="AK90" s="358">
        <f>'43'!AD83</f>
        <v>0</v>
      </c>
      <c r="AL90" s="359">
        <f>AL92</f>
        <v>0</v>
      </c>
      <c r="AM90" s="358">
        <v>0</v>
      </c>
      <c r="AN90" s="358">
        <f>'48'!AP87</f>
        <v>0</v>
      </c>
      <c r="AO90" s="359">
        <v>0</v>
      </c>
      <c r="AP90" s="358">
        <f>AN90+AO90</f>
        <v>0</v>
      </c>
      <c r="AQ90" s="358">
        <f>'48'!AS87</f>
        <v>0</v>
      </c>
      <c r="AR90" s="359">
        <v>0</v>
      </c>
      <c r="AS90" s="358">
        <f>AQ90+AR90</f>
        <v>0</v>
      </c>
      <c r="AT90" s="358">
        <f>'48'!AV87</f>
        <v>0</v>
      </c>
      <c r="AU90" s="359">
        <v>0</v>
      </c>
      <c r="AV90" s="358">
        <f>AT90+AU90</f>
        <v>0</v>
      </c>
      <c r="AW90" s="358">
        <f>'48'!AY87</f>
        <v>0</v>
      </c>
      <c r="AX90" s="359">
        <v>0</v>
      </c>
      <c r="AY90" s="358">
        <f>AW90+AX90</f>
        <v>0</v>
      </c>
      <c r="AZ90" s="466">
        <f>BC90+BF90+BI90+BL90+BO90+BR90</f>
        <v>0</v>
      </c>
      <c r="BA90" s="358">
        <v>0</v>
      </c>
      <c r="BB90" s="359">
        <f>BB92</f>
        <v>0</v>
      </c>
      <c r="BC90" s="358">
        <v>0</v>
      </c>
      <c r="BD90" s="358">
        <v>0</v>
      </c>
      <c r="BE90" s="359">
        <f>BE92</f>
        <v>0</v>
      </c>
      <c r="BF90" s="358">
        <v>0</v>
      </c>
      <c r="BG90" s="358">
        <v>0</v>
      </c>
      <c r="BH90" s="359">
        <v>0</v>
      </c>
      <c r="BI90" s="358">
        <f>BG90+BH90</f>
        <v>0</v>
      </c>
      <c r="BJ90" s="358">
        <v>0</v>
      </c>
      <c r="BK90" s="359">
        <v>0</v>
      </c>
      <c r="BL90" s="358">
        <f>BJ90+BK90</f>
        <v>0</v>
      </c>
      <c r="BM90" s="358">
        <v>0</v>
      </c>
      <c r="BN90" s="359">
        <v>0</v>
      </c>
      <c r="BO90" s="358">
        <f>BM90+BN90</f>
        <v>0</v>
      </c>
      <c r="BP90" s="358">
        <v>0</v>
      </c>
      <c r="BQ90" s="359">
        <v>0</v>
      </c>
      <c r="BR90" s="358">
        <f>BP90+BQ90</f>
        <v>0</v>
      </c>
      <c r="BS90" s="357">
        <f>BT90+BU90+BX90+CA90+CD90+CG90+CJ90+CM90+CP90</f>
        <v>0</v>
      </c>
      <c r="BT90" s="358">
        <f t="shared" si="22"/>
        <v>0</v>
      </c>
      <c r="BU90" s="358">
        <f t="shared" si="22"/>
        <v>0</v>
      </c>
      <c r="BV90" s="358">
        <f t="shared" si="22"/>
        <v>0</v>
      </c>
      <c r="BW90" s="359">
        <f t="shared" si="22"/>
        <v>0</v>
      </c>
      <c r="BX90" s="358">
        <f>BV90+BW90</f>
        <v>0</v>
      </c>
      <c r="BY90" s="358">
        <f>J90+AH90+BA90</f>
        <v>0</v>
      </c>
      <c r="BZ90" s="359">
        <f>K90+AI90+BB90</f>
        <v>0</v>
      </c>
      <c r="CA90" s="358">
        <v>0</v>
      </c>
      <c r="CB90" s="358">
        <f>M90+AK90</f>
        <v>0</v>
      </c>
      <c r="CC90" s="359">
        <f>N90+AL90</f>
        <v>0</v>
      </c>
      <c r="CD90" s="358">
        <v>0</v>
      </c>
      <c r="CE90" s="358">
        <f>P90+AN90</f>
        <v>0</v>
      </c>
      <c r="CF90" s="359">
        <f>Q90+AO90</f>
        <v>0</v>
      </c>
      <c r="CG90" s="358">
        <f>CE90+CF90</f>
        <v>0</v>
      </c>
      <c r="CH90" s="358">
        <f>S90+AQ90+BJ90</f>
        <v>0</v>
      </c>
      <c r="CI90" s="359">
        <f>T90+AR90+BK90</f>
        <v>0</v>
      </c>
      <c r="CJ90" s="358">
        <f>CH90+CI90</f>
        <v>0</v>
      </c>
      <c r="CK90" s="358">
        <f>V90+AT90+BM90</f>
        <v>0</v>
      </c>
      <c r="CL90" s="359">
        <f>W90+AU90+BN90</f>
        <v>0</v>
      </c>
      <c r="CM90" s="358">
        <f>CK90+CL90</f>
        <v>0</v>
      </c>
      <c r="CN90" s="358">
        <f>Y90+AW90+BP90</f>
        <v>0</v>
      </c>
      <c r="CO90" s="359">
        <f>Z90+AX90+BQ90</f>
        <v>0</v>
      </c>
      <c r="CP90" s="358">
        <f>CN90+CO90</f>
        <v>0</v>
      </c>
      <c r="CQ90" s="226"/>
    </row>
    <row r="91" s="27" customFormat="1" ht="67.5" customHeight="1" spans="1:95">
      <c r="A91" s="394"/>
      <c r="B91" s="395" t="s">
        <v>159</v>
      </c>
      <c r="C91" s="541"/>
      <c r="D91" s="425">
        <f>E91+F91+I91+L91+O91+R91+U91+X91+AA91</f>
        <v>1562.66842</v>
      </c>
      <c r="E91" s="397">
        <f>E69+E80+E74+E85+E87+E89+E90</f>
        <v>0</v>
      </c>
      <c r="F91" s="397">
        <f>F69+F80+F74+F85+F87+F89+F90</f>
        <v>0</v>
      </c>
      <c r="G91" s="397">
        <f>G69+G80+G74+G85+G87</f>
        <v>0</v>
      </c>
      <c r="H91" s="397">
        <f>H69+H80+H74+H85+H87</f>
        <v>0</v>
      </c>
      <c r="I91" s="397">
        <f>I69+I80+I74+I85+I87+I89+I90</f>
        <v>0</v>
      </c>
      <c r="J91" s="397">
        <f>J69+J80+J74+J85+J87</f>
        <v>75393.91334</v>
      </c>
      <c r="K91" s="397">
        <f>K69+K80+K74+K85+K87</f>
        <v>0</v>
      </c>
      <c r="L91" s="397">
        <f>L69+L80+L74+L85+L87+L89+L90</f>
        <v>0</v>
      </c>
      <c r="M91" s="397">
        <f>M69+M80+M74+M85+M87</f>
        <v>360.05</v>
      </c>
      <c r="N91" s="397">
        <f>N69+N80+N74+N85+N87</f>
        <v>0</v>
      </c>
      <c r="O91" s="397">
        <f t="shared" ref="O91:Z91" si="23">O69+O80+O74+O85+O87+O89+O90</f>
        <v>180.025</v>
      </c>
      <c r="P91" s="397">
        <f t="shared" si="23"/>
        <v>1247.36842</v>
      </c>
      <c r="Q91" s="549">
        <f t="shared" si="23"/>
        <v>0</v>
      </c>
      <c r="R91" s="503">
        <f t="shared" si="23"/>
        <v>1247.36842</v>
      </c>
      <c r="S91" s="503">
        <f t="shared" si="23"/>
        <v>135.275</v>
      </c>
      <c r="T91" s="549">
        <f t="shared" si="23"/>
        <v>0</v>
      </c>
      <c r="U91" s="503">
        <f t="shared" si="23"/>
        <v>135.275</v>
      </c>
      <c r="V91" s="503">
        <f t="shared" si="23"/>
        <v>0</v>
      </c>
      <c r="W91" s="549">
        <f t="shared" si="23"/>
        <v>0</v>
      </c>
      <c r="X91" s="503">
        <f t="shared" si="23"/>
        <v>0</v>
      </c>
      <c r="Y91" s="503">
        <f t="shared" si="23"/>
        <v>0</v>
      </c>
      <c r="Z91" s="549">
        <f t="shared" si="23"/>
        <v>0</v>
      </c>
      <c r="AA91" s="503">
        <f>AA69+AA80+AA74+AA85+AA87+AA89</f>
        <v>0</v>
      </c>
      <c r="AB91" s="425">
        <f>AC91+AD91+AG91+AJ91+AM91+AP91+AS91+AV91+AY91</f>
        <v>20570.225</v>
      </c>
      <c r="AC91" s="503">
        <f>AC69+AC80+AC74+AC85+AC87+AC89+AC90</f>
        <v>0</v>
      </c>
      <c r="AD91" s="503">
        <f>AD69+AD80+AD74+AD85+AD87+AD89+AD90</f>
        <v>0</v>
      </c>
      <c r="AE91" s="397">
        <f>AE69+AE80+AE74+AE85</f>
        <v>0</v>
      </c>
      <c r="AF91" s="397">
        <f>AF69+AF80+AF74+AF85</f>
        <v>0</v>
      </c>
      <c r="AG91" s="503">
        <f>AG69+AG80+AG74+AG85+AG87+AG89+AG90</f>
        <v>0</v>
      </c>
      <c r="AH91" s="397">
        <f>AH69+AH80+AH74+AH85</f>
        <v>0</v>
      </c>
      <c r="AI91" s="397">
        <f>AI69+AI80+AI74+AI85</f>
        <v>0</v>
      </c>
      <c r="AJ91" s="503">
        <f>AJ69+AJ80+AJ74+AJ85+AJ87+AJ89+AJ90</f>
        <v>0</v>
      </c>
      <c r="AK91" s="397">
        <f>AK69+AK80+AK74+AK85</f>
        <v>0</v>
      </c>
      <c r="AL91" s="397">
        <f>AL69+AL80+AL74+AL85</f>
        <v>0</v>
      </c>
      <c r="AM91" s="503">
        <f t="shared" ref="AM91:AY91" si="24">AM69+AM80+AM74+AM85+AM87+AM89+AM90</f>
        <v>0</v>
      </c>
      <c r="AN91" s="503">
        <f t="shared" si="24"/>
        <v>18000</v>
      </c>
      <c r="AO91" s="549">
        <f t="shared" si="24"/>
        <v>0</v>
      </c>
      <c r="AP91" s="503">
        <f t="shared" si="24"/>
        <v>18000</v>
      </c>
      <c r="AQ91" s="503">
        <f t="shared" si="24"/>
        <v>2570.225</v>
      </c>
      <c r="AR91" s="549">
        <f t="shared" si="24"/>
        <v>0</v>
      </c>
      <c r="AS91" s="503">
        <f t="shared" si="24"/>
        <v>2570.225</v>
      </c>
      <c r="AT91" s="503">
        <f t="shared" si="24"/>
        <v>0</v>
      </c>
      <c r="AU91" s="549">
        <f t="shared" si="24"/>
        <v>0</v>
      </c>
      <c r="AV91" s="503">
        <f t="shared" si="24"/>
        <v>0</v>
      </c>
      <c r="AW91" s="503">
        <f t="shared" si="24"/>
        <v>0</v>
      </c>
      <c r="AX91" s="549">
        <f t="shared" si="24"/>
        <v>0</v>
      </c>
      <c r="AY91" s="503">
        <f t="shared" si="24"/>
        <v>0</v>
      </c>
      <c r="AZ91" s="466">
        <f>BC91+BF91+BI91+BL91+BO91+BR91</f>
        <v>0</v>
      </c>
      <c r="BA91" s="397">
        <f>BA80+BA74+BA85</f>
        <v>0</v>
      </c>
      <c r="BB91" s="517">
        <f>BB80+BB74+BB85</f>
        <v>0</v>
      </c>
      <c r="BC91" s="503">
        <f>BC69+BC80+BC74+BC85+BC87+BC89+BC90</f>
        <v>0</v>
      </c>
      <c r="BD91" s="397">
        <f>BD69+BD80+BD74+BD85+BD87</f>
        <v>0</v>
      </c>
      <c r="BE91" s="397">
        <f>BE69+BE80+BE74+BE85+BE87</f>
        <v>0</v>
      </c>
      <c r="BF91" s="503">
        <f t="shared" ref="BF91:BR91" si="25">BF69+BF80+BF74+BF85+BF87+BF89+BF90</f>
        <v>0</v>
      </c>
      <c r="BG91" s="503">
        <f t="shared" si="25"/>
        <v>0</v>
      </c>
      <c r="BH91" s="549">
        <f t="shared" si="25"/>
        <v>0</v>
      </c>
      <c r="BI91" s="503">
        <f t="shared" si="25"/>
        <v>0</v>
      </c>
      <c r="BJ91" s="503">
        <f t="shared" si="25"/>
        <v>0</v>
      </c>
      <c r="BK91" s="549">
        <f t="shared" si="25"/>
        <v>0</v>
      </c>
      <c r="BL91" s="503">
        <f t="shared" si="25"/>
        <v>0</v>
      </c>
      <c r="BM91" s="503">
        <f t="shared" si="25"/>
        <v>0</v>
      </c>
      <c r="BN91" s="549">
        <f t="shared" si="25"/>
        <v>0</v>
      </c>
      <c r="BO91" s="503">
        <f t="shared" si="25"/>
        <v>0</v>
      </c>
      <c r="BP91" s="503">
        <f t="shared" si="25"/>
        <v>0</v>
      </c>
      <c r="BQ91" s="549">
        <f t="shared" si="25"/>
        <v>0</v>
      </c>
      <c r="BR91" s="503">
        <f t="shared" si="25"/>
        <v>0</v>
      </c>
      <c r="BS91" s="425">
        <f>BT91+BU91+BX91+CA91+CD91+CG91+CJ91+CM91+CP91</f>
        <v>22132.89342</v>
      </c>
      <c r="BT91" s="503">
        <f>BT69+BT80+BT74+BT85+BT87+BT89+BT90</f>
        <v>0</v>
      </c>
      <c r="BU91" s="503">
        <f>BU69+BU80+BU74+BU85+BU87+BU89+BU90</f>
        <v>0</v>
      </c>
      <c r="BV91" s="397">
        <f>BV69+BV80+BV74+BV85+BV87</f>
        <v>0</v>
      </c>
      <c r="BW91" s="397">
        <f>BW69+BW80+BW74+BW85+BW87</f>
        <v>0</v>
      </c>
      <c r="BX91" s="503">
        <f>BX69+BX80+BX74+BX85+BX87+BX89+BX90</f>
        <v>0</v>
      </c>
      <c r="BY91" s="397">
        <f>BY69+BY80+BY74+BY85+BY87</f>
        <v>84032.18285</v>
      </c>
      <c r="BZ91" s="397">
        <f>BZ69+BZ80+BZ74+BZ85+BZ87</f>
        <v>0</v>
      </c>
      <c r="CA91" s="503">
        <f>CA69+CA80+CA74+CA85+CA87+CA89+CA90</f>
        <v>0</v>
      </c>
      <c r="CB91" s="397">
        <f>CB69+CB80+CB74+CB85+CB87</f>
        <v>360.05</v>
      </c>
      <c r="CC91" s="397">
        <f>CC69+CC80+CC74+CC85+CC87</f>
        <v>0</v>
      </c>
      <c r="CD91" s="503">
        <f t="shared" ref="CD91:CP91" si="26">CD69+CD80+CD74+CD85+CD87+CD89+CD90</f>
        <v>180.025</v>
      </c>
      <c r="CE91" s="503">
        <f t="shared" si="26"/>
        <v>19247.36842</v>
      </c>
      <c r="CF91" s="549">
        <f t="shared" si="26"/>
        <v>0</v>
      </c>
      <c r="CG91" s="503">
        <f t="shared" si="26"/>
        <v>19247.36842</v>
      </c>
      <c r="CH91" s="503">
        <f t="shared" si="26"/>
        <v>2705.5</v>
      </c>
      <c r="CI91" s="549">
        <f t="shared" si="26"/>
        <v>0</v>
      </c>
      <c r="CJ91" s="503">
        <f t="shared" si="26"/>
        <v>2705.5</v>
      </c>
      <c r="CK91" s="503">
        <f t="shared" si="26"/>
        <v>0</v>
      </c>
      <c r="CL91" s="549">
        <f t="shared" si="26"/>
        <v>0</v>
      </c>
      <c r="CM91" s="503">
        <f t="shared" si="26"/>
        <v>0</v>
      </c>
      <c r="CN91" s="503">
        <f t="shared" si="26"/>
        <v>0</v>
      </c>
      <c r="CO91" s="549">
        <f t="shared" si="26"/>
        <v>0</v>
      </c>
      <c r="CP91" s="503">
        <f t="shared" si="26"/>
        <v>0</v>
      </c>
      <c r="CQ91" s="334"/>
    </row>
    <row r="92" s="27" customFormat="1" ht="76.9" customHeight="1" spans="1:95">
      <c r="A92" s="394"/>
      <c r="B92" s="395" t="s">
        <v>162</v>
      </c>
      <c r="C92" s="542"/>
      <c r="D92" s="425">
        <f>E92+F92+I92+L92+O92+R92+U92+X92+AA92</f>
        <v>729841.82656</v>
      </c>
      <c r="E92" s="397">
        <f t="shared" ref="E92:AA92" si="27">E91+E66+E59+E45+E54</f>
        <v>73582.87327</v>
      </c>
      <c r="F92" s="397">
        <f t="shared" si="27"/>
        <v>68037.99891</v>
      </c>
      <c r="G92" s="397">
        <f t="shared" si="27"/>
        <v>81605.94426</v>
      </c>
      <c r="H92" s="517">
        <f t="shared" si="27"/>
        <v>0</v>
      </c>
      <c r="I92" s="397">
        <f t="shared" si="27"/>
        <v>79606.73556</v>
      </c>
      <c r="J92" s="397">
        <f t="shared" si="27"/>
        <v>150787.82668</v>
      </c>
      <c r="K92" s="549">
        <f t="shared" si="27"/>
        <v>0</v>
      </c>
      <c r="L92" s="397">
        <f t="shared" si="27"/>
        <v>75393.91334</v>
      </c>
      <c r="M92" s="397">
        <f t="shared" si="27"/>
        <v>74198.21812</v>
      </c>
      <c r="N92" s="549">
        <f t="shared" si="27"/>
        <v>0</v>
      </c>
      <c r="O92" s="397">
        <f t="shared" si="27"/>
        <v>74018.19312</v>
      </c>
      <c r="P92" s="397">
        <f t="shared" si="27"/>
        <v>110497.65482</v>
      </c>
      <c r="Q92" s="549">
        <f t="shared" si="27"/>
        <v>0</v>
      </c>
      <c r="R92" s="503">
        <f t="shared" si="27"/>
        <v>108044.37829</v>
      </c>
      <c r="S92" s="397">
        <f t="shared" si="27"/>
        <v>82675.21589</v>
      </c>
      <c r="T92" s="549">
        <f t="shared" si="27"/>
        <v>0</v>
      </c>
      <c r="U92" s="503">
        <f t="shared" si="27"/>
        <v>82675.21589</v>
      </c>
      <c r="V92" s="397">
        <f t="shared" si="27"/>
        <v>89635.71818</v>
      </c>
      <c r="W92" s="549">
        <f t="shared" si="27"/>
        <v>0</v>
      </c>
      <c r="X92" s="503">
        <f t="shared" si="27"/>
        <v>89635.71818</v>
      </c>
      <c r="Y92" s="397">
        <f t="shared" si="27"/>
        <v>78846.8</v>
      </c>
      <c r="Z92" s="549">
        <f t="shared" si="27"/>
        <v>0</v>
      </c>
      <c r="AA92" s="503">
        <f t="shared" si="27"/>
        <v>78846.8</v>
      </c>
      <c r="AB92" s="425">
        <f>AC92+AD92+AG92+AJ92+AM92+AP92+AS92+AV92+AY92</f>
        <v>65223.45566</v>
      </c>
      <c r="AC92" s="397">
        <f t="shared" ref="AC92:AY92" si="28">AC91+AC66+AC59+AC45+AC54</f>
        <v>4170.09794</v>
      </c>
      <c r="AD92" s="397">
        <f t="shared" si="28"/>
        <v>0</v>
      </c>
      <c r="AE92" s="397">
        <f t="shared" si="28"/>
        <v>3793.45358</v>
      </c>
      <c r="AF92" s="517">
        <f t="shared" si="28"/>
        <v>0</v>
      </c>
      <c r="AG92" s="397">
        <f t="shared" si="28"/>
        <v>3793.45358</v>
      </c>
      <c r="AH92" s="397">
        <f t="shared" si="28"/>
        <v>13369.43893</v>
      </c>
      <c r="AI92" s="549">
        <f t="shared" si="28"/>
        <v>0</v>
      </c>
      <c r="AJ92" s="397">
        <f t="shared" si="28"/>
        <v>8638.26951</v>
      </c>
      <c r="AK92" s="397">
        <f t="shared" si="28"/>
        <v>3787.5</v>
      </c>
      <c r="AL92" s="549">
        <f t="shared" si="28"/>
        <v>0</v>
      </c>
      <c r="AM92" s="397">
        <f t="shared" si="28"/>
        <v>3787.5</v>
      </c>
      <c r="AN92" s="397">
        <f t="shared" si="28"/>
        <v>23280.8</v>
      </c>
      <c r="AO92" s="549">
        <f t="shared" si="28"/>
        <v>0</v>
      </c>
      <c r="AP92" s="397">
        <f t="shared" si="28"/>
        <v>23280.8</v>
      </c>
      <c r="AQ92" s="397">
        <f t="shared" si="28"/>
        <v>13185.31125</v>
      </c>
      <c r="AR92" s="549">
        <f t="shared" si="28"/>
        <v>0.02338</v>
      </c>
      <c r="AS92" s="397">
        <f t="shared" si="28"/>
        <v>13185.33463</v>
      </c>
      <c r="AT92" s="397">
        <f t="shared" si="28"/>
        <v>8072</v>
      </c>
      <c r="AU92" s="549">
        <f t="shared" si="28"/>
        <v>0</v>
      </c>
      <c r="AV92" s="397">
        <f t="shared" si="28"/>
        <v>8072</v>
      </c>
      <c r="AW92" s="397">
        <f t="shared" si="28"/>
        <v>296</v>
      </c>
      <c r="AX92" s="549">
        <f t="shared" si="28"/>
        <v>0</v>
      </c>
      <c r="AY92" s="397">
        <f t="shared" si="28"/>
        <v>296</v>
      </c>
      <c r="AZ92" s="572">
        <f>BC92+BF92+BI92+BL92+BO92+BR92</f>
        <v>3239.97662</v>
      </c>
      <c r="BA92" s="559">
        <f>BA91+BA66+BA59+BA45+BA54</f>
        <v>820</v>
      </c>
      <c r="BB92" s="549">
        <f>BB91+BB66+BB59+BB45+BB54</f>
        <v>0</v>
      </c>
      <c r="BC92" s="503">
        <f>BC91+BC66+BC59+BC45+BC54</f>
        <v>820</v>
      </c>
      <c r="BD92" s="559">
        <f>BD91+BD66+BD59+BD45+BD54</f>
        <v>410</v>
      </c>
      <c r="BE92" s="549">
        <f>BE91+BE66+BE59+BE45+BE54</f>
        <v>0</v>
      </c>
      <c r="BF92" s="503">
        <f>BD92+BE92</f>
        <v>410</v>
      </c>
      <c r="BG92" s="559">
        <f>BG91+BG66+BG59+BG45+BG54</f>
        <v>410</v>
      </c>
      <c r="BH92" s="549">
        <f>BH91+BH66+BH59+BH45+BH54</f>
        <v>0</v>
      </c>
      <c r="BI92" s="503">
        <f>BG92+BH92</f>
        <v>410</v>
      </c>
      <c r="BJ92" s="559">
        <f>BJ91+BJ66+BJ59+BJ45+BJ54</f>
        <v>800</v>
      </c>
      <c r="BK92" s="549">
        <f>BK91+BK66+BK59+BK45+BK54</f>
        <v>-0.02338</v>
      </c>
      <c r="BL92" s="503">
        <f>BJ92+BK92</f>
        <v>799.97662</v>
      </c>
      <c r="BM92" s="559">
        <f>BM91+BM66+BM59+BM45+BM54</f>
        <v>0</v>
      </c>
      <c r="BN92" s="549">
        <f>BN91+BN66+BN59+BN45+BN54</f>
        <v>0</v>
      </c>
      <c r="BO92" s="577">
        <f>BM92+BN92</f>
        <v>0</v>
      </c>
      <c r="BP92" s="559">
        <f>BP91+BP66+BP59+BP45+BP54</f>
        <v>800</v>
      </c>
      <c r="BQ92" s="549">
        <f>BQ91+BQ66+BQ59+BQ45+BQ54</f>
        <v>0</v>
      </c>
      <c r="BR92" s="503">
        <f>BP92+BQ92</f>
        <v>800</v>
      </c>
      <c r="BS92" s="425">
        <f>BT92+BU92+BX92+CA92+CD92+CG92+CJ92+CM92+CP92</f>
        <v>798305.25884</v>
      </c>
      <c r="BT92" s="397">
        <f t="shared" ref="BT92:CP92" si="29">BT91+BT66+BT59+BT45+BT54</f>
        <v>77752.97121</v>
      </c>
      <c r="BU92" s="397">
        <f t="shared" si="29"/>
        <v>68037.99891</v>
      </c>
      <c r="BV92" s="397">
        <f t="shared" si="29"/>
        <v>85399.39784</v>
      </c>
      <c r="BW92" s="397">
        <f t="shared" si="29"/>
        <v>0</v>
      </c>
      <c r="BX92" s="397">
        <f t="shared" si="29"/>
        <v>83400.18914</v>
      </c>
      <c r="BY92" s="397">
        <f t="shared" si="29"/>
        <v>173615.53512</v>
      </c>
      <c r="BZ92" s="517">
        <f t="shared" si="29"/>
        <v>0</v>
      </c>
      <c r="CA92" s="397">
        <f t="shared" si="29"/>
        <v>84852.18285</v>
      </c>
      <c r="CB92" s="397">
        <f t="shared" si="29"/>
        <v>78395.71812</v>
      </c>
      <c r="CC92" s="517">
        <f t="shared" si="29"/>
        <v>0</v>
      </c>
      <c r="CD92" s="397">
        <f t="shared" si="29"/>
        <v>78215.69312</v>
      </c>
      <c r="CE92" s="397">
        <f t="shared" si="29"/>
        <v>131735.17829</v>
      </c>
      <c r="CF92" s="517">
        <f t="shared" si="29"/>
        <v>0</v>
      </c>
      <c r="CG92" s="397">
        <f t="shared" si="29"/>
        <v>131735.17829</v>
      </c>
      <c r="CH92" s="397">
        <f t="shared" si="29"/>
        <v>96660.52714</v>
      </c>
      <c r="CI92" s="517">
        <f t="shared" si="29"/>
        <v>0</v>
      </c>
      <c r="CJ92" s="397">
        <f t="shared" si="29"/>
        <v>96660.52714</v>
      </c>
      <c r="CK92" s="397">
        <f t="shared" si="29"/>
        <v>97707.71818</v>
      </c>
      <c r="CL92" s="517">
        <f t="shared" si="29"/>
        <v>0</v>
      </c>
      <c r="CM92" s="397">
        <f t="shared" si="29"/>
        <v>97707.71818</v>
      </c>
      <c r="CN92" s="397">
        <f t="shared" si="29"/>
        <v>79942.8</v>
      </c>
      <c r="CO92" s="517">
        <f t="shared" si="29"/>
        <v>0</v>
      </c>
      <c r="CP92" s="397">
        <f t="shared" si="29"/>
        <v>79942.8</v>
      </c>
      <c r="CQ92" s="230"/>
    </row>
    <row r="93" ht="16.5" customHeight="1" spans="1:95">
      <c r="A93" s="543" t="s">
        <v>86</v>
      </c>
      <c r="B93" s="544"/>
      <c r="C93" s="544"/>
      <c r="D93" s="545"/>
      <c r="E93" s="298"/>
      <c r="F93" s="299"/>
      <c r="G93" s="299"/>
      <c r="H93" s="546"/>
      <c r="I93" s="545"/>
      <c r="J93" s="298"/>
      <c r="K93" s="545"/>
      <c r="L93" s="298"/>
      <c r="M93" s="299"/>
      <c r="N93" s="298"/>
      <c r="O93" s="299"/>
      <c r="P93" s="299"/>
      <c r="Q93" s="299"/>
      <c r="R93" s="545"/>
      <c r="S93" s="545"/>
      <c r="T93" s="545"/>
      <c r="U93" s="545"/>
      <c r="V93" s="545"/>
      <c r="W93" s="545"/>
      <c r="X93" s="545"/>
      <c r="Y93" s="545"/>
      <c r="Z93" s="545"/>
      <c r="AA93" s="545"/>
      <c r="AB93" s="298"/>
      <c r="AC93" s="299"/>
      <c r="AD93" s="545"/>
      <c r="AE93" s="298"/>
      <c r="AF93" s="557"/>
      <c r="AG93" s="298"/>
      <c r="AH93" s="298"/>
      <c r="AI93" s="298"/>
      <c r="AJ93" s="298"/>
      <c r="AK93" s="543"/>
      <c r="AL93" s="299"/>
      <c r="AM93" s="543" t="s">
        <v>325</v>
      </c>
      <c r="AN93" s="302"/>
      <c r="AO93" s="543"/>
      <c r="AP93" s="302"/>
      <c r="AQ93" s="302"/>
      <c r="AR93" s="302"/>
      <c r="AS93" s="302"/>
      <c r="AT93" s="302"/>
      <c r="AU93" s="302"/>
      <c r="AV93" s="302"/>
      <c r="AW93" s="302"/>
      <c r="AX93" s="302"/>
      <c r="AY93" s="302"/>
      <c r="AZ93" s="315"/>
      <c r="BA93" s="302"/>
      <c r="BB93" s="302"/>
      <c r="BC93" s="302"/>
      <c r="BD93" s="302"/>
      <c r="BE93" s="302"/>
      <c r="BF93" s="302"/>
      <c r="BG93" s="302"/>
      <c r="BH93" s="302"/>
      <c r="BI93" s="302"/>
      <c r="BJ93" s="302"/>
      <c r="BK93" s="302"/>
      <c r="BL93" s="302"/>
      <c r="BM93" s="302"/>
      <c r="BN93" s="302"/>
      <c r="BO93" s="302"/>
      <c r="BP93" s="302"/>
      <c r="BQ93" s="302"/>
      <c r="BR93" s="302"/>
      <c r="BS93" s="302"/>
      <c r="BT93" s="302"/>
      <c r="BU93" s="302"/>
      <c r="BV93" s="302"/>
      <c r="BW93" s="578"/>
      <c r="BX93" s="302"/>
      <c r="BY93" s="302"/>
      <c r="BZ93" s="302"/>
      <c r="CA93" s="302"/>
      <c r="CB93" s="302"/>
      <c r="CC93" s="302"/>
      <c r="CD93" s="302"/>
      <c r="CE93" s="302"/>
      <c r="CF93" s="302"/>
      <c r="CG93" s="302"/>
      <c r="CH93" s="302"/>
      <c r="CI93" s="302"/>
      <c r="CJ93" s="302"/>
      <c r="CK93" s="302"/>
      <c r="CL93" s="302"/>
      <c r="CM93" s="302"/>
      <c r="CN93" s="302"/>
      <c r="CO93" s="302"/>
      <c r="CP93" s="302"/>
      <c r="CQ93" s="580"/>
    </row>
    <row r="94" ht="24" customHeight="1"/>
    <row r="95" s="32" customFormat="1" ht="36" customHeight="1" spans="1:95">
      <c r="A95" s="33"/>
      <c r="B95" s="34"/>
      <c r="C95" s="34"/>
      <c r="D95" s="35"/>
      <c r="E95" s="36"/>
      <c r="F95" s="37"/>
      <c r="G95" s="38"/>
      <c r="H95" s="37"/>
      <c r="I95" s="38"/>
      <c r="J95" s="39"/>
      <c r="K95" s="40"/>
      <c r="L95" s="39"/>
      <c r="M95" s="41"/>
      <c r="N95" s="42"/>
      <c r="O95" s="41"/>
      <c r="P95" s="41"/>
      <c r="Q95" s="40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3"/>
      <c r="AC95" s="44"/>
      <c r="AD95" s="45"/>
      <c r="AE95" s="46"/>
      <c r="AF95" s="37"/>
      <c r="AG95" s="47"/>
      <c r="AH95" s="46"/>
      <c r="AI95" s="36"/>
      <c r="AJ95" s="46"/>
      <c r="AK95" s="48"/>
      <c r="AL95" s="37"/>
      <c r="AM95" s="48"/>
      <c r="AO95" s="49"/>
      <c r="AZ95" s="50"/>
      <c r="BS95" s="322"/>
      <c r="BT95" s="323"/>
      <c r="BU95" s="323"/>
      <c r="BV95" s="323"/>
      <c r="BW95" s="323"/>
      <c r="BX95" s="323"/>
      <c r="BZ95" s="52"/>
      <c r="CC95" s="52"/>
      <c r="CF95" s="52"/>
      <c r="CG95" s="53"/>
      <c r="CQ95" s="54"/>
    </row>
    <row r="96" spans="71:76">
      <c r="BS96" s="322"/>
      <c r="BT96" s="323"/>
      <c r="BU96" s="323"/>
      <c r="BV96" s="323"/>
      <c r="BW96" s="323"/>
      <c r="BX96" s="323"/>
    </row>
    <row r="97" spans="71:71">
      <c r="BS97" s="324"/>
    </row>
    <row r="98" spans="71:71">
      <c r="BS98" s="324"/>
    </row>
    <row r="99" spans="71:71">
      <c r="BS99" s="324"/>
    </row>
    <row r="100" s="32" customFormat="1" spans="1:95">
      <c r="A100" s="33"/>
      <c r="B100" s="34"/>
      <c r="C100" s="34"/>
      <c r="D100" s="35"/>
      <c r="E100" s="36"/>
      <c r="F100" s="37"/>
      <c r="G100" s="38"/>
      <c r="H100" s="37"/>
      <c r="I100" s="38"/>
      <c r="J100" s="39"/>
      <c r="K100" s="40"/>
      <c r="L100" s="39"/>
      <c r="M100" s="41"/>
      <c r="N100" s="42"/>
      <c r="O100" s="41"/>
      <c r="P100" s="41"/>
      <c r="Q100" s="40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3"/>
      <c r="AC100" s="44"/>
      <c r="AD100" s="45"/>
      <c r="AE100" s="46"/>
      <c r="AF100" s="37"/>
      <c r="AG100" s="47"/>
      <c r="AH100" s="46"/>
      <c r="AI100" s="36"/>
      <c r="AJ100" s="46"/>
      <c r="AK100" s="48"/>
      <c r="AL100" s="37"/>
      <c r="AM100" s="48"/>
      <c r="AO100" s="49"/>
      <c r="AZ100" s="50"/>
      <c r="BS100" s="324"/>
      <c r="BW100" s="52"/>
      <c r="BZ100" s="52"/>
      <c r="CC100" s="52"/>
      <c r="CF100" s="52"/>
      <c r="CG100" s="53"/>
      <c r="CQ100" s="54"/>
    </row>
  </sheetData>
  <mergeCells count="237">
    <mergeCell ref="A1:CQ1"/>
    <mergeCell ref="A2:CQ2"/>
    <mergeCell ref="A3:CQ3"/>
    <mergeCell ref="A4:CQ4"/>
    <mergeCell ref="A5:CQ5"/>
    <mergeCell ref="A6:CQ6"/>
    <mergeCell ref="A7:CQ7"/>
    <mergeCell ref="D8:AA8"/>
    <mergeCell ref="AB8:AY8"/>
    <mergeCell ref="AZ8:BR8"/>
    <mergeCell ref="BS8:CP8"/>
    <mergeCell ref="S9:U9"/>
    <mergeCell ref="V9:X9"/>
    <mergeCell ref="Y9:AA9"/>
    <mergeCell ref="AQ9:AS9"/>
    <mergeCell ref="AT9:AV9"/>
    <mergeCell ref="AW9:AY9"/>
    <mergeCell ref="BJ9:BL9"/>
    <mergeCell ref="BM9:BO9"/>
    <mergeCell ref="BP9:BR9"/>
    <mergeCell ref="CH9:CJ9"/>
    <mergeCell ref="CK9:CM9"/>
    <mergeCell ref="CN9:CP9"/>
    <mergeCell ref="G11:I11"/>
    <mergeCell ref="M11:O11"/>
    <mergeCell ref="P11:R11"/>
    <mergeCell ref="S11:U11"/>
    <mergeCell ref="V11:X11"/>
    <mergeCell ref="Y11:AA11"/>
    <mergeCell ref="AE11:AG11"/>
    <mergeCell ref="AH11:AJ11"/>
    <mergeCell ref="AK11:AM11"/>
    <mergeCell ref="AN11:AP11"/>
    <mergeCell ref="AQ11:AS11"/>
    <mergeCell ref="AT11:AV11"/>
    <mergeCell ref="AW11:AY11"/>
    <mergeCell ref="BA11:BC11"/>
    <mergeCell ref="BD11:BF11"/>
    <mergeCell ref="BG11:BI11"/>
    <mergeCell ref="BJ11:BL11"/>
    <mergeCell ref="BM11:BO11"/>
    <mergeCell ref="BP11:BR11"/>
    <mergeCell ref="BV11:BX11"/>
    <mergeCell ref="BY11:CA11"/>
    <mergeCell ref="CB11:CD11"/>
    <mergeCell ref="CE11:CG11"/>
    <mergeCell ref="CH11:CJ11"/>
    <mergeCell ref="CK11:CM11"/>
    <mergeCell ref="CN11:CP11"/>
    <mergeCell ref="A12:CQ12"/>
    <mergeCell ref="A46:CP46"/>
    <mergeCell ref="A55:CP55"/>
    <mergeCell ref="A56:CP56"/>
    <mergeCell ref="A60:CP60"/>
    <mergeCell ref="A61:CP61"/>
    <mergeCell ref="A67:CP67"/>
    <mergeCell ref="A68:CP68"/>
    <mergeCell ref="BS95:BX95"/>
    <mergeCell ref="BS96:BX96"/>
    <mergeCell ref="A8:A10"/>
    <mergeCell ref="A13:A18"/>
    <mergeCell ref="A19:A21"/>
    <mergeCell ref="A22:A24"/>
    <mergeCell ref="A26:A29"/>
    <mergeCell ref="A38:A41"/>
    <mergeCell ref="A62:A65"/>
    <mergeCell ref="A81:A84"/>
    <mergeCell ref="B8:B10"/>
    <mergeCell ref="B13:B18"/>
    <mergeCell ref="B19:B21"/>
    <mergeCell ref="B22:B24"/>
    <mergeCell ref="B26:B29"/>
    <mergeCell ref="B31:B35"/>
    <mergeCell ref="B36:B37"/>
    <mergeCell ref="B39:B41"/>
    <mergeCell ref="B62:B65"/>
    <mergeCell ref="B81:B84"/>
    <mergeCell ref="C8:C10"/>
    <mergeCell ref="D9:D10"/>
    <mergeCell ref="D63:D65"/>
    <mergeCell ref="D81:D84"/>
    <mergeCell ref="E9:E10"/>
    <mergeCell ref="E63:E65"/>
    <mergeCell ref="E81:E84"/>
    <mergeCell ref="F9:F10"/>
    <mergeCell ref="F63:F65"/>
    <mergeCell ref="F81:F84"/>
    <mergeCell ref="G81:G84"/>
    <mergeCell ref="I9:I10"/>
    <mergeCell ref="I63:I65"/>
    <mergeCell ref="I81:I84"/>
    <mergeCell ref="J9:J10"/>
    <mergeCell ref="J63:J65"/>
    <mergeCell ref="J81:J84"/>
    <mergeCell ref="K9:K10"/>
    <mergeCell ref="L9:L10"/>
    <mergeCell ref="L63:L65"/>
    <mergeCell ref="L81:L84"/>
    <mergeCell ref="M9:M10"/>
    <mergeCell ref="M63:M65"/>
    <mergeCell ref="M81:M84"/>
    <mergeCell ref="N9:N10"/>
    <mergeCell ref="O9:O10"/>
    <mergeCell ref="O63:O65"/>
    <mergeCell ref="O81:O84"/>
    <mergeCell ref="P81:P84"/>
    <mergeCell ref="R9:R10"/>
    <mergeCell ref="R63:R65"/>
    <mergeCell ref="R81:R84"/>
    <mergeCell ref="S81:S84"/>
    <mergeCell ref="T63:T65"/>
    <mergeCell ref="U63:U65"/>
    <mergeCell ref="U81:U84"/>
    <mergeCell ref="V81:V84"/>
    <mergeCell ref="W63:W65"/>
    <mergeCell ref="X63:X65"/>
    <mergeCell ref="X81:X84"/>
    <mergeCell ref="Y81:Y84"/>
    <mergeCell ref="Z63:Z65"/>
    <mergeCell ref="AA63:AA65"/>
    <mergeCell ref="AA81:AA84"/>
    <mergeCell ref="AB9:AB10"/>
    <mergeCell ref="AB63:AB65"/>
    <mergeCell ref="AB81:AB84"/>
    <mergeCell ref="AC9:AC10"/>
    <mergeCell ref="AC63:AC65"/>
    <mergeCell ref="AC81:AC84"/>
    <mergeCell ref="AD9:AD10"/>
    <mergeCell ref="AD63:AD65"/>
    <mergeCell ref="AD81:AD84"/>
    <mergeCell ref="AE9:AE10"/>
    <mergeCell ref="AE63:AE65"/>
    <mergeCell ref="AE81:AE84"/>
    <mergeCell ref="AF9:AF10"/>
    <mergeCell ref="AG9:AG10"/>
    <mergeCell ref="AG63:AG65"/>
    <mergeCell ref="AG81:AG84"/>
    <mergeCell ref="AH9:AH10"/>
    <mergeCell ref="AH63:AH65"/>
    <mergeCell ref="AH81:AH84"/>
    <mergeCell ref="AI9:AI10"/>
    <mergeCell ref="AJ9:AJ10"/>
    <mergeCell ref="AJ63:AJ65"/>
    <mergeCell ref="AJ81:AJ84"/>
    <mergeCell ref="AK9:AK10"/>
    <mergeCell ref="AK63:AK65"/>
    <mergeCell ref="AK81:AK84"/>
    <mergeCell ref="AL9:AL10"/>
    <mergeCell ref="AM9:AM10"/>
    <mergeCell ref="AM63:AM65"/>
    <mergeCell ref="AM81:AM84"/>
    <mergeCell ref="AN63:AN65"/>
    <mergeCell ref="AN81:AN84"/>
    <mergeCell ref="AP9:AP10"/>
    <mergeCell ref="AP63:AP65"/>
    <mergeCell ref="AP81:AP84"/>
    <mergeCell ref="AQ63:AQ65"/>
    <mergeCell ref="AQ81:AQ84"/>
    <mergeCell ref="AS63:AS65"/>
    <mergeCell ref="AS81:AS84"/>
    <mergeCell ref="AT63:AT65"/>
    <mergeCell ref="AT81:AT84"/>
    <mergeCell ref="AV63:AV65"/>
    <mergeCell ref="AV81:AV84"/>
    <mergeCell ref="AW63:AW65"/>
    <mergeCell ref="AW81:AW84"/>
    <mergeCell ref="AY63:AY65"/>
    <mergeCell ref="AY81:AY84"/>
    <mergeCell ref="AZ9:AZ10"/>
    <mergeCell ref="BA9:BA10"/>
    <mergeCell ref="BB9:BB10"/>
    <mergeCell ref="BC9:BC10"/>
    <mergeCell ref="BC63:BC65"/>
    <mergeCell ref="BD9:BD10"/>
    <mergeCell ref="BE9:BE10"/>
    <mergeCell ref="BF9:BF10"/>
    <mergeCell ref="BI9:BI10"/>
    <mergeCell ref="BS9:BS10"/>
    <mergeCell ref="BS63:BS65"/>
    <mergeCell ref="BS81:BS84"/>
    <mergeCell ref="BT9:BT10"/>
    <mergeCell ref="BT63:BT65"/>
    <mergeCell ref="BT81:BT84"/>
    <mergeCell ref="BU9:BU10"/>
    <mergeCell ref="BU63:BU65"/>
    <mergeCell ref="BU81:BU84"/>
    <mergeCell ref="BV9:BV10"/>
    <mergeCell ref="BV63:BV65"/>
    <mergeCell ref="BV81:BV84"/>
    <mergeCell ref="BW9:BW10"/>
    <mergeCell ref="BX9:BX10"/>
    <mergeCell ref="BX63:BX65"/>
    <mergeCell ref="BX81:BX84"/>
    <mergeCell ref="BY9:BY10"/>
    <mergeCell ref="BY63:BY65"/>
    <mergeCell ref="BY81:BY84"/>
    <mergeCell ref="BZ9:BZ10"/>
    <mergeCell ref="CA9:CA10"/>
    <mergeCell ref="CA63:CA65"/>
    <mergeCell ref="CA81:CA84"/>
    <mergeCell ref="CB9:CB10"/>
    <mergeCell ref="CB63:CB65"/>
    <mergeCell ref="CB81:CB84"/>
    <mergeCell ref="CC9:CC10"/>
    <mergeCell ref="CD9:CD10"/>
    <mergeCell ref="CD63:CD65"/>
    <mergeCell ref="CD81:CD84"/>
    <mergeCell ref="CE63:CE65"/>
    <mergeCell ref="CE81:CE84"/>
    <mergeCell ref="CG9:CG10"/>
    <mergeCell ref="CG63:CG65"/>
    <mergeCell ref="CG81:CG84"/>
    <mergeCell ref="CH63:CH65"/>
    <mergeCell ref="CH81:CH84"/>
    <mergeCell ref="CJ63:CJ65"/>
    <mergeCell ref="CJ81:CJ84"/>
    <mergeCell ref="CK63:CK65"/>
    <mergeCell ref="CK81:CK84"/>
    <mergeCell ref="CM63:CM65"/>
    <mergeCell ref="CM81:CM84"/>
    <mergeCell ref="CN63:CN65"/>
    <mergeCell ref="CN81:CN84"/>
    <mergeCell ref="CP63:CP65"/>
    <mergeCell ref="CP81:CP84"/>
    <mergeCell ref="CQ8:CQ10"/>
    <mergeCell ref="CQ13:CQ14"/>
    <mergeCell ref="CQ26:CQ29"/>
    <mergeCell ref="CQ31:CQ34"/>
    <mergeCell ref="CQ36:CQ37"/>
    <mergeCell ref="CQ43:CQ44"/>
    <mergeCell ref="CQ47:CQ50"/>
    <mergeCell ref="CQ51:CQ53"/>
    <mergeCell ref="CQ57:CQ58"/>
    <mergeCell ref="CQ69:CQ73"/>
    <mergeCell ref="CQ74:CQ79"/>
    <mergeCell ref="CQ85:CQ86"/>
    <mergeCell ref="CQ87:CQ88"/>
  </mergeCells>
  <pageMargins left="0.118110236220472" right="0.118110236220472" top="0.748031496062992" bottom="0.748031496062992" header="0.31496062992126" footer="0.31496062992126"/>
  <pageSetup paperSize="9" scale="51" fitToHeight="0" orientation="landscape" horizontalDpi="600" verticalDpi="600"/>
  <headerFooter/>
  <rowBreaks count="5" manualBreakCount="5">
    <brk id="21" max="94" man="1"/>
    <brk id="37" max="94" man="1"/>
    <brk id="50" max="94" man="1"/>
    <brk id="59" max="94" man="1"/>
    <brk id="73" max="94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109"/>
  <sheetViews>
    <sheetView tabSelected="1" view="pageBreakPreview" zoomScale="85" zoomScaleNormal="100" workbookViewId="0">
      <selection activeCell="R4" sqref="R4"/>
    </sheetView>
  </sheetViews>
  <sheetFormatPr defaultColWidth="9.14285714285714" defaultRowHeight="15"/>
  <cols>
    <col min="1" max="1" width="4.71428571428571" style="33" customWidth="1"/>
    <col min="2" max="2" width="18.7142857142857" style="34" customWidth="1"/>
    <col min="3" max="3" width="10.7142857142857" style="34" customWidth="1"/>
    <col min="4" max="4" width="4.28571428571429" style="35" customWidth="1"/>
    <col min="5" max="5" width="2.85714285714286" style="36" customWidth="1"/>
    <col min="6" max="6" width="2.85714285714286" style="37" customWidth="1"/>
    <col min="7" max="7" width="3.85714285714286" style="38" hidden="1" customWidth="1" outlineLevel="1"/>
    <col min="8" max="8" width="3.28571428571429" style="37" hidden="1" customWidth="1" outlineLevel="1"/>
    <col min="9" max="9" width="3" style="38" customWidth="1" collapsed="1"/>
    <col min="10" max="10" width="3.71428571428571" style="39" hidden="1" customWidth="1" outlineLevel="1"/>
    <col min="11" max="11" width="5" style="40" hidden="1" customWidth="1" outlineLevel="1"/>
    <col min="12" max="12" width="3.71428571428571" style="39" collapsed="1"/>
    <col min="13" max="13" width="3.71428571428571" style="41" hidden="1" customWidth="1" outlineLevel="1"/>
    <col min="14" max="14" width="3.71428571428571" style="42" hidden="1" customWidth="1" outlineLevel="1"/>
    <col min="15" max="15" width="3.71428571428571" style="41" collapsed="1"/>
    <col min="16" max="16" width="3.71428571428571" style="41" hidden="1" customWidth="1" outlineLevel="1"/>
    <col min="17" max="17" width="4.28571428571429" style="40" hidden="1" customWidth="1" outlineLevel="1"/>
    <col min="18" max="18" width="3.71428571428571" style="41" collapsed="1"/>
    <col min="19" max="20" width="3.71428571428571" style="41" hidden="1" customWidth="1"/>
    <col min="21" max="21" width="3.57142857142857" style="41" customWidth="1"/>
    <col min="22" max="27" width="3.71428571428571" style="41" hidden="1" customWidth="1"/>
    <col min="28" max="28" width="5.14285714285714" style="43" customWidth="1"/>
    <col min="29" max="29" width="3.14285714285714" style="44" customWidth="1"/>
    <col min="30" max="30" width="3.71428571428571" style="45" customWidth="1"/>
    <col min="31" max="31" width="3.71428571428571" style="46" hidden="1" customWidth="1" outlineLevel="1"/>
    <col min="32" max="32" width="3.71428571428571" style="37" hidden="1" customWidth="1" outlineLevel="1"/>
    <col min="33" max="33" width="3.57142857142857" style="47" customWidth="1" collapsed="1"/>
    <col min="34" max="34" width="3.71428571428571" style="46" hidden="1" customWidth="1" outlineLevel="1"/>
    <col min="35" max="35" width="3.71428571428571" style="36" hidden="1" customWidth="1" outlineLevel="1"/>
    <col min="36" max="36" width="3.71428571428571" style="46" customWidth="1" collapsed="1"/>
    <col min="37" max="37" width="3.71428571428571" style="48" hidden="1" customWidth="1" outlineLevel="1"/>
    <col min="38" max="38" width="3.71428571428571" style="37" hidden="1" customWidth="1" outlineLevel="1"/>
    <col min="39" max="39" width="3.71428571428571" style="48" customWidth="1" collapsed="1"/>
    <col min="40" max="40" width="3.71428571428571" style="32" hidden="1" customWidth="1" outlineLevel="1"/>
    <col min="41" max="41" width="3.71428571428571" style="49" hidden="1" customWidth="1" outlineLevel="1"/>
    <col min="42" max="42" width="3.71428571428571" style="32" customWidth="1" collapsed="1"/>
    <col min="43" max="44" width="3.71428571428571" style="32" hidden="1" customWidth="1"/>
    <col min="45" max="45" width="3.71428571428571" style="32" customWidth="1"/>
    <col min="46" max="51" width="3.71428571428571" style="32" hidden="1" customWidth="1"/>
    <col min="52" max="52" width="4.71428571428571" style="50" customWidth="1"/>
    <col min="53" max="53" width="3.28571428571429" style="32" hidden="1" customWidth="1"/>
    <col min="54" max="54" width="4" style="32" hidden="1" customWidth="1"/>
    <col min="55" max="55" width="4.42857142857143" style="32" customWidth="1"/>
    <col min="56" max="57" width="3.28571428571429" style="32" hidden="1" customWidth="1"/>
    <col min="58" max="58" width="3.71428571428571" style="32" customWidth="1"/>
    <col min="59" max="60" width="3.28571428571429" style="32" hidden="1" customWidth="1"/>
    <col min="61" max="61" width="3.71428571428571" style="32" customWidth="1"/>
    <col min="62" max="63" width="3.71428571428571" style="32" hidden="1" customWidth="1"/>
    <col min="64" max="64" width="3.71428571428571" style="32" customWidth="1"/>
    <col min="65" max="70" width="3.71428571428571" style="32" hidden="1" customWidth="1"/>
    <col min="71" max="71" width="4.57142857142857" style="51" customWidth="1"/>
    <col min="72" max="72" width="3.14285714285714" style="32" customWidth="1"/>
    <col min="73" max="73" width="3.85714285714286" style="32" customWidth="1"/>
    <col min="74" max="74" width="3.71428571428571" style="32" hidden="1" customWidth="1" outlineLevel="1"/>
    <col min="75" max="75" width="3.71428571428571" style="52" hidden="1" customWidth="1" outlineLevel="1"/>
    <col min="76" max="76" width="4" style="32" customWidth="1" collapsed="1"/>
    <col min="77" max="77" width="3.71428571428571" style="32" hidden="1" customWidth="1" outlineLevel="1"/>
    <col min="78" max="78" width="3.71428571428571" style="52" hidden="1" customWidth="1" outlineLevel="1"/>
    <col min="79" max="79" width="3.71428571428571" style="32" customWidth="1" collapsed="1"/>
    <col min="80" max="80" width="3.71428571428571" style="32" hidden="1" customWidth="1" outlineLevel="1"/>
    <col min="81" max="81" width="3.71428571428571" style="52" hidden="1" customWidth="1" outlineLevel="1"/>
    <col min="82" max="82" width="3.71428571428571" style="32" customWidth="1" collapsed="1"/>
    <col min="83" max="83" width="3.71428571428571" style="32" hidden="1" customWidth="1" outlineLevel="1"/>
    <col min="84" max="84" width="3.71428571428571" style="52" hidden="1" customWidth="1" outlineLevel="1"/>
    <col min="85" max="85" width="3.71428571428571" style="53" customWidth="1" collapsed="1"/>
    <col min="86" max="87" width="3.71428571428571" style="32" hidden="1" customWidth="1"/>
    <col min="88" max="88" width="3.71428571428571" style="32" customWidth="1"/>
    <col min="89" max="94" width="3.71428571428571" style="32" hidden="1" customWidth="1"/>
    <col min="95" max="95" width="24.2857142857143" style="54" hidden="1" customWidth="1"/>
  </cols>
  <sheetData>
    <row r="1" s="25" customFormat="1" ht="17.25" customHeight="1" spans="1:95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184" t="s">
        <v>584</v>
      </c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55"/>
    </row>
    <row r="2" s="25" customFormat="1" ht="17.25" customHeight="1" spans="1:9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184" t="s">
        <v>585</v>
      </c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55"/>
    </row>
    <row r="3" s="25" customFormat="1" ht="17.25" customHeight="1" spans="1:256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185" t="s">
        <v>586</v>
      </c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56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  <c r="DZ3" s="203"/>
      <c r="EA3" s="203"/>
      <c r="EB3" s="203"/>
      <c r="EC3" s="203"/>
      <c r="ED3" s="203"/>
      <c r="EE3" s="203"/>
      <c r="EF3" s="203"/>
      <c r="EG3" s="203"/>
      <c r="EH3" s="203"/>
      <c r="EI3" s="203"/>
      <c r="EJ3" s="203"/>
      <c r="EK3" s="203"/>
      <c r="EL3" s="203"/>
      <c r="EM3" s="203"/>
      <c r="EN3" s="203"/>
      <c r="EO3" s="203"/>
      <c r="EP3" s="203"/>
      <c r="EQ3" s="203"/>
      <c r="ER3" s="203"/>
      <c r="ES3" s="203"/>
      <c r="ET3" s="203"/>
      <c r="EU3" s="203"/>
      <c r="EV3" s="203"/>
      <c r="EW3" s="203"/>
      <c r="EX3" s="203"/>
      <c r="EY3" s="203"/>
      <c r="EZ3" s="203"/>
      <c r="FA3" s="203"/>
      <c r="FB3" s="203"/>
      <c r="FC3" s="203"/>
      <c r="FD3" s="203"/>
      <c r="FE3" s="203"/>
      <c r="FF3" s="203"/>
      <c r="FG3" s="203"/>
      <c r="FH3" s="203"/>
      <c r="FI3" s="203"/>
      <c r="FJ3" s="203"/>
      <c r="FK3" s="203"/>
      <c r="FL3" s="203"/>
      <c r="FM3" s="203"/>
      <c r="FN3" s="203"/>
      <c r="FO3" s="203"/>
      <c r="FP3" s="203"/>
      <c r="FQ3" s="203"/>
      <c r="FR3" s="203"/>
      <c r="FS3" s="203"/>
      <c r="FT3" s="203"/>
      <c r="FU3" s="203"/>
      <c r="FV3" s="203"/>
      <c r="FW3" s="203"/>
      <c r="FX3" s="203"/>
      <c r="FY3" s="203"/>
      <c r="FZ3" s="203"/>
      <c r="GA3" s="203"/>
      <c r="GB3" s="203"/>
      <c r="GC3" s="203"/>
      <c r="GD3" s="203"/>
      <c r="GE3" s="203"/>
      <c r="GF3" s="203"/>
      <c r="GG3" s="203"/>
      <c r="GH3" s="203"/>
      <c r="GI3" s="203"/>
      <c r="GJ3" s="203"/>
      <c r="GK3" s="203"/>
      <c r="GL3" s="203"/>
      <c r="GM3" s="203"/>
      <c r="GN3" s="203"/>
      <c r="GO3" s="203"/>
      <c r="GP3" s="203"/>
      <c r="GQ3" s="203"/>
      <c r="GR3" s="203"/>
      <c r="GS3" s="203"/>
      <c r="GT3" s="203"/>
      <c r="GU3" s="203"/>
      <c r="GV3" s="203"/>
      <c r="GW3" s="203"/>
      <c r="GX3" s="203"/>
      <c r="GY3" s="203"/>
      <c r="GZ3" s="203"/>
      <c r="HA3" s="203"/>
      <c r="HB3" s="203"/>
      <c r="HC3" s="203"/>
      <c r="HD3" s="203"/>
      <c r="HE3" s="203"/>
      <c r="HF3" s="203"/>
      <c r="HG3" s="203"/>
      <c r="HH3" s="203"/>
      <c r="HI3" s="203"/>
      <c r="HJ3" s="203"/>
      <c r="HK3" s="203"/>
      <c r="HL3" s="203"/>
      <c r="HM3" s="203"/>
      <c r="HN3" s="203"/>
      <c r="HO3" s="203"/>
      <c r="HP3" s="203"/>
      <c r="HQ3" s="203"/>
      <c r="HR3" s="203"/>
      <c r="HS3" s="203"/>
      <c r="HT3" s="203"/>
      <c r="HU3" s="203"/>
      <c r="HV3" s="203"/>
      <c r="HW3" s="203"/>
      <c r="HX3" s="203"/>
      <c r="HY3" s="203"/>
      <c r="HZ3" s="203"/>
      <c r="IA3" s="203"/>
      <c r="IB3" s="203"/>
      <c r="IC3" s="203"/>
      <c r="ID3" s="203"/>
      <c r="IE3" s="203"/>
      <c r="IF3" s="203"/>
      <c r="IG3" s="203"/>
      <c r="IH3" s="203"/>
      <c r="II3" s="203"/>
      <c r="IJ3" s="203"/>
      <c r="IK3" s="203"/>
      <c r="IL3" s="203"/>
      <c r="IM3" s="203"/>
      <c r="IN3" s="203"/>
      <c r="IO3" s="203"/>
      <c r="IP3" s="203"/>
      <c r="IQ3" s="203"/>
      <c r="IR3" s="203"/>
      <c r="IS3" s="203"/>
      <c r="IT3" s="203"/>
      <c r="IU3" s="203"/>
      <c r="IV3" s="203"/>
    </row>
    <row r="4" s="25" customFormat="1" ht="17.25" customHeight="1" spans="1:256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184" t="s">
        <v>587</v>
      </c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55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="25" customFormat="1" ht="17.25" customHeight="1" spans="1:256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184" t="s">
        <v>588</v>
      </c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84"/>
      <c r="CL5" s="184"/>
      <c r="CM5" s="184"/>
      <c r="CN5" s="184"/>
      <c r="CO5" s="184"/>
      <c r="CP5" s="184"/>
      <c r="CQ5" s="55"/>
      <c r="CR5" s="203"/>
      <c r="CS5" s="203"/>
      <c r="CT5" s="203"/>
      <c r="CU5" s="203"/>
      <c r="CV5" s="203"/>
      <c r="CW5" s="203"/>
      <c r="CX5" s="203"/>
      <c r="CY5" s="203"/>
      <c r="CZ5" s="203"/>
      <c r="DA5" s="203"/>
      <c r="DB5" s="203"/>
      <c r="DC5" s="203"/>
      <c r="DD5" s="203"/>
      <c r="DE5" s="203"/>
      <c r="DF5" s="203"/>
      <c r="DG5" s="203"/>
      <c r="DH5" s="203"/>
      <c r="DI5" s="203"/>
      <c r="DJ5" s="203"/>
      <c r="DK5" s="203"/>
      <c r="DL5" s="203"/>
      <c r="DM5" s="203"/>
      <c r="DN5" s="203"/>
      <c r="DO5" s="203"/>
      <c r="DP5" s="203"/>
      <c r="DQ5" s="203"/>
      <c r="DR5" s="203"/>
      <c r="DS5" s="203"/>
      <c r="DT5" s="203"/>
      <c r="DU5" s="203"/>
      <c r="DV5" s="203"/>
      <c r="DW5" s="203"/>
      <c r="DX5" s="203"/>
      <c r="DY5" s="203"/>
      <c r="DZ5" s="203"/>
      <c r="EA5" s="203"/>
      <c r="EB5" s="203"/>
      <c r="EC5" s="203"/>
      <c r="ED5" s="203"/>
      <c r="EE5" s="203"/>
      <c r="EF5" s="203"/>
      <c r="EG5" s="203"/>
      <c r="EH5" s="203"/>
      <c r="EI5" s="203"/>
      <c r="EJ5" s="203"/>
      <c r="EK5" s="203"/>
      <c r="EL5" s="203"/>
      <c r="EM5" s="203"/>
      <c r="EN5" s="203"/>
      <c r="EO5" s="203"/>
      <c r="EP5" s="203"/>
      <c r="EQ5" s="203"/>
      <c r="ER5" s="203"/>
      <c r="ES5" s="203"/>
      <c r="ET5" s="203"/>
      <c r="EU5" s="203"/>
      <c r="EV5" s="203"/>
      <c r="EW5" s="203"/>
      <c r="EX5" s="203"/>
      <c r="EY5" s="203"/>
      <c r="EZ5" s="203"/>
      <c r="FA5" s="203"/>
      <c r="FB5" s="203"/>
      <c r="FC5" s="203"/>
      <c r="FD5" s="203"/>
      <c r="FE5" s="203"/>
      <c r="FF5" s="203"/>
      <c r="FG5" s="203"/>
      <c r="FH5" s="203"/>
      <c r="FI5" s="203"/>
      <c r="FJ5" s="203"/>
      <c r="FK5" s="203"/>
      <c r="FL5" s="203"/>
      <c r="FM5" s="203"/>
      <c r="FN5" s="203"/>
      <c r="FO5" s="203"/>
      <c r="FP5" s="203"/>
      <c r="FQ5" s="203"/>
      <c r="FR5" s="203"/>
      <c r="FS5" s="203"/>
      <c r="FT5" s="203"/>
      <c r="FU5" s="203"/>
      <c r="FV5" s="203"/>
      <c r="FW5" s="203"/>
      <c r="FX5" s="203"/>
      <c r="FY5" s="203"/>
      <c r="FZ5" s="203"/>
      <c r="GA5" s="203"/>
      <c r="GB5" s="203"/>
      <c r="GC5" s="203"/>
      <c r="GD5" s="203"/>
      <c r="GE5" s="203"/>
      <c r="GF5" s="203"/>
      <c r="GG5" s="203"/>
      <c r="GH5" s="203"/>
      <c r="GI5" s="203"/>
      <c r="GJ5" s="203"/>
      <c r="GK5" s="203"/>
      <c r="GL5" s="203"/>
      <c r="GM5" s="203"/>
      <c r="GN5" s="203"/>
      <c r="GO5" s="203"/>
      <c r="GP5" s="203"/>
      <c r="GQ5" s="203"/>
      <c r="GR5" s="203"/>
      <c r="GS5" s="203"/>
      <c r="GT5" s="203"/>
      <c r="GU5" s="203"/>
      <c r="GV5" s="203"/>
      <c r="GW5" s="203"/>
      <c r="GX5" s="203"/>
      <c r="GY5" s="203"/>
      <c r="GZ5" s="203"/>
      <c r="HA5" s="203"/>
      <c r="HB5" s="203"/>
      <c r="HC5" s="203"/>
      <c r="HD5" s="203"/>
      <c r="HE5" s="203"/>
      <c r="HF5" s="203"/>
      <c r="HG5" s="203"/>
      <c r="HH5" s="203"/>
      <c r="HI5" s="203"/>
      <c r="HJ5" s="203"/>
      <c r="HK5" s="203"/>
      <c r="HL5" s="203"/>
      <c r="HM5" s="203"/>
      <c r="HN5" s="203"/>
      <c r="HO5" s="203"/>
      <c r="HP5" s="203"/>
      <c r="HQ5" s="203"/>
      <c r="HR5" s="203"/>
      <c r="HS5" s="203"/>
      <c r="HT5" s="203"/>
      <c r="HU5" s="203"/>
      <c r="HV5" s="203"/>
      <c r="HW5" s="203"/>
      <c r="HX5" s="203"/>
      <c r="HY5" s="203"/>
      <c r="HZ5" s="203"/>
      <c r="IA5" s="203"/>
      <c r="IB5" s="203"/>
      <c r="IC5" s="203"/>
      <c r="ID5" s="203"/>
      <c r="IE5" s="203"/>
      <c r="IF5" s="203"/>
      <c r="IG5" s="203"/>
      <c r="IH5" s="203"/>
      <c r="II5" s="203"/>
      <c r="IJ5" s="203"/>
      <c r="IK5" s="203"/>
      <c r="IL5" s="203"/>
      <c r="IM5" s="203"/>
      <c r="IN5" s="203"/>
      <c r="IO5" s="203"/>
      <c r="IP5" s="203"/>
      <c r="IQ5" s="203"/>
      <c r="IR5" s="203"/>
      <c r="IS5" s="203"/>
      <c r="IT5" s="203"/>
      <c r="IU5" s="203"/>
      <c r="IV5" s="203"/>
    </row>
    <row r="6" s="25" customFormat="1" ht="17.25" customHeight="1" spans="1:256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185" t="s">
        <v>589</v>
      </c>
      <c r="BM6" s="185"/>
      <c r="BN6" s="185"/>
      <c r="BO6" s="185"/>
      <c r="BP6" s="185"/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5"/>
      <c r="CB6" s="185"/>
      <c r="CC6" s="185"/>
      <c r="CD6" s="185"/>
      <c r="CE6" s="185"/>
      <c r="CF6" s="185"/>
      <c r="CG6" s="185"/>
      <c r="CH6" s="185"/>
      <c r="CI6" s="185"/>
      <c r="CJ6" s="185"/>
      <c r="CK6" s="185"/>
      <c r="CL6" s="185"/>
      <c r="CM6" s="185"/>
      <c r="CN6" s="185"/>
      <c r="CO6" s="185"/>
      <c r="CP6" s="185"/>
      <c r="CQ6" s="56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  <c r="GB6" s="203"/>
      <c r="GC6" s="203"/>
      <c r="GD6" s="203"/>
      <c r="GE6" s="203"/>
      <c r="GF6" s="203"/>
      <c r="GG6" s="203"/>
      <c r="GH6" s="203"/>
      <c r="GI6" s="203"/>
      <c r="GJ6" s="203"/>
      <c r="GK6" s="203"/>
      <c r="GL6" s="203"/>
      <c r="GM6" s="203"/>
      <c r="GN6" s="203"/>
      <c r="GO6" s="203"/>
      <c r="GP6" s="203"/>
      <c r="GQ6" s="203"/>
      <c r="GR6" s="203"/>
      <c r="GS6" s="203"/>
      <c r="GT6" s="203"/>
      <c r="GU6" s="203"/>
      <c r="GV6" s="203"/>
      <c r="GW6" s="203"/>
      <c r="GX6" s="203"/>
      <c r="GY6" s="203"/>
      <c r="GZ6" s="203"/>
      <c r="HA6" s="203"/>
      <c r="HB6" s="203"/>
      <c r="HC6" s="203"/>
      <c r="HD6" s="203"/>
      <c r="HE6" s="203"/>
      <c r="HF6" s="203"/>
      <c r="HG6" s="203"/>
      <c r="HH6" s="203"/>
      <c r="HI6" s="203"/>
      <c r="HJ6" s="203"/>
      <c r="HK6" s="203"/>
      <c r="HL6" s="203"/>
      <c r="HM6" s="203"/>
      <c r="HN6" s="203"/>
      <c r="HO6" s="203"/>
      <c r="HP6" s="203"/>
      <c r="HQ6" s="203"/>
      <c r="HR6" s="203"/>
      <c r="HS6" s="203"/>
      <c r="HT6" s="203"/>
      <c r="HU6" s="203"/>
      <c r="HV6" s="203"/>
      <c r="HW6" s="203"/>
      <c r="HX6" s="203"/>
      <c r="HY6" s="203"/>
      <c r="HZ6" s="203"/>
      <c r="IA6" s="203"/>
      <c r="IB6" s="203"/>
      <c r="IC6" s="203"/>
      <c r="ID6" s="203"/>
      <c r="IE6" s="203"/>
      <c r="IF6" s="203"/>
      <c r="IG6" s="203"/>
      <c r="IH6" s="203"/>
      <c r="II6" s="203"/>
      <c r="IJ6" s="203"/>
      <c r="IK6" s="203"/>
      <c r="IL6" s="203"/>
      <c r="IM6" s="203"/>
      <c r="IN6" s="203"/>
      <c r="IO6" s="203"/>
      <c r="IP6" s="203"/>
      <c r="IQ6" s="203"/>
      <c r="IR6" s="203"/>
      <c r="IS6" s="203"/>
      <c r="IT6" s="203"/>
      <c r="IU6" s="203"/>
      <c r="IV6" s="203"/>
    </row>
    <row r="7" s="25" customFormat="1" ht="17.25" spans="1:256">
      <c r="A7" s="57" t="s">
        <v>590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203"/>
      <c r="CS7" s="203"/>
      <c r="CT7" s="203"/>
      <c r="CU7" s="203"/>
      <c r="CV7" s="203"/>
      <c r="CW7" s="203"/>
      <c r="CX7" s="203"/>
      <c r="CY7" s="203"/>
      <c r="CZ7" s="203"/>
      <c r="DA7" s="203"/>
      <c r="DB7" s="203"/>
      <c r="DC7" s="203"/>
      <c r="DD7" s="203"/>
      <c r="DE7" s="203"/>
      <c r="DF7" s="203"/>
      <c r="DG7" s="203"/>
      <c r="DH7" s="203"/>
      <c r="DI7" s="203"/>
      <c r="DJ7" s="203"/>
      <c r="DK7" s="203"/>
      <c r="DL7" s="203"/>
      <c r="DM7" s="203"/>
      <c r="DN7" s="203"/>
      <c r="DO7" s="203"/>
      <c r="DP7" s="203"/>
      <c r="DQ7" s="203"/>
      <c r="DR7" s="203"/>
      <c r="DS7" s="203"/>
      <c r="DT7" s="203"/>
      <c r="DU7" s="203"/>
      <c r="DV7" s="203"/>
      <c r="DW7" s="203"/>
      <c r="DX7" s="203"/>
      <c r="DY7" s="203"/>
      <c r="DZ7" s="203"/>
      <c r="EA7" s="203"/>
      <c r="EB7" s="203"/>
      <c r="EC7" s="203"/>
      <c r="ED7" s="203"/>
      <c r="EE7" s="203"/>
      <c r="EF7" s="203"/>
      <c r="EG7" s="203"/>
      <c r="EH7" s="203"/>
      <c r="EI7" s="203"/>
      <c r="EJ7" s="203"/>
      <c r="EK7" s="203"/>
      <c r="EL7" s="203"/>
      <c r="EM7" s="203"/>
      <c r="EN7" s="203"/>
      <c r="EO7" s="203"/>
      <c r="EP7" s="203"/>
      <c r="EQ7" s="203"/>
      <c r="ER7" s="203"/>
      <c r="ES7" s="203"/>
      <c r="ET7" s="203"/>
      <c r="EU7" s="203"/>
      <c r="EV7" s="203"/>
      <c r="EW7" s="203"/>
      <c r="EX7" s="203"/>
      <c r="EY7" s="203"/>
      <c r="EZ7" s="203"/>
      <c r="FA7" s="203"/>
      <c r="FB7" s="203"/>
      <c r="FC7" s="203"/>
      <c r="FD7" s="203"/>
      <c r="FE7" s="203"/>
      <c r="FF7" s="203"/>
      <c r="FG7" s="203"/>
      <c r="FH7" s="203"/>
      <c r="FI7" s="203"/>
      <c r="FJ7" s="203"/>
      <c r="FK7" s="203"/>
      <c r="FL7" s="203"/>
      <c r="FM7" s="203"/>
      <c r="FN7" s="203"/>
      <c r="FO7" s="203"/>
      <c r="FP7" s="203"/>
      <c r="FQ7" s="203"/>
      <c r="FR7" s="203"/>
      <c r="FS7" s="203"/>
      <c r="FT7" s="203"/>
      <c r="FU7" s="203"/>
      <c r="FV7" s="203"/>
      <c r="FW7" s="203"/>
      <c r="FX7" s="203"/>
      <c r="FY7" s="203"/>
      <c r="FZ7" s="203"/>
      <c r="GA7" s="203"/>
      <c r="GB7" s="203"/>
      <c r="GC7" s="203"/>
      <c r="GD7" s="203"/>
      <c r="GE7" s="203"/>
      <c r="GF7" s="203"/>
      <c r="GG7" s="203"/>
      <c r="GH7" s="203"/>
      <c r="GI7" s="203"/>
      <c r="GJ7" s="203"/>
      <c r="GK7" s="203"/>
      <c r="GL7" s="203"/>
      <c r="GM7" s="203"/>
      <c r="GN7" s="203"/>
      <c r="GO7" s="203"/>
      <c r="GP7" s="203"/>
      <c r="GQ7" s="203"/>
      <c r="GR7" s="203"/>
      <c r="GS7" s="203"/>
      <c r="GT7" s="203"/>
      <c r="GU7" s="203"/>
      <c r="GV7" s="203"/>
      <c r="GW7" s="203"/>
      <c r="GX7" s="203"/>
      <c r="GY7" s="203"/>
      <c r="GZ7" s="203"/>
      <c r="HA7" s="203"/>
      <c r="HB7" s="203"/>
      <c r="HC7" s="203"/>
      <c r="HD7" s="203"/>
      <c r="HE7" s="203"/>
      <c r="HF7" s="203"/>
      <c r="HG7" s="203"/>
      <c r="HH7" s="203"/>
      <c r="HI7" s="203"/>
      <c r="HJ7" s="203"/>
      <c r="HK7" s="203"/>
      <c r="HL7" s="203"/>
      <c r="HM7" s="203"/>
      <c r="HN7" s="203"/>
      <c r="HO7" s="203"/>
      <c r="HP7" s="203"/>
      <c r="HQ7" s="203"/>
      <c r="HR7" s="203"/>
      <c r="HS7" s="203"/>
      <c r="HT7" s="203"/>
      <c r="HU7" s="203"/>
      <c r="HV7" s="203"/>
      <c r="HW7" s="203"/>
      <c r="HX7" s="203"/>
      <c r="HY7" s="203"/>
      <c r="HZ7" s="203"/>
      <c r="IA7" s="203"/>
      <c r="IB7" s="203"/>
      <c r="IC7" s="203"/>
      <c r="ID7" s="203"/>
      <c r="IE7" s="203"/>
      <c r="IF7" s="203"/>
      <c r="IG7" s="203"/>
      <c r="IH7" s="203"/>
      <c r="II7" s="203"/>
      <c r="IJ7" s="203"/>
      <c r="IK7" s="203"/>
      <c r="IL7" s="203"/>
      <c r="IM7" s="203"/>
      <c r="IN7" s="203"/>
      <c r="IO7" s="203"/>
      <c r="IP7" s="203"/>
      <c r="IQ7" s="203"/>
      <c r="IR7" s="203"/>
      <c r="IS7" s="203"/>
      <c r="IT7" s="203"/>
      <c r="IU7" s="203"/>
      <c r="IV7" s="203"/>
    </row>
    <row r="8" s="25" customFormat="1" ht="18.6" customHeight="1" spans="1:256">
      <c r="A8" s="58" t="s">
        <v>591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203"/>
      <c r="CS8" s="203"/>
      <c r="CT8" s="203"/>
      <c r="CU8" s="203"/>
      <c r="CV8" s="203"/>
      <c r="CW8" s="203"/>
      <c r="CX8" s="203"/>
      <c r="CY8" s="203"/>
      <c r="CZ8" s="203"/>
      <c r="DA8" s="203"/>
      <c r="DB8" s="203"/>
      <c r="DC8" s="203"/>
      <c r="DD8" s="203"/>
      <c r="DE8" s="203"/>
      <c r="DF8" s="203"/>
      <c r="DG8" s="203"/>
      <c r="DH8" s="203"/>
      <c r="DI8" s="203"/>
      <c r="DJ8" s="203"/>
      <c r="DK8" s="203"/>
      <c r="DL8" s="203"/>
      <c r="DM8" s="203"/>
      <c r="DN8" s="203"/>
      <c r="DO8" s="203"/>
      <c r="DP8" s="203"/>
      <c r="DQ8" s="203"/>
      <c r="DR8" s="203"/>
      <c r="DS8" s="203"/>
      <c r="DT8" s="203"/>
      <c r="DU8" s="203"/>
      <c r="DV8" s="203"/>
      <c r="DW8" s="203"/>
      <c r="DX8" s="203"/>
      <c r="DY8" s="203"/>
      <c r="DZ8" s="203"/>
      <c r="EA8" s="203"/>
      <c r="EB8" s="203"/>
      <c r="EC8" s="203"/>
      <c r="ED8" s="203"/>
      <c r="EE8" s="203"/>
      <c r="EF8" s="203"/>
      <c r="EG8" s="203"/>
      <c r="EH8" s="203"/>
      <c r="EI8" s="203"/>
      <c r="EJ8" s="203"/>
      <c r="EK8" s="203"/>
      <c r="EL8" s="203"/>
      <c r="EM8" s="203"/>
      <c r="EN8" s="203"/>
      <c r="EO8" s="203"/>
      <c r="EP8" s="203"/>
      <c r="EQ8" s="203"/>
      <c r="ER8" s="203"/>
      <c r="ES8" s="203"/>
      <c r="ET8" s="203"/>
      <c r="EU8" s="203"/>
      <c r="EV8" s="203"/>
      <c r="EW8" s="203"/>
      <c r="EX8" s="203"/>
      <c r="EY8" s="203"/>
      <c r="EZ8" s="203"/>
      <c r="FA8" s="203"/>
      <c r="FB8" s="203"/>
      <c r="FC8" s="203"/>
      <c r="FD8" s="203"/>
      <c r="FE8" s="203"/>
      <c r="FF8" s="203"/>
      <c r="FG8" s="203"/>
      <c r="FH8" s="203"/>
      <c r="FI8" s="203"/>
      <c r="FJ8" s="203"/>
      <c r="FK8" s="203"/>
      <c r="FL8" s="203"/>
      <c r="FM8" s="203"/>
      <c r="FN8" s="203"/>
      <c r="FO8" s="203"/>
      <c r="FP8" s="203"/>
      <c r="FQ8" s="203"/>
      <c r="FR8" s="203"/>
      <c r="FS8" s="203"/>
      <c r="FT8" s="203"/>
      <c r="FU8" s="203"/>
      <c r="FV8" s="203"/>
      <c r="FW8" s="203"/>
      <c r="FX8" s="203"/>
      <c r="FY8" s="203"/>
      <c r="FZ8" s="203"/>
      <c r="GA8" s="203"/>
      <c r="GB8" s="203"/>
      <c r="GC8" s="203"/>
      <c r="GD8" s="203"/>
      <c r="GE8" s="203"/>
      <c r="GF8" s="203"/>
      <c r="GG8" s="203"/>
      <c r="GH8" s="203"/>
      <c r="GI8" s="203"/>
      <c r="GJ8" s="203"/>
      <c r="GK8" s="203"/>
      <c r="GL8" s="203"/>
      <c r="GM8" s="203"/>
      <c r="GN8" s="203"/>
      <c r="GO8" s="203"/>
      <c r="GP8" s="203"/>
      <c r="GQ8" s="203"/>
      <c r="GR8" s="203"/>
      <c r="GS8" s="203"/>
      <c r="GT8" s="203"/>
      <c r="GU8" s="203"/>
      <c r="GV8" s="203"/>
      <c r="GW8" s="203"/>
      <c r="GX8" s="203"/>
      <c r="GY8" s="203"/>
      <c r="GZ8" s="203"/>
      <c r="HA8" s="203"/>
      <c r="HB8" s="203"/>
      <c r="HC8" s="203"/>
      <c r="HD8" s="203"/>
      <c r="HE8" s="203"/>
      <c r="HF8" s="203"/>
      <c r="HG8" s="203"/>
      <c r="HH8" s="203"/>
      <c r="HI8" s="203"/>
      <c r="HJ8" s="203"/>
      <c r="HK8" s="203"/>
      <c r="HL8" s="203"/>
      <c r="HM8" s="203"/>
      <c r="HN8" s="203"/>
      <c r="HO8" s="203"/>
      <c r="HP8" s="203"/>
      <c r="HQ8" s="203"/>
      <c r="HR8" s="203"/>
      <c r="HS8" s="203"/>
      <c r="HT8" s="203"/>
      <c r="HU8" s="203"/>
      <c r="HV8" s="203"/>
      <c r="HW8" s="203"/>
      <c r="HX8" s="203"/>
      <c r="HY8" s="203"/>
      <c r="HZ8" s="203"/>
      <c r="IA8" s="203"/>
      <c r="IB8" s="203"/>
      <c r="IC8" s="203"/>
      <c r="ID8" s="203"/>
      <c r="IE8" s="203"/>
      <c r="IF8" s="203"/>
      <c r="IG8" s="203"/>
      <c r="IH8" s="203"/>
      <c r="II8" s="203"/>
      <c r="IJ8" s="203"/>
      <c r="IK8" s="203"/>
      <c r="IL8" s="203"/>
      <c r="IM8" s="203"/>
      <c r="IN8" s="203"/>
      <c r="IO8" s="203"/>
      <c r="IP8" s="203"/>
      <c r="IQ8" s="203"/>
      <c r="IR8" s="203"/>
      <c r="IS8" s="203"/>
      <c r="IT8" s="203"/>
      <c r="IU8" s="203"/>
      <c r="IV8" s="203"/>
    </row>
    <row r="9" ht="39.75" hidden="1" customHeight="1" spans="1:95">
      <c r="A9" s="59" t="s">
        <v>592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</row>
    <row r="10" ht="43.5" hidden="1" customHeight="1" spans="1:95">
      <c r="A10" s="60" t="s">
        <v>581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</row>
    <row r="11" s="26" customFormat="1" ht="57" hidden="1" customHeight="1" spans="1:95">
      <c r="A11" s="61" t="s">
        <v>572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</row>
    <row r="12" s="27" customFormat="1" ht="25.5" hidden="1" customHeight="1" spans="1:95">
      <c r="A12" s="62" t="s">
        <v>573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</row>
    <row r="13" s="26" customFormat="1" ht="39.75" hidden="1" customHeight="1" spans="1:95">
      <c r="A13" s="63" t="s">
        <v>574</v>
      </c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</row>
    <row r="14" s="26" customFormat="1" ht="84" hidden="1" customHeight="1" spans="1:95">
      <c r="A14" s="63" t="s">
        <v>582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</row>
    <row r="15" ht="84.75" hidden="1" customHeight="1" spans="1:95">
      <c r="A15" s="63" t="s">
        <v>511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</row>
    <row r="16" s="28" customFormat="1" ht="21" customHeight="1" spans="1:256">
      <c r="A16" s="64" t="s">
        <v>2</v>
      </c>
      <c r="B16" s="64" t="s">
        <v>3</v>
      </c>
      <c r="C16" s="65" t="s">
        <v>4</v>
      </c>
      <c r="D16" s="66" t="s">
        <v>593</v>
      </c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204"/>
      <c r="CR16" s="203"/>
      <c r="CS16" s="203"/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03"/>
      <c r="FF16" s="203"/>
      <c r="FG16" s="203"/>
      <c r="FH16" s="203"/>
      <c r="FI16" s="203"/>
      <c r="FJ16" s="203"/>
      <c r="FK16" s="203"/>
      <c r="FL16" s="203"/>
      <c r="FM16" s="203"/>
      <c r="FN16" s="203"/>
      <c r="FO16" s="203"/>
      <c r="FP16" s="203"/>
      <c r="FQ16" s="203"/>
      <c r="FR16" s="203"/>
      <c r="FS16" s="203"/>
      <c r="FT16" s="203"/>
      <c r="FU16" s="203"/>
      <c r="FV16" s="203"/>
      <c r="FW16" s="203"/>
      <c r="FX16" s="203"/>
      <c r="FY16" s="203"/>
      <c r="FZ16" s="203"/>
      <c r="GA16" s="203"/>
      <c r="GB16" s="203"/>
      <c r="GC16" s="203"/>
      <c r="GD16" s="203"/>
      <c r="GE16" s="203"/>
      <c r="GF16" s="203"/>
      <c r="GG16" s="203"/>
      <c r="GH16" s="203"/>
      <c r="GI16" s="203"/>
      <c r="GJ16" s="203"/>
      <c r="GK16" s="203"/>
      <c r="GL16" s="203"/>
      <c r="GM16" s="203"/>
      <c r="GN16" s="203"/>
      <c r="GO16" s="203"/>
      <c r="GP16" s="203"/>
      <c r="GQ16" s="203"/>
      <c r="GR16" s="203"/>
      <c r="GS16" s="203"/>
      <c r="GT16" s="203"/>
      <c r="GU16" s="203"/>
      <c r="GV16" s="203"/>
      <c r="GW16" s="203"/>
      <c r="GX16" s="203"/>
      <c r="GY16" s="203"/>
      <c r="GZ16" s="203"/>
      <c r="HA16" s="203"/>
      <c r="HB16" s="203"/>
      <c r="HC16" s="203"/>
      <c r="HD16" s="203"/>
      <c r="HE16" s="203"/>
      <c r="HF16" s="203"/>
      <c r="HG16" s="203"/>
      <c r="HH16" s="203"/>
      <c r="HI16" s="203"/>
      <c r="HJ16" s="203"/>
      <c r="HK16" s="203"/>
      <c r="HL16" s="203"/>
      <c r="HM16" s="203"/>
      <c r="HN16" s="203"/>
      <c r="HO16" s="203"/>
      <c r="HP16" s="203"/>
      <c r="HQ16" s="203"/>
      <c r="HR16" s="203"/>
      <c r="HS16" s="203"/>
      <c r="HT16" s="203"/>
      <c r="HU16" s="203"/>
      <c r="HV16" s="203"/>
      <c r="HW16" s="203"/>
      <c r="HX16" s="203"/>
      <c r="HY16" s="203"/>
      <c r="HZ16" s="203"/>
      <c r="IA16" s="203"/>
      <c r="IB16" s="203"/>
      <c r="IC16" s="203"/>
      <c r="ID16" s="203"/>
      <c r="IE16" s="203"/>
      <c r="IF16" s="203"/>
      <c r="IG16" s="203"/>
      <c r="IH16" s="203"/>
      <c r="II16" s="203"/>
      <c r="IJ16" s="203"/>
      <c r="IK16" s="203"/>
      <c r="IL16" s="203"/>
      <c r="IM16" s="203"/>
      <c r="IN16" s="203"/>
      <c r="IO16" s="203"/>
      <c r="IP16" s="203"/>
      <c r="IQ16" s="203"/>
      <c r="IR16" s="203"/>
      <c r="IS16" s="203"/>
      <c r="IT16" s="203"/>
      <c r="IU16" s="203"/>
      <c r="IV16" s="203"/>
    </row>
    <row r="17" s="25" customFormat="1" ht="38.25" customHeight="1" spans="1:256">
      <c r="A17" s="64"/>
      <c r="B17" s="64"/>
      <c r="C17" s="67"/>
      <c r="D17" s="68" t="s">
        <v>594</v>
      </c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 t="s">
        <v>595</v>
      </c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5" t="s">
        <v>596</v>
      </c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7"/>
      <c r="BS17" s="65" t="s">
        <v>597</v>
      </c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205" t="s">
        <v>177</v>
      </c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</row>
    <row r="18" s="25" customFormat="1" ht="27.75" customHeight="1" spans="1:95">
      <c r="A18" s="64"/>
      <c r="B18" s="64"/>
      <c r="C18" s="67"/>
      <c r="D18" s="69" t="s">
        <v>598</v>
      </c>
      <c r="E18" s="65" t="s">
        <v>599</v>
      </c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9" t="s">
        <v>598</v>
      </c>
      <c r="AC18" s="65" t="s">
        <v>599</v>
      </c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9" t="s">
        <v>598</v>
      </c>
      <c r="BA18" s="69" t="s">
        <v>362</v>
      </c>
      <c r="BB18" s="69" t="s">
        <v>363</v>
      </c>
      <c r="BC18" s="65" t="s">
        <v>599</v>
      </c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7"/>
      <c r="BS18" s="69" t="s">
        <v>598</v>
      </c>
      <c r="BT18" s="65" t="s">
        <v>599</v>
      </c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205"/>
    </row>
    <row r="19" s="25" customFormat="1" ht="73.5" customHeight="1" spans="1:95">
      <c r="A19" s="64"/>
      <c r="B19" s="64"/>
      <c r="C19" s="67"/>
      <c r="D19" s="69"/>
      <c r="E19" s="70">
        <v>2016</v>
      </c>
      <c r="F19" s="70">
        <v>2017</v>
      </c>
      <c r="G19" s="71" t="s">
        <v>179</v>
      </c>
      <c r="H19" s="71" t="s">
        <v>180</v>
      </c>
      <c r="I19" s="70">
        <v>2018</v>
      </c>
      <c r="J19" s="70"/>
      <c r="K19" s="70"/>
      <c r="L19" s="70">
        <v>2019</v>
      </c>
      <c r="M19" s="70"/>
      <c r="N19" s="70"/>
      <c r="O19" s="70">
        <v>2020</v>
      </c>
      <c r="P19" s="71" t="s">
        <v>179</v>
      </c>
      <c r="Q19" s="71" t="s">
        <v>180</v>
      </c>
      <c r="R19" s="70">
        <v>2021</v>
      </c>
      <c r="S19" s="70" t="s">
        <v>179</v>
      </c>
      <c r="T19" s="70" t="s">
        <v>180</v>
      </c>
      <c r="U19" s="70">
        <v>2022</v>
      </c>
      <c r="V19" s="70" t="s">
        <v>179</v>
      </c>
      <c r="W19" s="70" t="s">
        <v>180</v>
      </c>
      <c r="X19" s="70">
        <v>2023</v>
      </c>
      <c r="Y19" s="70" t="s">
        <v>179</v>
      </c>
      <c r="Z19" s="70" t="s">
        <v>180</v>
      </c>
      <c r="AA19" s="70">
        <v>2024</v>
      </c>
      <c r="AB19" s="69"/>
      <c r="AC19" s="70">
        <v>2016</v>
      </c>
      <c r="AD19" s="70">
        <v>2017</v>
      </c>
      <c r="AE19" s="70"/>
      <c r="AF19" s="70"/>
      <c r="AG19" s="70">
        <v>2018</v>
      </c>
      <c r="AH19" s="70"/>
      <c r="AI19" s="70"/>
      <c r="AJ19" s="70">
        <v>2019</v>
      </c>
      <c r="AK19" s="70"/>
      <c r="AL19" s="70"/>
      <c r="AM19" s="70">
        <v>2020</v>
      </c>
      <c r="AN19" s="71" t="s">
        <v>179</v>
      </c>
      <c r="AO19" s="71" t="s">
        <v>180</v>
      </c>
      <c r="AP19" s="70">
        <v>2021</v>
      </c>
      <c r="AQ19" s="70" t="s">
        <v>179</v>
      </c>
      <c r="AR19" s="70" t="s">
        <v>180</v>
      </c>
      <c r="AS19" s="70">
        <v>2022</v>
      </c>
      <c r="AT19" s="70" t="s">
        <v>179</v>
      </c>
      <c r="AU19" s="70" t="s">
        <v>180</v>
      </c>
      <c r="AV19" s="70">
        <v>2023</v>
      </c>
      <c r="AW19" s="70" t="s">
        <v>179</v>
      </c>
      <c r="AX19" s="70" t="s">
        <v>180</v>
      </c>
      <c r="AY19" s="70">
        <v>2024</v>
      </c>
      <c r="AZ19" s="69"/>
      <c r="BA19" s="69"/>
      <c r="BB19" s="69"/>
      <c r="BC19" s="70">
        <v>2019</v>
      </c>
      <c r="BD19" s="70"/>
      <c r="BE19" s="70"/>
      <c r="BF19" s="70">
        <v>2020</v>
      </c>
      <c r="BG19" s="70">
        <v>2021</v>
      </c>
      <c r="BH19" s="71" t="s">
        <v>180</v>
      </c>
      <c r="BI19" s="70">
        <v>2021</v>
      </c>
      <c r="BJ19" s="70" t="s">
        <v>179</v>
      </c>
      <c r="BK19" s="70" t="s">
        <v>180</v>
      </c>
      <c r="BL19" s="70">
        <v>2022</v>
      </c>
      <c r="BM19" s="70" t="s">
        <v>179</v>
      </c>
      <c r="BN19" s="70" t="s">
        <v>180</v>
      </c>
      <c r="BO19" s="70">
        <v>2023</v>
      </c>
      <c r="BP19" s="70" t="s">
        <v>179</v>
      </c>
      <c r="BQ19" s="70" t="s">
        <v>180</v>
      </c>
      <c r="BR19" s="190">
        <v>2024</v>
      </c>
      <c r="BS19" s="69"/>
      <c r="BT19" s="70">
        <v>2016</v>
      </c>
      <c r="BU19" s="70">
        <v>2017</v>
      </c>
      <c r="BV19" s="70"/>
      <c r="BW19" s="70"/>
      <c r="BX19" s="70">
        <v>2018</v>
      </c>
      <c r="BY19" s="70"/>
      <c r="BZ19" s="70"/>
      <c r="CA19" s="70">
        <v>2019</v>
      </c>
      <c r="CB19" s="70"/>
      <c r="CC19" s="70"/>
      <c r="CD19" s="70">
        <v>2020</v>
      </c>
      <c r="CE19" s="71" t="s">
        <v>179</v>
      </c>
      <c r="CF19" s="149" t="s">
        <v>180</v>
      </c>
      <c r="CG19" s="70">
        <v>2021</v>
      </c>
      <c r="CH19" s="70" t="s">
        <v>179</v>
      </c>
      <c r="CI19" s="70" t="s">
        <v>180</v>
      </c>
      <c r="CJ19" s="70">
        <v>2022</v>
      </c>
      <c r="CK19" s="70" t="s">
        <v>179</v>
      </c>
      <c r="CL19" s="70" t="s">
        <v>180</v>
      </c>
      <c r="CM19" s="70">
        <v>2023</v>
      </c>
      <c r="CN19" s="70" t="s">
        <v>179</v>
      </c>
      <c r="CO19" s="70" t="s">
        <v>180</v>
      </c>
      <c r="CP19" s="70">
        <v>2024</v>
      </c>
      <c r="CQ19" s="205"/>
    </row>
    <row r="20" s="29" customFormat="1" spans="1:95">
      <c r="A20" s="72">
        <v>1</v>
      </c>
      <c r="B20" s="72">
        <v>2</v>
      </c>
      <c r="C20" s="73">
        <v>3</v>
      </c>
      <c r="D20" s="74">
        <v>4</v>
      </c>
      <c r="E20" s="72">
        <v>5</v>
      </c>
      <c r="F20" s="72">
        <v>6</v>
      </c>
      <c r="G20" s="73">
        <v>7</v>
      </c>
      <c r="H20" s="75"/>
      <c r="I20" s="145"/>
      <c r="J20" s="146">
        <v>8</v>
      </c>
      <c r="K20" s="147"/>
      <c r="L20" s="148">
        <v>8</v>
      </c>
      <c r="M20" s="73">
        <v>9</v>
      </c>
      <c r="N20" s="75"/>
      <c r="O20" s="145"/>
      <c r="P20" s="73">
        <v>10</v>
      </c>
      <c r="Q20" s="75"/>
      <c r="R20" s="152"/>
      <c r="S20" s="153">
        <v>11</v>
      </c>
      <c r="T20" s="75"/>
      <c r="U20" s="152"/>
      <c r="V20" s="153">
        <v>12</v>
      </c>
      <c r="W20" s="75"/>
      <c r="X20" s="152"/>
      <c r="Y20" s="153">
        <v>13</v>
      </c>
      <c r="Z20" s="75"/>
      <c r="AA20" s="152"/>
      <c r="AB20" s="74">
        <v>14</v>
      </c>
      <c r="AC20" s="72">
        <v>15</v>
      </c>
      <c r="AD20" s="72">
        <v>16</v>
      </c>
      <c r="AE20" s="73">
        <v>17</v>
      </c>
      <c r="AF20" s="75"/>
      <c r="AG20" s="145"/>
      <c r="AH20" s="73">
        <v>18</v>
      </c>
      <c r="AI20" s="75"/>
      <c r="AJ20" s="145"/>
      <c r="AK20" s="73">
        <v>19</v>
      </c>
      <c r="AL20" s="75"/>
      <c r="AM20" s="145"/>
      <c r="AN20" s="73">
        <v>20</v>
      </c>
      <c r="AO20" s="75"/>
      <c r="AP20" s="145"/>
      <c r="AQ20" s="73">
        <v>21</v>
      </c>
      <c r="AR20" s="75"/>
      <c r="AS20" s="152"/>
      <c r="AT20" s="153">
        <v>22</v>
      </c>
      <c r="AU20" s="75"/>
      <c r="AV20" s="152"/>
      <c r="AW20" s="153">
        <v>23</v>
      </c>
      <c r="AX20" s="75"/>
      <c r="AY20" s="152"/>
      <c r="AZ20" s="72">
        <v>24</v>
      </c>
      <c r="BA20" s="73">
        <v>25</v>
      </c>
      <c r="BB20" s="75"/>
      <c r="BC20" s="145"/>
      <c r="BD20" s="73">
        <v>26</v>
      </c>
      <c r="BE20" s="75"/>
      <c r="BF20" s="145"/>
      <c r="BG20" s="73">
        <v>27</v>
      </c>
      <c r="BH20" s="75"/>
      <c r="BI20" s="145"/>
      <c r="BJ20" s="73">
        <v>28</v>
      </c>
      <c r="BK20" s="75"/>
      <c r="BL20" s="152"/>
      <c r="BM20" s="153">
        <v>29</v>
      </c>
      <c r="BN20" s="75"/>
      <c r="BO20" s="152"/>
      <c r="BP20" s="153">
        <v>30</v>
      </c>
      <c r="BQ20" s="75"/>
      <c r="BR20" s="152"/>
      <c r="BS20" s="72">
        <v>31</v>
      </c>
      <c r="BT20" s="72">
        <v>32</v>
      </c>
      <c r="BU20" s="72">
        <v>33</v>
      </c>
      <c r="BV20" s="73">
        <v>25</v>
      </c>
      <c r="BW20" s="75"/>
      <c r="BX20" s="145"/>
      <c r="BY20" s="73">
        <v>34</v>
      </c>
      <c r="BZ20" s="75"/>
      <c r="CA20" s="145"/>
      <c r="CB20" s="73">
        <v>35</v>
      </c>
      <c r="CC20" s="75"/>
      <c r="CD20" s="145"/>
      <c r="CE20" s="73">
        <v>36</v>
      </c>
      <c r="CF20" s="75"/>
      <c r="CG20" s="152"/>
      <c r="CH20" s="153">
        <v>37</v>
      </c>
      <c r="CI20" s="75"/>
      <c r="CJ20" s="152"/>
      <c r="CK20" s="153">
        <v>38</v>
      </c>
      <c r="CL20" s="75"/>
      <c r="CM20" s="152"/>
      <c r="CN20" s="153">
        <v>39</v>
      </c>
      <c r="CO20" s="75"/>
      <c r="CP20" s="152"/>
      <c r="CQ20" s="206">
        <v>40</v>
      </c>
    </row>
    <row r="21" ht="15.75" customHeight="1" spans="1:95">
      <c r="A21" s="76" t="s">
        <v>283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207"/>
    </row>
    <row r="22" ht="63" customHeight="1" spans="1:95">
      <c r="A22" s="65" t="s">
        <v>11</v>
      </c>
      <c r="B22" s="78" t="s">
        <v>600</v>
      </c>
      <c r="C22" s="67" t="s">
        <v>13</v>
      </c>
      <c r="D22" s="79">
        <f>E22+F22+I22+L22+O22+R22+U22</f>
        <v>16869.9763</v>
      </c>
      <c r="E22" s="80">
        <v>2471.01488</v>
      </c>
      <c r="F22" s="80">
        <v>2404.56093</v>
      </c>
      <c r="G22" s="80">
        <f>'27'!I14</f>
        <v>2862.4491</v>
      </c>
      <c r="H22" s="81">
        <f>H26+H27+H23+H24+H25</f>
        <v>0</v>
      </c>
      <c r="I22" s="80">
        <f>G22+H22</f>
        <v>2862.4491</v>
      </c>
      <c r="J22" s="80">
        <f>'35'!L13</f>
        <v>2827.9187</v>
      </c>
      <c r="K22" s="81">
        <f>K23+K24+K25+K26</f>
        <v>0</v>
      </c>
      <c r="L22" s="80">
        <f>J22+K22</f>
        <v>2827.9187</v>
      </c>
      <c r="M22" s="80">
        <f>'43'!O13</f>
        <v>978.69232</v>
      </c>
      <c r="N22" s="81">
        <f>N23+N24+N25+N26</f>
        <v>0</v>
      </c>
      <c r="O22" s="80">
        <f>M22+N22</f>
        <v>978.69232</v>
      </c>
      <c r="P22" s="80">
        <f>'49'!R13</f>
        <v>3995.11377</v>
      </c>
      <c r="Q22" s="81">
        <f>Q23+Q24+Q25+Q26</f>
        <v>0</v>
      </c>
      <c r="R22" s="154">
        <f>P22+Q22</f>
        <v>3995.11377</v>
      </c>
      <c r="S22" s="80">
        <f>'56'!U13</f>
        <v>1330.2266</v>
      </c>
      <c r="T22" s="81">
        <f>T23+T24+T25+T26</f>
        <v>0</v>
      </c>
      <c r="U22" s="154">
        <f>S22+T22</f>
        <v>1330.2266</v>
      </c>
      <c r="V22" s="80">
        <f>'56'!X13</f>
        <v>600</v>
      </c>
      <c r="W22" s="81">
        <f>W23+W24+W25+W26</f>
        <v>0</v>
      </c>
      <c r="X22" s="154">
        <f>V22+W22</f>
        <v>600</v>
      </c>
      <c r="Y22" s="80">
        <f>'56'!AA13</f>
        <v>0</v>
      </c>
      <c r="Z22" s="81">
        <f>Z23+Z24+Z25+Z26</f>
        <v>0</v>
      </c>
      <c r="AA22" s="154">
        <f>Y22+Z22</f>
        <v>0</v>
      </c>
      <c r="AB22" s="79">
        <f>AC22+AD22+AG22+AJ22+AM22+AP22+AS22</f>
        <v>0</v>
      </c>
      <c r="AC22" s="80">
        <v>0</v>
      </c>
      <c r="AD22" s="80">
        <v>0</v>
      </c>
      <c r="AE22" s="80">
        <f>'27'!X14</f>
        <v>0</v>
      </c>
      <c r="AF22" s="81"/>
      <c r="AG22" s="80">
        <f>AE22+AF22</f>
        <v>0</v>
      </c>
      <c r="AH22" s="80">
        <f>'35'!AA13</f>
        <v>0</v>
      </c>
      <c r="AI22" s="81"/>
      <c r="AJ22" s="80">
        <f>AH22+AI22</f>
        <v>0</v>
      </c>
      <c r="AK22" s="80">
        <v>0</v>
      </c>
      <c r="AL22" s="81"/>
      <c r="AM22" s="80">
        <f>AK22+AL22</f>
        <v>0</v>
      </c>
      <c r="AN22" s="80">
        <v>0</v>
      </c>
      <c r="AO22" s="81"/>
      <c r="AP22" s="80">
        <f>AN22+AO22</f>
        <v>0</v>
      </c>
      <c r="AQ22" s="80">
        <f>'56'!AS13</f>
        <v>0</v>
      </c>
      <c r="AR22" s="81"/>
      <c r="AS22" s="80">
        <v>0</v>
      </c>
      <c r="AT22" s="80">
        <f>'56'!AV13</f>
        <v>0</v>
      </c>
      <c r="AU22" s="81"/>
      <c r="AV22" s="80">
        <v>0</v>
      </c>
      <c r="AW22" s="80">
        <f>'56'!AY13</f>
        <v>0</v>
      </c>
      <c r="AX22" s="81"/>
      <c r="AY22" s="166">
        <v>0</v>
      </c>
      <c r="AZ22" s="167">
        <f>BC22+BF22+BI22+BL22</f>
        <v>0</v>
      </c>
      <c r="BA22" s="128">
        <v>0</v>
      </c>
      <c r="BB22" s="129"/>
      <c r="BC22" s="128">
        <f>BA22+BB22</f>
        <v>0</v>
      </c>
      <c r="BD22" s="128">
        <v>0</v>
      </c>
      <c r="BE22" s="129"/>
      <c r="BF22" s="128">
        <f>BD22+BE22</f>
        <v>0</v>
      </c>
      <c r="BG22" s="128">
        <v>0</v>
      </c>
      <c r="BH22" s="129"/>
      <c r="BI22" s="128">
        <f>BG22+BH22</f>
        <v>0</v>
      </c>
      <c r="BJ22" s="80">
        <f>'56'!BL13</f>
        <v>0</v>
      </c>
      <c r="BK22" s="129"/>
      <c r="BL22" s="128">
        <v>0</v>
      </c>
      <c r="BM22" s="80">
        <f>'56'!BO13</f>
        <v>0</v>
      </c>
      <c r="BN22" s="129"/>
      <c r="BO22" s="128">
        <v>0</v>
      </c>
      <c r="BP22" s="80">
        <f>'56'!BR13</f>
        <v>0</v>
      </c>
      <c r="BQ22" s="129"/>
      <c r="BR22" s="191">
        <v>0</v>
      </c>
      <c r="BS22" s="192">
        <f>BT22+BU22+BX22+CA22+CD22+CG22+CJ22</f>
        <v>16869.9763</v>
      </c>
      <c r="BT22" s="128">
        <f>E22+AC22</f>
        <v>2471.01488</v>
      </c>
      <c r="BU22" s="128">
        <f>F22+AD22</f>
        <v>2404.56093</v>
      </c>
      <c r="BV22" s="128">
        <f>G22+AE22</f>
        <v>2862.4491</v>
      </c>
      <c r="BW22" s="129">
        <f>H22+AF22</f>
        <v>0</v>
      </c>
      <c r="BX22" s="128">
        <f>BV22+BW22</f>
        <v>2862.4491</v>
      </c>
      <c r="BY22" s="128">
        <f>J22+AH22+BA22</f>
        <v>2827.9187</v>
      </c>
      <c r="BZ22" s="129">
        <f>K22+AI22+BB22</f>
        <v>0</v>
      </c>
      <c r="CA22" s="128">
        <f>BY22+BZ22</f>
        <v>2827.9187</v>
      </c>
      <c r="CB22" s="128">
        <f>M22+AK22</f>
        <v>978.69232</v>
      </c>
      <c r="CC22" s="129">
        <f>N22+AL22</f>
        <v>0</v>
      </c>
      <c r="CD22" s="128">
        <f>CB22+CC22</f>
        <v>978.69232</v>
      </c>
      <c r="CE22" s="128">
        <f>P22+AN22</f>
        <v>3995.11377</v>
      </c>
      <c r="CF22" s="129">
        <f>Q22+AO22</f>
        <v>0</v>
      </c>
      <c r="CG22" s="128">
        <f>CE22+CF22</f>
        <v>3995.11377</v>
      </c>
      <c r="CH22" s="128">
        <f t="shared" ref="CH22:CP22" si="0">S22+AQ22+BJ22</f>
        <v>1330.2266</v>
      </c>
      <c r="CI22" s="129">
        <f t="shared" si="0"/>
        <v>0</v>
      </c>
      <c r="CJ22" s="128">
        <f t="shared" si="0"/>
        <v>1330.2266</v>
      </c>
      <c r="CK22" s="128">
        <f t="shared" si="0"/>
        <v>600</v>
      </c>
      <c r="CL22" s="129">
        <f t="shared" si="0"/>
        <v>0</v>
      </c>
      <c r="CM22" s="128">
        <f t="shared" si="0"/>
        <v>600</v>
      </c>
      <c r="CN22" s="128">
        <f t="shared" si="0"/>
        <v>0</v>
      </c>
      <c r="CO22" s="129">
        <f t="shared" si="0"/>
        <v>0</v>
      </c>
      <c r="CP22" s="191">
        <f t="shared" si="0"/>
        <v>0</v>
      </c>
      <c r="CQ22" s="208"/>
    </row>
    <row r="23" ht="52.5" customHeight="1" outlineLevel="1" spans="1:95">
      <c r="A23" s="65"/>
      <c r="B23" s="82"/>
      <c r="C23" s="67" t="s">
        <v>198</v>
      </c>
      <c r="D23" s="79"/>
      <c r="E23" s="80"/>
      <c r="F23" s="80"/>
      <c r="G23" s="80"/>
      <c r="H23" s="81"/>
      <c r="I23" s="80"/>
      <c r="J23" s="80"/>
      <c r="K23" s="81"/>
      <c r="L23" s="80"/>
      <c r="M23" s="80"/>
      <c r="N23" s="81"/>
      <c r="O23" s="80"/>
      <c r="P23" s="80"/>
      <c r="Q23" s="81"/>
      <c r="R23" s="154"/>
      <c r="S23" s="80"/>
      <c r="T23" s="81"/>
      <c r="U23" s="154"/>
      <c r="V23" s="80"/>
      <c r="W23" s="81"/>
      <c r="X23" s="154"/>
      <c r="Y23" s="80"/>
      <c r="Z23" s="81"/>
      <c r="AA23" s="154"/>
      <c r="AB23" s="79"/>
      <c r="AC23" s="80"/>
      <c r="AD23" s="80"/>
      <c r="AE23" s="80"/>
      <c r="AF23" s="81"/>
      <c r="AG23" s="80"/>
      <c r="AH23" s="80"/>
      <c r="AI23" s="81"/>
      <c r="AJ23" s="80"/>
      <c r="AK23" s="80"/>
      <c r="AL23" s="81"/>
      <c r="AM23" s="80"/>
      <c r="AN23" s="80"/>
      <c r="AO23" s="81"/>
      <c r="AP23" s="80"/>
      <c r="AQ23" s="80"/>
      <c r="AR23" s="81"/>
      <c r="AS23" s="80"/>
      <c r="AT23" s="80"/>
      <c r="AU23" s="81"/>
      <c r="AV23" s="80"/>
      <c r="AW23" s="80"/>
      <c r="AX23" s="81"/>
      <c r="AY23" s="166"/>
      <c r="AZ23" s="168"/>
      <c r="BA23" s="80"/>
      <c r="BB23" s="81"/>
      <c r="BC23" s="80"/>
      <c r="BD23" s="80"/>
      <c r="BE23" s="81"/>
      <c r="BF23" s="80"/>
      <c r="BG23" s="80"/>
      <c r="BH23" s="81"/>
      <c r="BI23" s="80"/>
      <c r="BJ23" s="80"/>
      <c r="BK23" s="81"/>
      <c r="BL23" s="80"/>
      <c r="BM23" s="80"/>
      <c r="BN23" s="81"/>
      <c r="BO23" s="80"/>
      <c r="BP23" s="80"/>
      <c r="BQ23" s="81"/>
      <c r="BR23" s="166"/>
      <c r="BS23" s="79"/>
      <c r="BT23" s="80"/>
      <c r="BU23" s="80"/>
      <c r="BV23" s="80"/>
      <c r="BW23" s="81"/>
      <c r="BX23" s="80"/>
      <c r="BY23" s="80"/>
      <c r="BZ23" s="81"/>
      <c r="CA23" s="80"/>
      <c r="CB23" s="80"/>
      <c r="CC23" s="81"/>
      <c r="CD23" s="80"/>
      <c r="CE23" s="80"/>
      <c r="CF23" s="81"/>
      <c r="CG23" s="80"/>
      <c r="CH23" s="80"/>
      <c r="CI23" s="81"/>
      <c r="CJ23" s="80"/>
      <c r="CK23" s="80"/>
      <c r="CL23" s="81"/>
      <c r="CM23" s="80"/>
      <c r="CN23" s="80"/>
      <c r="CO23" s="81"/>
      <c r="CP23" s="166"/>
      <c r="CQ23" s="209"/>
    </row>
    <row r="24" ht="55.5" customHeight="1" outlineLevel="1" spans="1:95">
      <c r="A24" s="65"/>
      <c r="B24" s="82"/>
      <c r="C24" s="67" t="s">
        <v>402</v>
      </c>
      <c r="D24" s="79"/>
      <c r="E24" s="80"/>
      <c r="F24" s="80"/>
      <c r="G24" s="80"/>
      <c r="H24" s="81"/>
      <c r="I24" s="80"/>
      <c r="J24" s="80"/>
      <c r="K24" s="81"/>
      <c r="L24" s="80"/>
      <c r="M24" s="80"/>
      <c r="N24" s="81"/>
      <c r="O24" s="80"/>
      <c r="P24" s="80"/>
      <c r="Q24" s="81"/>
      <c r="R24" s="154"/>
      <c r="S24" s="80"/>
      <c r="T24" s="81"/>
      <c r="U24" s="154"/>
      <c r="V24" s="80"/>
      <c r="W24" s="81"/>
      <c r="X24" s="154"/>
      <c r="Y24" s="80"/>
      <c r="Z24" s="81"/>
      <c r="AA24" s="154"/>
      <c r="AB24" s="79"/>
      <c r="AC24" s="80"/>
      <c r="AD24" s="80"/>
      <c r="AE24" s="80"/>
      <c r="AF24" s="81"/>
      <c r="AG24" s="80"/>
      <c r="AH24" s="80"/>
      <c r="AI24" s="81"/>
      <c r="AJ24" s="80"/>
      <c r="AK24" s="80"/>
      <c r="AL24" s="81"/>
      <c r="AM24" s="80"/>
      <c r="AN24" s="80"/>
      <c r="AO24" s="81"/>
      <c r="AP24" s="80"/>
      <c r="AQ24" s="80"/>
      <c r="AR24" s="81"/>
      <c r="AS24" s="80"/>
      <c r="AT24" s="80"/>
      <c r="AU24" s="81"/>
      <c r="AV24" s="80"/>
      <c r="AW24" s="80"/>
      <c r="AX24" s="81"/>
      <c r="AY24" s="166"/>
      <c r="AZ24" s="168"/>
      <c r="BA24" s="80"/>
      <c r="BB24" s="81"/>
      <c r="BC24" s="80"/>
      <c r="BD24" s="80"/>
      <c r="BE24" s="81"/>
      <c r="BF24" s="80"/>
      <c r="BG24" s="80"/>
      <c r="BH24" s="81"/>
      <c r="BI24" s="80"/>
      <c r="BJ24" s="80"/>
      <c r="BK24" s="81"/>
      <c r="BL24" s="80"/>
      <c r="BM24" s="80"/>
      <c r="BN24" s="81"/>
      <c r="BO24" s="80"/>
      <c r="BP24" s="80"/>
      <c r="BQ24" s="81"/>
      <c r="BR24" s="166"/>
      <c r="BS24" s="79"/>
      <c r="BT24" s="80"/>
      <c r="BU24" s="80"/>
      <c r="BV24" s="80"/>
      <c r="BW24" s="81"/>
      <c r="BX24" s="80"/>
      <c r="BY24" s="80"/>
      <c r="BZ24" s="81"/>
      <c r="CA24" s="80"/>
      <c r="CB24" s="80"/>
      <c r="CC24" s="81"/>
      <c r="CD24" s="80"/>
      <c r="CE24" s="80"/>
      <c r="CF24" s="81"/>
      <c r="CG24" s="80"/>
      <c r="CH24" s="80"/>
      <c r="CI24" s="81"/>
      <c r="CJ24" s="80"/>
      <c r="CK24" s="80"/>
      <c r="CL24" s="81"/>
      <c r="CM24" s="80"/>
      <c r="CN24" s="80"/>
      <c r="CO24" s="81"/>
      <c r="CP24" s="166"/>
      <c r="CQ24" s="210"/>
    </row>
    <row r="25" ht="44.25" customHeight="1" outlineLevel="1" spans="1:95">
      <c r="A25" s="65"/>
      <c r="B25" s="82"/>
      <c r="C25" s="67" t="s">
        <v>91</v>
      </c>
      <c r="D25" s="79"/>
      <c r="E25" s="80"/>
      <c r="F25" s="80"/>
      <c r="G25" s="80"/>
      <c r="H25" s="81"/>
      <c r="I25" s="80"/>
      <c r="J25" s="80"/>
      <c r="K25" s="81"/>
      <c r="L25" s="80"/>
      <c r="M25" s="80"/>
      <c r="N25" s="81"/>
      <c r="O25" s="80"/>
      <c r="P25" s="80"/>
      <c r="Q25" s="81"/>
      <c r="R25" s="154"/>
      <c r="S25" s="80"/>
      <c r="T25" s="81"/>
      <c r="U25" s="154"/>
      <c r="V25" s="80"/>
      <c r="W25" s="81"/>
      <c r="X25" s="154"/>
      <c r="Y25" s="80"/>
      <c r="Z25" s="81"/>
      <c r="AA25" s="154"/>
      <c r="AB25" s="79"/>
      <c r="AC25" s="80"/>
      <c r="AD25" s="80"/>
      <c r="AE25" s="80"/>
      <c r="AF25" s="81"/>
      <c r="AG25" s="80"/>
      <c r="AH25" s="80"/>
      <c r="AI25" s="81"/>
      <c r="AJ25" s="80"/>
      <c r="AK25" s="80"/>
      <c r="AL25" s="81"/>
      <c r="AM25" s="80"/>
      <c r="AN25" s="80"/>
      <c r="AO25" s="81"/>
      <c r="AP25" s="80"/>
      <c r="AQ25" s="80"/>
      <c r="AR25" s="81"/>
      <c r="AS25" s="80"/>
      <c r="AT25" s="80"/>
      <c r="AU25" s="81"/>
      <c r="AV25" s="80"/>
      <c r="AW25" s="80"/>
      <c r="AX25" s="81"/>
      <c r="AY25" s="166"/>
      <c r="AZ25" s="168"/>
      <c r="BA25" s="80"/>
      <c r="BB25" s="81"/>
      <c r="BC25" s="80"/>
      <c r="BD25" s="80"/>
      <c r="BE25" s="81"/>
      <c r="BF25" s="80"/>
      <c r="BG25" s="80"/>
      <c r="BH25" s="81"/>
      <c r="BI25" s="80"/>
      <c r="BJ25" s="80"/>
      <c r="BK25" s="81"/>
      <c r="BL25" s="80"/>
      <c r="BM25" s="80"/>
      <c r="BN25" s="81"/>
      <c r="BO25" s="80"/>
      <c r="BP25" s="80"/>
      <c r="BQ25" s="81"/>
      <c r="BR25" s="166"/>
      <c r="BS25" s="79"/>
      <c r="BT25" s="80"/>
      <c r="BU25" s="80"/>
      <c r="BV25" s="80"/>
      <c r="BW25" s="81"/>
      <c r="BX25" s="80"/>
      <c r="BY25" s="80"/>
      <c r="BZ25" s="81"/>
      <c r="CA25" s="80"/>
      <c r="CB25" s="80"/>
      <c r="CC25" s="81"/>
      <c r="CD25" s="80"/>
      <c r="CE25" s="80"/>
      <c r="CF25" s="81"/>
      <c r="CG25" s="80"/>
      <c r="CH25" s="80"/>
      <c r="CI25" s="81"/>
      <c r="CJ25" s="80"/>
      <c r="CK25" s="80"/>
      <c r="CL25" s="81"/>
      <c r="CM25" s="80"/>
      <c r="CN25" s="80"/>
      <c r="CO25" s="81"/>
      <c r="CP25" s="166"/>
      <c r="CQ25" s="210"/>
    </row>
    <row r="26" ht="111" customHeight="1" spans="1:95">
      <c r="A26" s="65"/>
      <c r="B26" s="82"/>
      <c r="C26" s="67" t="s">
        <v>404</v>
      </c>
      <c r="D26" s="79"/>
      <c r="E26" s="80"/>
      <c r="F26" s="80"/>
      <c r="G26" s="80"/>
      <c r="H26" s="83"/>
      <c r="I26" s="80"/>
      <c r="J26" s="80"/>
      <c r="K26" s="81"/>
      <c r="L26" s="80"/>
      <c r="M26" s="80"/>
      <c r="N26" s="81"/>
      <c r="O26" s="80"/>
      <c r="P26" s="80"/>
      <c r="Q26" s="81"/>
      <c r="R26" s="154"/>
      <c r="S26" s="80"/>
      <c r="T26" s="81"/>
      <c r="U26" s="154"/>
      <c r="V26" s="80"/>
      <c r="W26" s="81"/>
      <c r="X26" s="154"/>
      <c r="Y26" s="80"/>
      <c r="Z26" s="81"/>
      <c r="AA26" s="154"/>
      <c r="AB26" s="79"/>
      <c r="AC26" s="80"/>
      <c r="AD26" s="80"/>
      <c r="AE26" s="80"/>
      <c r="AF26" s="81"/>
      <c r="AG26" s="80"/>
      <c r="AH26" s="80"/>
      <c r="AI26" s="81"/>
      <c r="AJ26" s="80"/>
      <c r="AK26" s="80"/>
      <c r="AL26" s="81"/>
      <c r="AM26" s="80"/>
      <c r="AN26" s="80"/>
      <c r="AO26" s="81"/>
      <c r="AP26" s="80"/>
      <c r="AQ26" s="80"/>
      <c r="AR26" s="81"/>
      <c r="AS26" s="80"/>
      <c r="AT26" s="80"/>
      <c r="AU26" s="81"/>
      <c r="AV26" s="80"/>
      <c r="AW26" s="80"/>
      <c r="AX26" s="81"/>
      <c r="AY26" s="166"/>
      <c r="AZ26" s="168"/>
      <c r="BA26" s="80"/>
      <c r="BB26" s="81"/>
      <c r="BC26" s="80"/>
      <c r="BD26" s="80"/>
      <c r="BE26" s="81"/>
      <c r="BF26" s="80"/>
      <c r="BG26" s="80"/>
      <c r="BH26" s="81"/>
      <c r="BI26" s="80"/>
      <c r="BJ26" s="80"/>
      <c r="BK26" s="81"/>
      <c r="BL26" s="80"/>
      <c r="BM26" s="80"/>
      <c r="BN26" s="81"/>
      <c r="BO26" s="80"/>
      <c r="BP26" s="80"/>
      <c r="BQ26" s="81"/>
      <c r="BR26" s="166"/>
      <c r="BS26" s="79"/>
      <c r="BT26" s="80"/>
      <c r="BU26" s="80"/>
      <c r="BV26" s="80"/>
      <c r="BW26" s="81"/>
      <c r="BX26" s="80"/>
      <c r="BY26" s="80"/>
      <c r="BZ26" s="81"/>
      <c r="CA26" s="80"/>
      <c r="CB26" s="80"/>
      <c r="CC26" s="81"/>
      <c r="CD26" s="80"/>
      <c r="CE26" s="80"/>
      <c r="CF26" s="81"/>
      <c r="CG26" s="80"/>
      <c r="CH26" s="80"/>
      <c r="CI26" s="81"/>
      <c r="CJ26" s="80"/>
      <c r="CK26" s="80"/>
      <c r="CL26" s="81"/>
      <c r="CM26" s="80"/>
      <c r="CN26" s="80"/>
      <c r="CO26" s="81"/>
      <c r="CP26" s="166"/>
      <c r="CQ26" s="210"/>
    </row>
    <row r="27" ht="24.75" hidden="1" customHeight="1" spans="1:95">
      <c r="A27" s="65"/>
      <c r="B27" s="84"/>
      <c r="C27" s="67" t="s">
        <v>39</v>
      </c>
      <c r="D27" s="79"/>
      <c r="E27" s="80"/>
      <c r="F27" s="80"/>
      <c r="G27" s="80"/>
      <c r="H27" s="81"/>
      <c r="I27" s="80"/>
      <c r="J27" s="80"/>
      <c r="K27" s="81"/>
      <c r="L27" s="80"/>
      <c r="M27" s="80"/>
      <c r="N27" s="81"/>
      <c r="O27" s="80"/>
      <c r="P27" s="80"/>
      <c r="Q27" s="81"/>
      <c r="R27" s="154"/>
      <c r="S27" s="80"/>
      <c r="T27" s="81"/>
      <c r="U27" s="154"/>
      <c r="V27" s="80"/>
      <c r="W27" s="81"/>
      <c r="X27" s="154"/>
      <c r="Y27" s="80"/>
      <c r="Z27" s="81"/>
      <c r="AA27" s="154"/>
      <c r="AB27" s="79"/>
      <c r="AC27" s="80"/>
      <c r="AD27" s="80"/>
      <c r="AE27" s="80"/>
      <c r="AF27" s="81"/>
      <c r="AG27" s="80"/>
      <c r="AH27" s="80"/>
      <c r="AI27" s="81"/>
      <c r="AJ27" s="80"/>
      <c r="AK27" s="80"/>
      <c r="AL27" s="81"/>
      <c r="AM27" s="80"/>
      <c r="AN27" s="80"/>
      <c r="AO27" s="81"/>
      <c r="AP27" s="80"/>
      <c r="AQ27" s="80"/>
      <c r="AR27" s="81"/>
      <c r="AS27" s="80"/>
      <c r="AT27" s="80"/>
      <c r="AU27" s="81"/>
      <c r="AV27" s="80"/>
      <c r="AW27" s="80"/>
      <c r="AX27" s="81"/>
      <c r="AY27" s="166"/>
      <c r="AZ27" s="168"/>
      <c r="BA27" s="80"/>
      <c r="BB27" s="81"/>
      <c r="BC27" s="80"/>
      <c r="BD27" s="80"/>
      <c r="BE27" s="81"/>
      <c r="BF27" s="80"/>
      <c r="BG27" s="80"/>
      <c r="BH27" s="81"/>
      <c r="BI27" s="80"/>
      <c r="BJ27" s="80"/>
      <c r="BK27" s="81"/>
      <c r="BL27" s="80"/>
      <c r="BM27" s="80"/>
      <c r="BN27" s="81"/>
      <c r="BO27" s="80"/>
      <c r="BP27" s="80"/>
      <c r="BQ27" s="81"/>
      <c r="BR27" s="166"/>
      <c r="BS27" s="79"/>
      <c r="BT27" s="80"/>
      <c r="BU27" s="80"/>
      <c r="BV27" s="80"/>
      <c r="BW27" s="81"/>
      <c r="BX27" s="80"/>
      <c r="BY27" s="80"/>
      <c r="BZ27" s="81"/>
      <c r="CA27" s="80"/>
      <c r="CB27" s="80"/>
      <c r="CC27" s="81"/>
      <c r="CD27" s="80"/>
      <c r="CE27" s="80"/>
      <c r="CF27" s="81"/>
      <c r="CG27" s="80"/>
      <c r="CH27" s="80"/>
      <c r="CI27" s="81"/>
      <c r="CJ27" s="80"/>
      <c r="CK27" s="80"/>
      <c r="CL27" s="81"/>
      <c r="CM27" s="80"/>
      <c r="CN27" s="80"/>
      <c r="CO27" s="81"/>
      <c r="CP27" s="166"/>
      <c r="CQ27" s="211"/>
    </row>
    <row r="28" ht="59.25" customHeight="1" spans="1:95">
      <c r="A28" s="65" t="s">
        <v>16</v>
      </c>
      <c r="B28" s="85" t="s">
        <v>184</v>
      </c>
      <c r="C28" s="67" t="s">
        <v>13</v>
      </c>
      <c r="D28" s="79">
        <f>E28+F28+I28+L28+O28+R28+U28</f>
        <v>4339.6625</v>
      </c>
      <c r="E28" s="80">
        <v>1678.7525</v>
      </c>
      <c r="F28" s="80">
        <v>1552.56</v>
      </c>
      <c r="G28" s="80">
        <f>'27'!I20</f>
        <v>1108.35</v>
      </c>
      <c r="H28" s="81">
        <f>H29+H30</f>
        <v>0</v>
      </c>
      <c r="I28" s="80">
        <f>G28+H28</f>
        <v>1108.35</v>
      </c>
      <c r="J28" s="80">
        <f>'35'!L19</f>
        <v>0</v>
      </c>
      <c r="K28" s="81"/>
      <c r="L28" s="80">
        <f>J28+K28</f>
        <v>0</v>
      </c>
      <c r="M28" s="80">
        <v>0</v>
      </c>
      <c r="N28" s="81"/>
      <c r="O28" s="80">
        <f>M28+N28</f>
        <v>0</v>
      </c>
      <c r="P28" s="80">
        <v>0</v>
      </c>
      <c r="Q28" s="81"/>
      <c r="R28" s="154">
        <f>P28+Q28</f>
        <v>0</v>
      </c>
      <c r="S28" s="80">
        <v>0</v>
      </c>
      <c r="T28" s="81"/>
      <c r="U28" s="154">
        <f>S28+T28</f>
        <v>0</v>
      </c>
      <c r="V28" s="80">
        <v>0</v>
      </c>
      <c r="W28" s="81"/>
      <c r="X28" s="154">
        <f>V28+W28</f>
        <v>0</v>
      </c>
      <c r="Y28" s="80">
        <v>0</v>
      </c>
      <c r="Z28" s="81"/>
      <c r="AA28" s="154">
        <f>Y28+Z28</f>
        <v>0</v>
      </c>
      <c r="AB28" s="79">
        <f>AC28+AD28+AG28+AJ28+AM28+AP28+AS28</f>
        <v>0</v>
      </c>
      <c r="AC28" s="80">
        <v>0</v>
      </c>
      <c r="AD28" s="80">
        <v>0</v>
      </c>
      <c r="AE28" s="80">
        <f>'27'!X20</f>
        <v>0</v>
      </c>
      <c r="AF28" s="81"/>
      <c r="AG28" s="80">
        <f>AE28+AF28</f>
        <v>0</v>
      </c>
      <c r="AH28" s="80">
        <v>0</v>
      </c>
      <c r="AI28" s="81"/>
      <c r="AJ28" s="80">
        <f>AH28+AI28</f>
        <v>0</v>
      </c>
      <c r="AK28" s="80">
        <v>0</v>
      </c>
      <c r="AL28" s="81"/>
      <c r="AM28" s="80">
        <f>AK28+AL28</f>
        <v>0</v>
      </c>
      <c r="AN28" s="80">
        <v>0</v>
      </c>
      <c r="AO28" s="81"/>
      <c r="AP28" s="80">
        <f>AN28+AO28</f>
        <v>0</v>
      </c>
      <c r="AQ28" s="80">
        <v>0</v>
      </c>
      <c r="AR28" s="81"/>
      <c r="AS28" s="80">
        <f>AQ28+AR28</f>
        <v>0</v>
      </c>
      <c r="AT28" s="80">
        <v>0</v>
      </c>
      <c r="AU28" s="81"/>
      <c r="AV28" s="80">
        <f>AT28+AU28</f>
        <v>0</v>
      </c>
      <c r="AW28" s="80">
        <v>0</v>
      </c>
      <c r="AX28" s="81"/>
      <c r="AY28" s="80">
        <f>AW28+AX28</f>
        <v>0</v>
      </c>
      <c r="AZ28" s="167">
        <f>BC28+BF28+BI28+BL28</f>
        <v>0</v>
      </c>
      <c r="BA28" s="71">
        <v>0</v>
      </c>
      <c r="BB28" s="149"/>
      <c r="BC28" s="80">
        <f>BA28+BB28</f>
        <v>0</v>
      </c>
      <c r="BD28" s="80">
        <v>0</v>
      </c>
      <c r="BE28" s="81"/>
      <c r="BF28" s="80">
        <f>BD28+BE28</f>
        <v>0</v>
      </c>
      <c r="BG28" s="80">
        <v>0</v>
      </c>
      <c r="BH28" s="81"/>
      <c r="BI28" s="80">
        <f>BG28+BH28</f>
        <v>0</v>
      </c>
      <c r="BJ28" s="80">
        <v>0</v>
      </c>
      <c r="BK28" s="81"/>
      <c r="BL28" s="80">
        <f>BJ28+BK28</f>
        <v>0</v>
      </c>
      <c r="BM28" s="80">
        <v>0</v>
      </c>
      <c r="BN28" s="81"/>
      <c r="BO28" s="80">
        <f>BM28+BN28</f>
        <v>0</v>
      </c>
      <c r="BP28" s="80">
        <v>0</v>
      </c>
      <c r="BQ28" s="81"/>
      <c r="BR28" s="80">
        <f>BP28+BQ28</f>
        <v>0</v>
      </c>
      <c r="BS28" s="192">
        <f>BT28+BU28+BX28+CA28+CD28+CG28+CJ28</f>
        <v>4339.6625</v>
      </c>
      <c r="BT28" s="80">
        <f>E28+AC28</f>
        <v>1678.7525</v>
      </c>
      <c r="BU28" s="80">
        <f>F28+AD28</f>
        <v>1552.56</v>
      </c>
      <c r="BV28" s="80">
        <f>G28+AE28</f>
        <v>1108.35</v>
      </c>
      <c r="BW28" s="81">
        <f>H28+AF28</f>
        <v>0</v>
      </c>
      <c r="BX28" s="80">
        <f>BV28+BW28</f>
        <v>1108.35</v>
      </c>
      <c r="BY28" s="80">
        <f>J28+AH28+BA28</f>
        <v>0</v>
      </c>
      <c r="BZ28" s="81">
        <f>K28+AI28+BB28</f>
        <v>0</v>
      </c>
      <c r="CA28" s="80">
        <f>BY28+BZ28</f>
        <v>0</v>
      </c>
      <c r="CB28" s="80">
        <f>M28+AK28</f>
        <v>0</v>
      </c>
      <c r="CC28" s="81">
        <f>N28+AL28</f>
        <v>0</v>
      </c>
      <c r="CD28" s="80">
        <f>CB28+CC28</f>
        <v>0</v>
      </c>
      <c r="CE28" s="80">
        <f>P28+AN28</f>
        <v>0</v>
      </c>
      <c r="CF28" s="81">
        <f>Q28+AO28</f>
        <v>0</v>
      </c>
      <c r="CG28" s="80">
        <f>CE28+CF28</f>
        <v>0</v>
      </c>
      <c r="CH28" s="80">
        <f>S28+AQ28</f>
        <v>0</v>
      </c>
      <c r="CI28" s="81">
        <f>T28+AR28</f>
        <v>0</v>
      </c>
      <c r="CJ28" s="80">
        <f>CH28+CI28</f>
        <v>0</v>
      </c>
      <c r="CK28" s="80">
        <f>V28+AT28</f>
        <v>0</v>
      </c>
      <c r="CL28" s="81">
        <f>W28+AU28</f>
        <v>0</v>
      </c>
      <c r="CM28" s="80">
        <f>CK28+CL28</f>
        <v>0</v>
      </c>
      <c r="CN28" s="80">
        <f>Y28+AW28</f>
        <v>0</v>
      </c>
      <c r="CO28" s="81">
        <f>Z28+AX28</f>
        <v>0</v>
      </c>
      <c r="CP28" s="80">
        <f>CN28+CO28</f>
        <v>0</v>
      </c>
      <c r="CQ28" s="212"/>
    </row>
    <row r="29" ht="14.25" customHeight="1" spans="1:95">
      <c r="A29" s="65"/>
      <c r="B29" s="85"/>
      <c r="C29" s="67" t="s">
        <v>137</v>
      </c>
      <c r="D29" s="79"/>
      <c r="E29" s="71"/>
      <c r="F29" s="80"/>
      <c r="G29" s="80"/>
      <c r="H29" s="81"/>
      <c r="I29" s="71"/>
      <c r="J29" s="80"/>
      <c r="K29" s="149"/>
      <c r="L29" s="71"/>
      <c r="M29" s="80"/>
      <c r="N29" s="149"/>
      <c r="O29" s="71"/>
      <c r="P29" s="80"/>
      <c r="Q29" s="149"/>
      <c r="R29" s="155"/>
      <c r="S29" s="80"/>
      <c r="T29" s="149"/>
      <c r="U29" s="155"/>
      <c r="V29" s="80"/>
      <c r="W29" s="149"/>
      <c r="X29" s="155"/>
      <c r="Y29" s="80"/>
      <c r="Z29" s="149"/>
      <c r="AA29" s="155"/>
      <c r="AB29" s="79"/>
      <c r="AC29" s="71"/>
      <c r="AD29" s="71"/>
      <c r="AE29" s="80"/>
      <c r="AF29" s="149"/>
      <c r="AG29" s="71"/>
      <c r="AH29" s="71"/>
      <c r="AI29" s="149"/>
      <c r="AJ29" s="71"/>
      <c r="AK29" s="71"/>
      <c r="AL29" s="149"/>
      <c r="AM29" s="71"/>
      <c r="AN29" s="71"/>
      <c r="AO29" s="149"/>
      <c r="AP29" s="71"/>
      <c r="AQ29" s="71"/>
      <c r="AR29" s="149"/>
      <c r="AS29" s="71"/>
      <c r="AT29" s="71"/>
      <c r="AU29" s="149"/>
      <c r="AV29" s="71"/>
      <c r="AW29" s="71"/>
      <c r="AX29" s="149"/>
      <c r="AY29" s="169"/>
      <c r="AZ29" s="168"/>
      <c r="BA29" s="71"/>
      <c r="BB29" s="149"/>
      <c r="BC29" s="80"/>
      <c r="BD29" s="80"/>
      <c r="BE29" s="81"/>
      <c r="BF29" s="80"/>
      <c r="BG29" s="80"/>
      <c r="BH29" s="81"/>
      <c r="BI29" s="80"/>
      <c r="BJ29" s="80"/>
      <c r="BK29" s="81"/>
      <c r="BL29" s="80"/>
      <c r="BM29" s="80"/>
      <c r="BN29" s="81"/>
      <c r="BO29" s="80"/>
      <c r="BP29" s="80"/>
      <c r="BQ29" s="81"/>
      <c r="BR29" s="80"/>
      <c r="BS29" s="79"/>
      <c r="BT29" s="71"/>
      <c r="BU29" s="71"/>
      <c r="BV29" s="71"/>
      <c r="BW29" s="149"/>
      <c r="BX29" s="71"/>
      <c r="BY29" s="197"/>
      <c r="BZ29" s="149"/>
      <c r="CA29" s="197"/>
      <c r="CB29" s="197"/>
      <c r="CC29" s="199"/>
      <c r="CD29" s="197"/>
      <c r="CE29" s="197"/>
      <c r="CF29" s="199"/>
      <c r="CG29" s="197"/>
      <c r="CH29" s="197"/>
      <c r="CI29" s="199"/>
      <c r="CJ29" s="197"/>
      <c r="CK29" s="197"/>
      <c r="CL29" s="199"/>
      <c r="CM29" s="197"/>
      <c r="CN29" s="197"/>
      <c r="CO29" s="199"/>
      <c r="CP29" s="197"/>
      <c r="CQ29" s="212"/>
    </row>
    <row r="30" ht="89.25" customHeight="1" spans="1:95">
      <c r="A30" s="65"/>
      <c r="B30" s="85"/>
      <c r="C30" s="67" t="s">
        <v>404</v>
      </c>
      <c r="D30" s="79"/>
      <c r="E30" s="71"/>
      <c r="F30" s="80"/>
      <c r="G30" s="80"/>
      <c r="H30" s="81"/>
      <c r="I30" s="71"/>
      <c r="J30" s="80"/>
      <c r="K30" s="149"/>
      <c r="L30" s="71"/>
      <c r="M30" s="80"/>
      <c r="N30" s="149"/>
      <c r="O30" s="71"/>
      <c r="P30" s="80"/>
      <c r="Q30" s="149"/>
      <c r="R30" s="155"/>
      <c r="S30" s="80"/>
      <c r="T30" s="149"/>
      <c r="U30" s="155"/>
      <c r="V30" s="80"/>
      <c r="W30" s="149"/>
      <c r="X30" s="155"/>
      <c r="Y30" s="80"/>
      <c r="Z30" s="149"/>
      <c r="AA30" s="155"/>
      <c r="AB30" s="79"/>
      <c r="AC30" s="71"/>
      <c r="AD30" s="71"/>
      <c r="AE30" s="80"/>
      <c r="AF30" s="149"/>
      <c r="AG30" s="71"/>
      <c r="AH30" s="71"/>
      <c r="AI30" s="149"/>
      <c r="AJ30" s="71"/>
      <c r="AK30" s="71"/>
      <c r="AL30" s="149"/>
      <c r="AM30" s="71"/>
      <c r="AN30" s="71"/>
      <c r="AO30" s="149"/>
      <c r="AP30" s="71"/>
      <c r="AQ30" s="71"/>
      <c r="AR30" s="149"/>
      <c r="AS30" s="71"/>
      <c r="AT30" s="71"/>
      <c r="AU30" s="149"/>
      <c r="AV30" s="71"/>
      <c r="AW30" s="71"/>
      <c r="AX30" s="149"/>
      <c r="AY30" s="169"/>
      <c r="AZ30" s="168"/>
      <c r="BA30" s="80"/>
      <c r="BB30" s="81"/>
      <c r="BC30" s="80"/>
      <c r="BD30" s="80"/>
      <c r="BE30" s="81"/>
      <c r="BF30" s="80"/>
      <c r="BG30" s="80"/>
      <c r="BH30" s="81"/>
      <c r="BI30" s="80"/>
      <c r="BJ30" s="80"/>
      <c r="BK30" s="81"/>
      <c r="BL30" s="80"/>
      <c r="BM30" s="80"/>
      <c r="BN30" s="81"/>
      <c r="BO30" s="80"/>
      <c r="BP30" s="80"/>
      <c r="BQ30" s="81"/>
      <c r="BR30" s="80"/>
      <c r="BS30" s="79"/>
      <c r="BT30" s="71"/>
      <c r="BU30" s="71"/>
      <c r="BV30" s="71"/>
      <c r="BW30" s="149"/>
      <c r="BX30" s="71"/>
      <c r="BY30" s="197"/>
      <c r="BZ30" s="149"/>
      <c r="CA30" s="197"/>
      <c r="CB30" s="197"/>
      <c r="CC30" s="199"/>
      <c r="CD30" s="197"/>
      <c r="CE30" s="197"/>
      <c r="CF30" s="199"/>
      <c r="CG30" s="197"/>
      <c r="CH30" s="197"/>
      <c r="CI30" s="199"/>
      <c r="CJ30" s="197"/>
      <c r="CK30" s="197"/>
      <c r="CL30" s="199"/>
      <c r="CM30" s="197"/>
      <c r="CN30" s="197"/>
      <c r="CO30" s="199"/>
      <c r="CP30" s="197"/>
      <c r="CQ30" s="212"/>
    </row>
    <row r="31" ht="71.25" customHeight="1" spans="1:95">
      <c r="A31" s="85" t="s">
        <v>101</v>
      </c>
      <c r="B31" s="85" t="s">
        <v>102</v>
      </c>
      <c r="C31" s="67" t="s">
        <v>13</v>
      </c>
      <c r="D31" s="79">
        <f>E31+F31+I31+L31+O31+R31+U31</f>
        <v>1073.8</v>
      </c>
      <c r="E31" s="80">
        <v>1073.8</v>
      </c>
      <c r="F31" s="80">
        <v>0</v>
      </c>
      <c r="G31" s="80">
        <f>'26'!I21</f>
        <v>0</v>
      </c>
      <c r="H31" s="81"/>
      <c r="I31" s="80">
        <v>0</v>
      </c>
      <c r="J31" s="80">
        <f>'35'!L22</f>
        <v>0</v>
      </c>
      <c r="K31" s="81"/>
      <c r="L31" s="80">
        <v>0</v>
      </c>
      <c r="M31" s="80">
        <v>0</v>
      </c>
      <c r="N31" s="81"/>
      <c r="O31" s="80">
        <v>0</v>
      </c>
      <c r="P31" s="80">
        <v>0</v>
      </c>
      <c r="Q31" s="81"/>
      <c r="R31" s="154">
        <f>P31+Q31</f>
        <v>0</v>
      </c>
      <c r="S31" s="80">
        <v>0</v>
      </c>
      <c r="T31" s="81"/>
      <c r="U31" s="154">
        <f>S31+T31</f>
        <v>0</v>
      </c>
      <c r="V31" s="80">
        <v>0</v>
      </c>
      <c r="W31" s="81"/>
      <c r="X31" s="154">
        <f>V31+W31</f>
        <v>0</v>
      </c>
      <c r="Y31" s="80">
        <v>0</v>
      </c>
      <c r="Z31" s="81"/>
      <c r="AA31" s="154">
        <f>Y31+Z31</f>
        <v>0</v>
      </c>
      <c r="AB31" s="79">
        <f>AC31+AD31+AG31+AJ31+AM31+AP31+AS31</f>
        <v>0</v>
      </c>
      <c r="AC31" s="80">
        <v>0</v>
      </c>
      <c r="AD31" s="80">
        <v>0</v>
      </c>
      <c r="AE31" s="80">
        <f>'25'!X20</f>
        <v>0</v>
      </c>
      <c r="AF31" s="81"/>
      <c r="AG31" s="80">
        <f>AE31+AF31</f>
        <v>0</v>
      </c>
      <c r="AH31" s="80">
        <v>0</v>
      </c>
      <c r="AI31" s="81"/>
      <c r="AJ31" s="80">
        <f>AH31+AI31</f>
        <v>0</v>
      </c>
      <c r="AK31" s="80">
        <v>0</v>
      </c>
      <c r="AL31" s="81"/>
      <c r="AM31" s="80">
        <f>AK31+AL31</f>
        <v>0</v>
      </c>
      <c r="AN31" s="80">
        <v>0</v>
      </c>
      <c r="AO31" s="81"/>
      <c r="AP31" s="80">
        <f>AN31+AO31</f>
        <v>0</v>
      </c>
      <c r="AQ31" s="80">
        <v>0</v>
      </c>
      <c r="AR31" s="81"/>
      <c r="AS31" s="80">
        <f>AQ31+AR31</f>
        <v>0</v>
      </c>
      <c r="AT31" s="80">
        <v>0</v>
      </c>
      <c r="AU31" s="81"/>
      <c r="AV31" s="80">
        <f>AT31+AU31</f>
        <v>0</v>
      </c>
      <c r="AW31" s="80">
        <v>0</v>
      </c>
      <c r="AX31" s="81"/>
      <c r="AY31" s="80">
        <f>AW31+AX31</f>
        <v>0</v>
      </c>
      <c r="AZ31" s="167">
        <f>BC31+BF31+BI31+BL31</f>
        <v>0</v>
      </c>
      <c r="BA31" s="80">
        <v>0</v>
      </c>
      <c r="BB31" s="81"/>
      <c r="BC31" s="80">
        <f>BA31+BB31</f>
        <v>0</v>
      </c>
      <c r="BD31" s="80">
        <v>0</v>
      </c>
      <c r="BE31" s="81"/>
      <c r="BF31" s="80">
        <f>BD31+BE31</f>
        <v>0</v>
      </c>
      <c r="BG31" s="80">
        <v>0</v>
      </c>
      <c r="BH31" s="81"/>
      <c r="BI31" s="80">
        <f>BG31+BH31</f>
        <v>0</v>
      </c>
      <c r="BJ31" s="80">
        <v>0</v>
      </c>
      <c r="BK31" s="81"/>
      <c r="BL31" s="80">
        <f>BJ31+BK31</f>
        <v>0</v>
      </c>
      <c r="BM31" s="80">
        <v>0</v>
      </c>
      <c r="BN31" s="81"/>
      <c r="BO31" s="80">
        <f>BM31+BN31</f>
        <v>0</v>
      </c>
      <c r="BP31" s="80">
        <v>0</v>
      </c>
      <c r="BQ31" s="81"/>
      <c r="BR31" s="80">
        <f>BP31+BQ31</f>
        <v>0</v>
      </c>
      <c r="BS31" s="192">
        <f>BT31+BU31+BX31+CA31+CD31+CG31+CJ31</f>
        <v>1073.8</v>
      </c>
      <c r="BT31" s="80">
        <f>E31+AC31</f>
        <v>1073.8</v>
      </c>
      <c r="BU31" s="80">
        <f>F31+AD31</f>
        <v>0</v>
      </c>
      <c r="BV31" s="80">
        <f>G31+AE31</f>
        <v>0</v>
      </c>
      <c r="BW31" s="81">
        <f>H31+AF31</f>
        <v>0</v>
      </c>
      <c r="BX31" s="80">
        <f>BV31+BW31</f>
        <v>0</v>
      </c>
      <c r="BY31" s="80">
        <f>J31+AH31+BA31</f>
        <v>0</v>
      </c>
      <c r="BZ31" s="81">
        <f>K31+AI31+BB31</f>
        <v>0</v>
      </c>
      <c r="CA31" s="80">
        <f>BY31+BZ31</f>
        <v>0</v>
      </c>
      <c r="CB31" s="80">
        <f>M31+AK31</f>
        <v>0</v>
      </c>
      <c r="CC31" s="81">
        <f>N31+AL31</f>
        <v>0</v>
      </c>
      <c r="CD31" s="80">
        <f>CB31+CC31</f>
        <v>0</v>
      </c>
      <c r="CE31" s="80">
        <f>P31+AN31</f>
        <v>0</v>
      </c>
      <c r="CF31" s="81">
        <f>Q31+AO31</f>
        <v>0</v>
      </c>
      <c r="CG31" s="80">
        <f>CE31+CF31</f>
        <v>0</v>
      </c>
      <c r="CH31" s="80">
        <f>S31+AQ31</f>
        <v>0</v>
      </c>
      <c r="CI31" s="81">
        <f>T31+AR31</f>
        <v>0</v>
      </c>
      <c r="CJ31" s="80">
        <f>CH31+CI31</f>
        <v>0</v>
      </c>
      <c r="CK31" s="80">
        <f>V31+AT31</f>
        <v>0</v>
      </c>
      <c r="CL31" s="81">
        <f>W31+AU31</f>
        <v>0</v>
      </c>
      <c r="CM31" s="80">
        <f>CK31+CL31</f>
        <v>0</v>
      </c>
      <c r="CN31" s="80">
        <f>Y31+AW31</f>
        <v>0</v>
      </c>
      <c r="CO31" s="81">
        <f>Z31+AX31</f>
        <v>0</v>
      </c>
      <c r="CP31" s="80">
        <f>CN31+CO31</f>
        <v>0</v>
      </c>
      <c r="CQ31" s="212"/>
    </row>
    <row r="32" ht="38.25" spans="1:95">
      <c r="A32" s="85"/>
      <c r="B32" s="85"/>
      <c r="C32" s="67" t="s">
        <v>22</v>
      </c>
      <c r="D32" s="79"/>
      <c r="E32" s="80"/>
      <c r="F32" s="80"/>
      <c r="G32" s="80"/>
      <c r="H32" s="81"/>
      <c r="I32" s="80"/>
      <c r="J32" s="80"/>
      <c r="K32" s="81"/>
      <c r="L32" s="80"/>
      <c r="M32" s="80"/>
      <c r="N32" s="81"/>
      <c r="O32" s="80"/>
      <c r="P32" s="80"/>
      <c r="Q32" s="81"/>
      <c r="R32" s="154"/>
      <c r="S32" s="80"/>
      <c r="T32" s="81"/>
      <c r="U32" s="154"/>
      <c r="V32" s="80"/>
      <c r="W32" s="81"/>
      <c r="X32" s="154"/>
      <c r="Y32" s="80"/>
      <c r="Z32" s="81"/>
      <c r="AA32" s="154"/>
      <c r="AB32" s="79"/>
      <c r="AC32" s="80"/>
      <c r="AD32" s="80"/>
      <c r="AE32" s="80"/>
      <c r="AF32" s="81"/>
      <c r="AG32" s="80"/>
      <c r="AH32" s="80"/>
      <c r="AI32" s="81"/>
      <c r="AJ32" s="80"/>
      <c r="AK32" s="80"/>
      <c r="AL32" s="81"/>
      <c r="AM32" s="80"/>
      <c r="AN32" s="80"/>
      <c r="AO32" s="81"/>
      <c r="AP32" s="80"/>
      <c r="AQ32" s="80"/>
      <c r="AR32" s="81"/>
      <c r="AS32" s="80"/>
      <c r="AT32" s="80"/>
      <c r="AU32" s="81"/>
      <c r="AV32" s="80"/>
      <c r="AW32" s="80"/>
      <c r="AX32" s="81"/>
      <c r="AY32" s="80"/>
      <c r="AZ32" s="168"/>
      <c r="BA32" s="80"/>
      <c r="BB32" s="81"/>
      <c r="BC32" s="80"/>
      <c r="BD32" s="80"/>
      <c r="BE32" s="81"/>
      <c r="BF32" s="80"/>
      <c r="BG32" s="80"/>
      <c r="BH32" s="81"/>
      <c r="BI32" s="80"/>
      <c r="BJ32" s="80"/>
      <c r="BK32" s="81"/>
      <c r="BL32" s="80"/>
      <c r="BM32" s="80"/>
      <c r="BN32" s="81"/>
      <c r="BO32" s="80"/>
      <c r="BP32" s="80"/>
      <c r="BQ32" s="81"/>
      <c r="BR32" s="80"/>
      <c r="BS32" s="79"/>
      <c r="BT32" s="80"/>
      <c r="BU32" s="80"/>
      <c r="BV32" s="80"/>
      <c r="BW32" s="81"/>
      <c r="BX32" s="80"/>
      <c r="BY32" s="197"/>
      <c r="BZ32" s="81"/>
      <c r="CA32" s="197"/>
      <c r="CB32" s="197"/>
      <c r="CC32" s="199"/>
      <c r="CD32" s="197"/>
      <c r="CE32" s="197"/>
      <c r="CF32" s="199"/>
      <c r="CG32" s="197"/>
      <c r="CH32" s="197"/>
      <c r="CI32" s="199"/>
      <c r="CJ32" s="197"/>
      <c r="CK32" s="197"/>
      <c r="CL32" s="199"/>
      <c r="CM32" s="197"/>
      <c r="CN32" s="197"/>
      <c r="CO32" s="199"/>
      <c r="CP32" s="197"/>
      <c r="CQ32" s="212"/>
    </row>
    <row r="33" ht="26.25" spans="1:95">
      <c r="A33" s="85"/>
      <c r="B33" s="85"/>
      <c r="C33" s="67" t="s">
        <v>404</v>
      </c>
      <c r="D33" s="79"/>
      <c r="E33" s="80"/>
      <c r="F33" s="80"/>
      <c r="G33" s="80"/>
      <c r="H33" s="81"/>
      <c r="I33" s="80"/>
      <c r="J33" s="80"/>
      <c r="K33" s="81"/>
      <c r="L33" s="80"/>
      <c r="M33" s="80"/>
      <c r="N33" s="81"/>
      <c r="O33" s="80"/>
      <c r="P33" s="80"/>
      <c r="Q33" s="81"/>
      <c r="R33" s="154"/>
      <c r="S33" s="80"/>
      <c r="T33" s="81"/>
      <c r="U33" s="154"/>
      <c r="V33" s="80"/>
      <c r="W33" s="81"/>
      <c r="X33" s="154"/>
      <c r="Y33" s="80"/>
      <c r="Z33" s="81"/>
      <c r="AA33" s="154"/>
      <c r="AB33" s="79"/>
      <c r="AC33" s="80"/>
      <c r="AD33" s="80"/>
      <c r="AE33" s="80"/>
      <c r="AF33" s="81"/>
      <c r="AG33" s="80"/>
      <c r="AH33" s="80"/>
      <c r="AI33" s="81"/>
      <c r="AJ33" s="80"/>
      <c r="AK33" s="80"/>
      <c r="AL33" s="81"/>
      <c r="AM33" s="80"/>
      <c r="AN33" s="80"/>
      <c r="AO33" s="81"/>
      <c r="AP33" s="80"/>
      <c r="AQ33" s="80"/>
      <c r="AR33" s="81"/>
      <c r="AS33" s="80"/>
      <c r="AT33" s="80"/>
      <c r="AU33" s="81"/>
      <c r="AV33" s="80"/>
      <c r="AW33" s="80"/>
      <c r="AX33" s="81"/>
      <c r="AY33" s="80"/>
      <c r="AZ33" s="168"/>
      <c r="BA33" s="80"/>
      <c r="BB33" s="81"/>
      <c r="BC33" s="80"/>
      <c r="BD33" s="80"/>
      <c r="BE33" s="81"/>
      <c r="BF33" s="80"/>
      <c r="BG33" s="80"/>
      <c r="BH33" s="81"/>
      <c r="BI33" s="80"/>
      <c r="BJ33" s="80"/>
      <c r="BK33" s="81"/>
      <c r="BL33" s="80"/>
      <c r="BM33" s="80"/>
      <c r="BN33" s="81"/>
      <c r="BO33" s="80"/>
      <c r="BP33" s="80"/>
      <c r="BQ33" s="81"/>
      <c r="BR33" s="80"/>
      <c r="BS33" s="79"/>
      <c r="BT33" s="80"/>
      <c r="BU33" s="80"/>
      <c r="BV33" s="80"/>
      <c r="BW33" s="81"/>
      <c r="BX33" s="80"/>
      <c r="BY33" s="197"/>
      <c r="BZ33" s="81"/>
      <c r="CA33" s="197"/>
      <c r="CB33" s="197"/>
      <c r="CC33" s="199"/>
      <c r="CD33" s="197"/>
      <c r="CE33" s="197"/>
      <c r="CF33" s="199"/>
      <c r="CG33" s="197"/>
      <c r="CH33" s="197"/>
      <c r="CI33" s="199"/>
      <c r="CJ33" s="197"/>
      <c r="CK33" s="197"/>
      <c r="CL33" s="199"/>
      <c r="CM33" s="197"/>
      <c r="CN33" s="197"/>
      <c r="CO33" s="199"/>
      <c r="CP33" s="197"/>
      <c r="CQ33" s="212"/>
    </row>
    <row r="34" ht="90" hidden="1" customHeight="1" outlineLevel="1" spans="1:95">
      <c r="A34" s="85" t="s">
        <v>23</v>
      </c>
      <c r="B34" s="85" t="s">
        <v>103</v>
      </c>
      <c r="C34" s="67" t="s">
        <v>13</v>
      </c>
      <c r="D34" s="79">
        <f>E34+F34+I34+L34+O34+R34</f>
        <v>0</v>
      </c>
      <c r="E34" s="80">
        <v>0</v>
      </c>
      <c r="F34" s="80">
        <v>0</v>
      </c>
      <c r="G34" s="80">
        <f>'26'!I24</f>
        <v>0</v>
      </c>
      <c r="H34" s="81"/>
      <c r="I34" s="80">
        <v>0</v>
      </c>
      <c r="J34" s="80">
        <f>'26'!L24</f>
        <v>0</v>
      </c>
      <c r="K34" s="81"/>
      <c r="L34" s="80">
        <v>0</v>
      </c>
      <c r="M34" s="80">
        <f>'26'!O24</f>
        <v>0</v>
      </c>
      <c r="N34" s="81"/>
      <c r="O34" s="80">
        <v>0</v>
      </c>
      <c r="P34" s="80">
        <f>'26'!R24</f>
        <v>0</v>
      </c>
      <c r="Q34" s="81"/>
      <c r="R34" s="154">
        <f>P34+Q34</f>
        <v>0</v>
      </c>
      <c r="S34" s="80">
        <f>'26'!U24</f>
        <v>0</v>
      </c>
      <c r="T34" s="81"/>
      <c r="U34" s="154">
        <f>S34+T34</f>
        <v>0</v>
      </c>
      <c r="V34" s="80">
        <f>'26'!X24</f>
        <v>0</v>
      </c>
      <c r="W34" s="81"/>
      <c r="X34" s="154">
        <f>V34+W34</f>
        <v>0</v>
      </c>
      <c r="Y34" s="80">
        <f>'26'!AA24</f>
        <v>0</v>
      </c>
      <c r="Z34" s="81"/>
      <c r="AA34" s="154">
        <f>Y34+Z34</f>
        <v>0</v>
      </c>
      <c r="AB34" s="79">
        <f>AC34+AD34+AG34+AJ34+AM34+AP34</f>
        <v>0</v>
      </c>
      <c r="AC34" s="80">
        <v>0</v>
      </c>
      <c r="AD34" s="80">
        <v>0</v>
      </c>
      <c r="AE34" s="80">
        <f>'25'!X23</f>
        <v>0</v>
      </c>
      <c r="AF34" s="81"/>
      <c r="AG34" s="80">
        <f>AE34+AF34</f>
        <v>0</v>
      </c>
      <c r="AH34" s="80">
        <v>0</v>
      </c>
      <c r="AI34" s="81"/>
      <c r="AJ34" s="80">
        <f>AH34+AI34</f>
        <v>0</v>
      </c>
      <c r="AK34" s="80">
        <v>0</v>
      </c>
      <c r="AL34" s="81"/>
      <c r="AM34" s="80">
        <f>AK34+AL34</f>
        <v>0</v>
      </c>
      <c r="AN34" s="80">
        <v>0</v>
      </c>
      <c r="AO34" s="81"/>
      <c r="AP34" s="80">
        <f>AN34+AO34</f>
        <v>0</v>
      </c>
      <c r="AQ34" s="80">
        <v>0</v>
      </c>
      <c r="AR34" s="81"/>
      <c r="AS34" s="80">
        <f>AQ34+AR34</f>
        <v>0</v>
      </c>
      <c r="AT34" s="80">
        <v>0</v>
      </c>
      <c r="AU34" s="81"/>
      <c r="AV34" s="80">
        <f>AT34+AU34</f>
        <v>0</v>
      </c>
      <c r="AW34" s="80">
        <v>0</v>
      </c>
      <c r="AX34" s="81"/>
      <c r="AY34" s="80">
        <f>AW34+AX34</f>
        <v>0</v>
      </c>
      <c r="AZ34" s="168"/>
      <c r="BA34" s="170"/>
      <c r="BB34" s="83"/>
      <c r="BC34" s="170"/>
      <c r="BD34" s="170"/>
      <c r="BE34" s="83"/>
      <c r="BF34" s="170"/>
      <c r="BG34" s="170"/>
      <c r="BH34" s="83"/>
      <c r="BI34" s="170"/>
      <c r="BJ34" s="170"/>
      <c r="BK34" s="83"/>
      <c r="BL34" s="170"/>
      <c r="BM34" s="170"/>
      <c r="BN34" s="83"/>
      <c r="BO34" s="170"/>
      <c r="BP34" s="170"/>
      <c r="BQ34" s="83"/>
      <c r="BR34" s="170"/>
      <c r="BS34" s="79">
        <f>BT34+BU34+BX34+CA34+CD34+CG34</f>
        <v>0</v>
      </c>
      <c r="BT34" s="80">
        <f t="shared" ref="BT34:BW35" si="1">E34+AC34</f>
        <v>0</v>
      </c>
      <c r="BU34" s="80">
        <f t="shared" si="1"/>
        <v>0</v>
      </c>
      <c r="BV34" s="80">
        <f t="shared" si="1"/>
        <v>0</v>
      </c>
      <c r="BW34" s="81">
        <f t="shared" si="1"/>
        <v>0</v>
      </c>
      <c r="BX34" s="80">
        <f>BV34+BW34</f>
        <v>0</v>
      </c>
      <c r="BY34" s="80">
        <f>J34+AH34</f>
        <v>0</v>
      </c>
      <c r="BZ34" s="81">
        <f>K34+AI34</f>
        <v>0</v>
      </c>
      <c r="CA34" s="80">
        <f>BY34+BZ34</f>
        <v>0</v>
      </c>
      <c r="CB34" s="80">
        <f>M34+AK34</f>
        <v>0</v>
      </c>
      <c r="CC34" s="81">
        <f>N34+AL34</f>
        <v>0</v>
      </c>
      <c r="CD34" s="80">
        <f>CB34+CC34</f>
        <v>0</v>
      </c>
      <c r="CE34" s="80">
        <f>P34+AN34</f>
        <v>0</v>
      </c>
      <c r="CF34" s="81">
        <f>Q34+AO34</f>
        <v>0</v>
      </c>
      <c r="CG34" s="80">
        <f>CE34+CF34</f>
        <v>0</v>
      </c>
      <c r="CH34" s="80">
        <f>S34+AQ34</f>
        <v>0</v>
      </c>
      <c r="CI34" s="81">
        <f>T34+AR34</f>
        <v>0</v>
      </c>
      <c r="CJ34" s="80">
        <f>CH34+CI34</f>
        <v>0</v>
      </c>
      <c r="CK34" s="80">
        <f>V34+AT34</f>
        <v>0</v>
      </c>
      <c r="CL34" s="81">
        <f>W34+AU34</f>
        <v>0</v>
      </c>
      <c r="CM34" s="80">
        <f>CK34+CL34</f>
        <v>0</v>
      </c>
      <c r="CN34" s="80">
        <f>Y34+AW34</f>
        <v>0</v>
      </c>
      <c r="CO34" s="81">
        <f>Z34+AX34</f>
        <v>0</v>
      </c>
      <c r="CP34" s="80">
        <f>CN34+CO34</f>
        <v>0</v>
      </c>
      <c r="CQ34" s="212"/>
    </row>
    <row r="35" ht="57" customHeight="1" collapsed="1" spans="1:95">
      <c r="A35" s="65" t="s">
        <v>272</v>
      </c>
      <c r="B35" s="86" t="s">
        <v>26</v>
      </c>
      <c r="C35" s="67" t="s">
        <v>13</v>
      </c>
      <c r="D35" s="79">
        <f>E35+F35+I35+L35+O35+R35+U35</f>
        <v>6500</v>
      </c>
      <c r="E35" s="80">
        <v>1500</v>
      </c>
      <c r="F35" s="80">
        <v>0</v>
      </c>
      <c r="G35" s="80">
        <f>'26'!I25</f>
        <v>5000</v>
      </c>
      <c r="H35" s="81">
        <f>H36+H37+H38</f>
        <v>0</v>
      </c>
      <c r="I35" s="80">
        <f>G35+H35</f>
        <v>5000</v>
      </c>
      <c r="J35" s="80">
        <f>'35'!L26</f>
        <v>0</v>
      </c>
      <c r="K35" s="81"/>
      <c r="L35" s="80">
        <f>J35+K35</f>
        <v>0</v>
      </c>
      <c r="M35" s="80">
        <v>0</v>
      </c>
      <c r="N35" s="81"/>
      <c r="O35" s="80">
        <f>M35+N35</f>
        <v>0</v>
      </c>
      <c r="P35" s="80">
        <v>0</v>
      </c>
      <c r="Q35" s="81"/>
      <c r="R35" s="154">
        <f>P35+Q35</f>
        <v>0</v>
      </c>
      <c r="S35" s="80">
        <v>0</v>
      </c>
      <c r="T35" s="81"/>
      <c r="U35" s="154">
        <f>S35+T35</f>
        <v>0</v>
      </c>
      <c r="V35" s="80">
        <v>0</v>
      </c>
      <c r="W35" s="81"/>
      <c r="X35" s="154">
        <f>V35+W35</f>
        <v>0</v>
      </c>
      <c r="Y35" s="80">
        <v>0</v>
      </c>
      <c r="Z35" s="81"/>
      <c r="AA35" s="154">
        <f>Y35+Z35</f>
        <v>0</v>
      </c>
      <c r="AB35" s="79">
        <f>AC35+AD35+AG35+AJ35+AM35+AP35+AS35</f>
        <v>0</v>
      </c>
      <c r="AC35" s="80">
        <v>0</v>
      </c>
      <c r="AD35" s="80">
        <v>0</v>
      </c>
      <c r="AE35" s="80">
        <f>'25'!X24</f>
        <v>0</v>
      </c>
      <c r="AF35" s="81"/>
      <c r="AG35" s="80">
        <f>AE35+AF35</f>
        <v>0</v>
      </c>
      <c r="AH35" s="80">
        <v>0</v>
      </c>
      <c r="AI35" s="81"/>
      <c r="AJ35" s="80">
        <f>AH35+AI35</f>
        <v>0</v>
      </c>
      <c r="AK35" s="80">
        <v>0</v>
      </c>
      <c r="AL35" s="81"/>
      <c r="AM35" s="80">
        <f>AK35+AL35</f>
        <v>0</v>
      </c>
      <c r="AN35" s="80">
        <v>0</v>
      </c>
      <c r="AO35" s="81"/>
      <c r="AP35" s="80">
        <f>AN35+AO35</f>
        <v>0</v>
      </c>
      <c r="AQ35" s="80">
        <v>0</v>
      </c>
      <c r="AR35" s="81"/>
      <c r="AS35" s="80">
        <f>AQ35+AR35</f>
        <v>0</v>
      </c>
      <c r="AT35" s="80">
        <v>0</v>
      </c>
      <c r="AU35" s="81"/>
      <c r="AV35" s="80">
        <f>AT35+AU35</f>
        <v>0</v>
      </c>
      <c r="AW35" s="80">
        <v>0</v>
      </c>
      <c r="AX35" s="81"/>
      <c r="AY35" s="80">
        <f>AW35+AX35</f>
        <v>0</v>
      </c>
      <c r="AZ35" s="167">
        <f>BC35+BF35+BI35+BL35</f>
        <v>0</v>
      </c>
      <c r="BA35" s="71">
        <v>0</v>
      </c>
      <c r="BB35" s="149"/>
      <c r="BC35" s="80">
        <f>BA35+BB35</f>
        <v>0</v>
      </c>
      <c r="BD35" s="80">
        <v>0</v>
      </c>
      <c r="BE35" s="81"/>
      <c r="BF35" s="80">
        <f>BD35+BE35</f>
        <v>0</v>
      </c>
      <c r="BG35" s="80">
        <v>0</v>
      </c>
      <c r="BH35" s="81"/>
      <c r="BI35" s="80">
        <f>BG35+BH35</f>
        <v>0</v>
      </c>
      <c r="BJ35" s="80">
        <v>0</v>
      </c>
      <c r="BK35" s="81"/>
      <c r="BL35" s="80">
        <f>BJ35+BK35</f>
        <v>0</v>
      </c>
      <c r="BM35" s="80">
        <v>0</v>
      </c>
      <c r="BN35" s="81"/>
      <c r="BO35" s="80">
        <f>BM35+BN35</f>
        <v>0</v>
      </c>
      <c r="BP35" s="80">
        <v>0</v>
      </c>
      <c r="BQ35" s="81"/>
      <c r="BR35" s="80">
        <f>BP35+BQ35</f>
        <v>0</v>
      </c>
      <c r="BS35" s="192">
        <f>BT35+BU35+BX35+CA35+CD35+CG35+CJ35</f>
        <v>6500</v>
      </c>
      <c r="BT35" s="80">
        <f t="shared" si="1"/>
        <v>1500</v>
      </c>
      <c r="BU35" s="80">
        <f t="shared" si="1"/>
        <v>0</v>
      </c>
      <c r="BV35" s="80">
        <f t="shared" si="1"/>
        <v>5000</v>
      </c>
      <c r="BW35" s="81">
        <f t="shared" si="1"/>
        <v>0</v>
      </c>
      <c r="BX35" s="80">
        <f>BV35+BW35</f>
        <v>5000</v>
      </c>
      <c r="BY35" s="80">
        <f>J35+AH35+BA35</f>
        <v>0</v>
      </c>
      <c r="BZ35" s="81">
        <f>K35+AI35+BB35</f>
        <v>0</v>
      </c>
      <c r="CA35" s="80">
        <f>BY35+BZ35</f>
        <v>0</v>
      </c>
      <c r="CB35" s="80">
        <f>M35+AK35</f>
        <v>0</v>
      </c>
      <c r="CC35" s="81">
        <f>N35+AL35</f>
        <v>0</v>
      </c>
      <c r="CD35" s="80">
        <f>CB35+CC35</f>
        <v>0</v>
      </c>
      <c r="CE35" s="80">
        <f>P35+AN35</f>
        <v>0</v>
      </c>
      <c r="CF35" s="81">
        <f>Q35+AO35</f>
        <v>0</v>
      </c>
      <c r="CG35" s="80">
        <f>CE35+CF35</f>
        <v>0</v>
      </c>
      <c r="CH35" s="80">
        <f>S35+AQ35</f>
        <v>0</v>
      </c>
      <c r="CI35" s="81">
        <f>T35+AR35</f>
        <v>0</v>
      </c>
      <c r="CJ35" s="80">
        <f>CH35+CI35</f>
        <v>0</v>
      </c>
      <c r="CK35" s="80">
        <f>V35+AT35</f>
        <v>0</v>
      </c>
      <c r="CL35" s="81">
        <f>W35+AU35</f>
        <v>0</v>
      </c>
      <c r="CM35" s="80">
        <f>CK35+CL35</f>
        <v>0</v>
      </c>
      <c r="CN35" s="80">
        <f>Y35+AW35</f>
        <v>0</v>
      </c>
      <c r="CO35" s="81">
        <f>Z35+AX35</f>
        <v>0</v>
      </c>
      <c r="CP35" s="80">
        <f>CN35+CO35</f>
        <v>0</v>
      </c>
      <c r="CQ35" s="213"/>
    </row>
    <row r="36" ht="38.25" spans="1:95">
      <c r="A36" s="65"/>
      <c r="B36" s="87"/>
      <c r="C36" s="67" t="s">
        <v>27</v>
      </c>
      <c r="D36" s="79"/>
      <c r="E36" s="71"/>
      <c r="F36" s="80"/>
      <c r="G36" s="80"/>
      <c r="H36" s="81"/>
      <c r="I36" s="71"/>
      <c r="J36" s="80"/>
      <c r="K36" s="149"/>
      <c r="L36" s="71"/>
      <c r="M36" s="80"/>
      <c r="N36" s="149"/>
      <c r="O36" s="71"/>
      <c r="P36" s="80"/>
      <c r="Q36" s="149"/>
      <c r="R36" s="155"/>
      <c r="S36" s="80"/>
      <c r="T36" s="149"/>
      <c r="U36" s="155"/>
      <c r="V36" s="80"/>
      <c r="W36" s="149"/>
      <c r="X36" s="155"/>
      <c r="Y36" s="80"/>
      <c r="Z36" s="149"/>
      <c r="AA36" s="155"/>
      <c r="AB36" s="79"/>
      <c r="AC36" s="71"/>
      <c r="AD36" s="71"/>
      <c r="AE36" s="80"/>
      <c r="AF36" s="149"/>
      <c r="AG36" s="71"/>
      <c r="AH36" s="71"/>
      <c r="AI36" s="149"/>
      <c r="AJ36" s="71"/>
      <c r="AK36" s="71"/>
      <c r="AL36" s="149"/>
      <c r="AM36" s="71"/>
      <c r="AN36" s="71"/>
      <c r="AO36" s="149"/>
      <c r="AP36" s="71"/>
      <c r="AQ36" s="71"/>
      <c r="AR36" s="149"/>
      <c r="AS36" s="71"/>
      <c r="AT36" s="71"/>
      <c r="AU36" s="149"/>
      <c r="AV36" s="71"/>
      <c r="AW36" s="71"/>
      <c r="AX36" s="149"/>
      <c r="AY36" s="169"/>
      <c r="AZ36" s="168"/>
      <c r="BA36" s="71"/>
      <c r="BB36" s="149"/>
      <c r="BC36" s="71"/>
      <c r="BD36" s="71"/>
      <c r="BE36" s="149"/>
      <c r="BF36" s="71"/>
      <c r="BG36" s="71"/>
      <c r="BH36" s="149"/>
      <c r="BI36" s="71"/>
      <c r="BJ36" s="71"/>
      <c r="BK36" s="149"/>
      <c r="BL36" s="71"/>
      <c r="BM36" s="71"/>
      <c r="BN36" s="149"/>
      <c r="BO36" s="71"/>
      <c r="BP36" s="71"/>
      <c r="BQ36" s="149"/>
      <c r="BR36" s="169"/>
      <c r="BS36" s="79"/>
      <c r="BT36" s="71"/>
      <c r="BU36" s="71"/>
      <c r="BV36" s="71"/>
      <c r="BW36" s="149"/>
      <c r="BX36" s="71"/>
      <c r="BY36" s="197"/>
      <c r="BZ36" s="149"/>
      <c r="CA36" s="197"/>
      <c r="CB36" s="197"/>
      <c r="CC36" s="199"/>
      <c r="CD36" s="197"/>
      <c r="CE36" s="197"/>
      <c r="CF36" s="199"/>
      <c r="CG36" s="197"/>
      <c r="CH36" s="197"/>
      <c r="CI36" s="199"/>
      <c r="CJ36" s="197"/>
      <c r="CK36" s="197"/>
      <c r="CL36" s="199"/>
      <c r="CM36" s="197"/>
      <c r="CN36" s="197"/>
      <c r="CO36" s="199"/>
      <c r="CP36" s="214"/>
      <c r="CQ36" s="215"/>
    </row>
    <row r="37" ht="38.25" spans="1:95">
      <c r="A37" s="65"/>
      <c r="B37" s="87"/>
      <c r="C37" s="67" t="s">
        <v>28</v>
      </c>
      <c r="D37" s="79"/>
      <c r="E37" s="71"/>
      <c r="F37" s="80"/>
      <c r="G37" s="80"/>
      <c r="H37" s="81"/>
      <c r="I37" s="71"/>
      <c r="J37" s="80"/>
      <c r="K37" s="149"/>
      <c r="L37" s="71"/>
      <c r="M37" s="80"/>
      <c r="N37" s="149"/>
      <c r="O37" s="71"/>
      <c r="P37" s="80"/>
      <c r="Q37" s="149"/>
      <c r="R37" s="155"/>
      <c r="S37" s="80"/>
      <c r="T37" s="149"/>
      <c r="U37" s="155"/>
      <c r="V37" s="80"/>
      <c r="W37" s="149"/>
      <c r="X37" s="155"/>
      <c r="Y37" s="80"/>
      <c r="Z37" s="149"/>
      <c r="AA37" s="155"/>
      <c r="AB37" s="79"/>
      <c r="AC37" s="71"/>
      <c r="AD37" s="71"/>
      <c r="AE37" s="80"/>
      <c r="AF37" s="149"/>
      <c r="AG37" s="71"/>
      <c r="AH37" s="71"/>
      <c r="AI37" s="149"/>
      <c r="AJ37" s="71"/>
      <c r="AK37" s="71"/>
      <c r="AL37" s="149"/>
      <c r="AM37" s="71"/>
      <c r="AN37" s="71"/>
      <c r="AO37" s="149"/>
      <c r="AP37" s="71"/>
      <c r="AQ37" s="71"/>
      <c r="AR37" s="149"/>
      <c r="AS37" s="71"/>
      <c r="AT37" s="71"/>
      <c r="AU37" s="149"/>
      <c r="AV37" s="71"/>
      <c r="AW37" s="71"/>
      <c r="AX37" s="149"/>
      <c r="AY37" s="169"/>
      <c r="AZ37" s="168"/>
      <c r="BA37" s="71"/>
      <c r="BB37" s="149"/>
      <c r="BC37" s="71"/>
      <c r="BD37" s="71"/>
      <c r="BE37" s="149"/>
      <c r="BF37" s="71"/>
      <c r="BG37" s="71"/>
      <c r="BH37" s="149"/>
      <c r="BI37" s="71"/>
      <c r="BJ37" s="71"/>
      <c r="BK37" s="149"/>
      <c r="BL37" s="71"/>
      <c r="BM37" s="71"/>
      <c r="BN37" s="149"/>
      <c r="BO37" s="71"/>
      <c r="BP37" s="71"/>
      <c r="BQ37" s="149"/>
      <c r="BR37" s="169"/>
      <c r="BS37" s="79"/>
      <c r="BT37" s="71"/>
      <c r="BU37" s="71"/>
      <c r="BV37" s="71"/>
      <c r="BW37" s="149"/>
      <c r="BX37" s="71"/>
      <c r="BY37" s="197"/>
      <c r="BZ37" s="149"/>
      <c r="CA37" s="197"/>
      <c r="CB37" s="197"/>
      <c r="CC37" s="199"/>
      <c r="CD37" s="197"/>
      <c r="CE37" s="197"/>
      <c r="CF37" s="199"/>
      <c r="CG37" s="197"/>
      <c r="CH37" s="197"/>
      <c r="CI37" s="199"/>
      <c r="CJ37" s="197"/>
      <c r="CK37" s="197"/>
      <c r="CL37" s="199"/>
      <c r="CM37" s="197"/>
      <c r="CN37" s="197"/>
      <c r="CO37" s="199"/>
      <c r="CP37" s="214"/>
      <c r="CQ37" s="215"/>
    </row>
    <row r="38" ht="30.75" customHeight="1" spans="1:95">
      <c r="A38" s="65"/>
      <c r="B38" s="88"/>
      <c r="C38" s="67" t="s">
        <v>405</v>
      </c>
      <c r="D38" s="79"/>
      <c r="E38" s="71"/>
      <c r="F38" s="80"/>
      <c r="G38" s="80"/>
      <c r="H38" s="89"/>
      <c r="I38" s="80"/>
      <c r="J38" s="80"/>
      <c r="K38" s="81"/>
      <c r="L38" s="71"/>
      <c r="M38" s="80"/>
      <c r="N38" s="149"/>
      <c r="O38" s="71"/>
      <c r="P38" s="80"/>
      <c r="Q38" s="149"/>
      <c r="R38" s="155"/>
      <c r="S38" s="80"/>
      <c r="T38" s="149"/>
      <c r="U38" s="155"/>
      <c r="V38" s="80"/>
      <c r="W38" s="149"/>
      <c r="X38" s="155"/>
      <c r="Y38" s="80"/>
      <c r="Z38" s="149"/>
      <c r="AA38" s="155"/>
      <c r="AB38" s="79"/>
      <c r="AC38" s="71"/>
      <c r="AD38" s="71"/>
      <c r="AE38" s="80"/>
      <c r="AF38" s="149"/>
      <c r="AG38" s="71"/>
      <c r="AH38" s="71"/>
      <c r="AI38" s="149"/>
      <c r="AJ38" s="71"/>
      <c r="AK38" s="71"/>
      <c r="AL38" s="149"/>
      <c r="AM38" s="71"/>
      <c r="AN38" s="71"/>
      <c r="AO38" s="149"/>
      <c r="AP38" s="71"/>
      <c r="AQ38" s="71"/>
      <c r="AR38" s="149"/>
      <c r="AS38" s="71"/>
      <c r="AT38" s="71"/>
      <c r="AU38" s="149"/>
      <c r="AV38" s="71"/>
      <c r="AW38" s="71"/>
      <c r="AX38" s="149"/>
      <c r="AY38" s="169"/>
      <c r="AZ38" s="168"/>
      <c r="BA38" s="80"/>
      <c r="BB38" s="81"/>
      <c r="BC38" s="80"/>
      <c r="BD38" s="80"/>
      <c r="BE38" s="81"/>
      <c r="BF38" s="80"/>
      <c r="BG38" s="80"/>
      <c r="BH38" s="81"/>
      <c r="BI38" s="80"/>
      <c r="BJ38" s="80"/>
      <c r="BK38" s="81"/>
      <c r="BL38" s="80"/>
      <c r="BM38" s="80"/>
      <c r="BN38" s="81"/>
      <c r="BO38" s="80"/>
      <c r="BP38" s="80"/>
      <c r="BQ38" s="81"/>
      <c r="BR38" s="166"/>
      <c r="BS38" s="79"/>
      <c r="BT38" s="71"/>
      <c r="BU38" s="71"/>
      <c r="BV38" s="71"/>
      <c r="BW38" s="149"/>
      <c r="BX38" s="71"/>
      <c r="BY38" s="197"/>
      <c r="BZ38" s="149"/>
      <c r="CA38" s="197"/>
      <c r="CB38" s="197"/>
      <c r="CC38" s="199"/>
      <c r="CD38" s="197"/>
      <c r="CE38" s="197"/>
      <c r="CF38" s="199"/>
      <c r="CG38" s="197"/>
      <c r="CH38" s="197"/>
      <c r="CI38" s="199"/>
      <c r="CJ38" s="197"/>
      <c r="CK38" s="197"/>
      <c r="CL38" s="199"/>
      <c r="CM38" s="197"/>
      <c r="CN38" s="197"/>
      <c r="CO38" s="199"/>
      <c r="CP38" s="214"/>
      <c r="CQ38" s="216"/>
    </row>
    <row r="39" ht="95.25" customHeight="1" spans="1:95">
      <c r="A39" s="90" t="s">
        <v>104</v>
      </c>
      <c r="B39" s="85" t="s">
        <v>30</v>
      </c>
      <c r="C39" s="67" t="s">
        <v>13</v>
      </c>
      <c r="D39" s="79">
        <f>E39+F39+I39+L39+O39+R39+U39</f>
        <v>424314.73352</v>
      </c>
      <c r="E39" s="80">
        <v>62130.78562</v>
      </c>
      <c r="F39" s="80">
        <v>58712.83911</v>
      </c>
      <c r="G39" s="80">
        <f>'27'!I31</f>
        <v>55638.85574</v>
      </c>
      <c r="H39" s="81">
        <f>H40+H45+H47</f>
        <v>0</v>
      </c>
      <c r="I39" s="80">
        <f>I40+I45</f>
        <v>53639.64704</v>
      </c>
      <c r="J39" s="80">
        <f>'35'!L30</f>
        <v>55740.17778</v>
      </c>
      <c r="K39" s="81">
        <f t="shared" ref="K39:P39" si="2">K40+K45+K47</f>
        <v>0</v>
      </c>
      <c r="L39" s="80">
        <f t="shared" si="2"/>
        <v>55740.17778</v>
      </c>
      <c r="M39" s="80">
        <f t="shared" si="2"/>
        <v>56756.35388</v>
      </c>
      <c r="N39" s="81">
        <f t="shared" si="2"/>
        <v>0</v>
      </c>
      <c r="O39" s="80">
        <f t="shared" si="2"/>
        <v>56756.35388</v>
      </c>
      <c r="P39" s="80">
        <f t="shared" si="2"/>
        <v>77154.26481</v>
      </c>
      <c r="Q39" s="81">
        <f t="shared" ref="Q39:AA39" si="3">Q40+Q45</f>
        <v>0</v>
      </c>
      <c r="R39" s="154">
        <f t="shared" si="3"/>
        <v>74700.98828</v>
      </c>
      <c r="S39" s="80">
        <f t="shared" si="3"/>
        <v>62633.94181</v>
      </c>
      <c r="T39" s="81">
        <f t="shared" si="3"/>
        <v>0</v>
      </c>
      <c r="U39" s="154">
        <f t="shared" si="3"/>
        <v>62633.94181</v>
      </c>
      <c r="V39" s="80">
        <f t="shared" si="3"/>
        <v>68418.25831</v>
      </c>
      <c r="W39" s="81">
        <f t="shared" si="3"/>
        <v>0</v>
      </c>
      <c r="X39" s="154">
        <f t="shared" si="3"/>
        <v>68418.25831</v>
      </c>
      <c r="Y39" s="80">
        <f t="shared" si="3"/>
        <v>60619.68422</v>
      </c>
      <c r="Z39" s="81">
        <f t="shared" si="3"/>
        <v>0</v>
      </c>
      <c r="AA39" s="154">
        <f t="shared" si="3"/>
        <v>60619.68422</v>
      </c>
      <c r="AB39" s="79">
        <f>AC39+AD39+AG39+AJ39+AM39+AP39+AS39</f>
        <v>23675.23378</v>
      </c>
      <c r="AC39" s="80">
        <f>AC40+AC45</f>
        <v>4170.09794</v>
      </c>
      <c r="AD39" s="80">
        <f>AD40+AD45</f>
        <v>0</v>
      </c>
      <c r="AE39" s="80">
        <f>'25'!X28</f>
        <v>2878.24959</v>
      </c>
      <c r="AF39" s="81">
        <f>AF40+AF45+AF47</f>
        <v>0</v>
      </c>
      <c r="AG39" s="80">
        <f>AG40+AG45</f>
        <v>2878.24959</v>
      </c>
      <c r="AH39" s="80">
        <f>'35'!AA30</f>
        <v>6492.56942</v>
      </c>
      <c r="AI39" s="81">
        <f>AI40+AI45+AI47</f>
        <v>0</v>
      </c>
      <c r="AJ39" s="80">
        <f>AJ40+AJ45</f>
        <v>1761.4</v>
      </c>
      <c r="AK39" s="80">
        <f>AK40+AK45+AK47</f>
        <v>2950</v>
      </c>
      <c r="AL39" s="81">
        <f>AL40+AL45+AL47</f>
        <v>0</v>
      </c>
      <c r="AM39" s="80">
        <f>AK39+AL39</f>
        <v>2950</v>
      </c>
      <c r="AN39" s="80">
        <f t="shared" ref="AN39:AY39" si="4">AN40+AN45</f>
        <v>4050.4</v>
      </c>
      <c r="AO39" s="81">
        <f t="shared" si="4"/>
        <v>0</v>
      </c>
      <c r="AP39" s="80">
        <f t="shared" si="4"/>
        <v>4050.4</v>
      </c>
      <c r="AQ39" s="80">
        <f t="shared" si="4"/>
        <v>7865.08625</v>
      </c>
      <c r="AR39" s="81">
        <f t="shared" si="4"/>
        <v>0</v>
      </c>
      <c r="AS39" s="80">
        <f t="shared" si="4"/>
        <v>7865.08625</v>
      </c>
      <c r="AT39" s="80">
        <f t="shared" si="4"/>
        <v>7000</v>
      </c>
      <c r="AU39" s="81">
        <f t="shared" si="4"/>
        <v>0</v>
      </c>
      <c r="AV39" s="80">
        <f t="shared" si="4"/>
        <v>7000</v>
      </c>
      <c r="AW39" s="80">
        <f t="shared" si="4"/>
        <v>0</v>
      </c>
      <c r="AX39" s="81">
        <f t="shared" si="4"/>
        <v>0</v>
      </c>
      <c r="AY39" s="80">
        <f t="shared" si="4"/>
        <v>0</v>
      </c>
      <c r="AZ39" s="167">
        <f>BC39+BF39+BI39+BL39</f>
        <v>0</v>
      </c>
      <c r="BA39" s="80">
        <v>0</v>
      </c>
      <c r="BB39" s="81"/>
      <c r="BC39" s="80">
        <f>BA39+BB39</f>
        <v>0</v>
      </c>
      <c r="BD39" s="80">
        <v>0</v>
      </c>
      <c r="BE39" s="81"/>
      <c r="BF39" s="80">
        <f>BD39+BE39</f>
        <v>0</v>
      </c>
      <c r="BG39" s="80">
        <f t="shared" ref="BG39:BU39" si="5">BG40+BG45</f>
        <v>0</v>
      </c>
      <c r="BH39" s="81">
        <f t="shared" si="5"/>
        <v>0</v>
      </c>
      <c r="BI39" s="80">
        <f t="shared" si="5"/>
        <v>0</v>
      </c>
      <c r="BJ39" s="80">
        <f t="shared" si="5"/>
        <v>0</v>
      </c>
      <c r="BK39" s="81">
        <f t="shared" si="5"/>
        <v>0</v>
      </c>
      <c r="BL39" s="80">
        <f t="shared" si="5"/>
        <v>0</v>
      </c>
      <c r="BM39" s="80">
        <f t="shared" si="5"/>
        <v>0</v>
      </c>
      <c r="BN39" s="81">
        <f t="shared" si="5"/>
        <v>0</v>
      </c>
      <c r="BO39" s="80">
        <f t="shared" si="5"/>
        <v>0</v>
      </c>
      <c r="BP39" s="80">
        <f t="shared" si="5"/>
        <v>0</v>
      </c>
      <c r="BQ39" s="81">
        <f t="shared" si="5"/>
        <v>0</v>
      </c>
      <c r="BR39" s="80">
        <f t="shared" si="5"/>
        <v>0</v>
      </c>
      <c r="BS39" s="192">
        <f>BT39+BU39+BX39+CA39+CD39+CG39+CJ39</f>
        <v>447989.9673</v>
      </c>
      <c r="BT39" s="80">
        <f t="shared" si="5"/>
        <v>66300.88356</v>
      </c>
      <c r="BU39" s="80">
        <f t="shared" si="5"/>
        <v>58712.83911</v>
      </c>
      <c r="BV39" s="80">
        <f>BV40+BV45+BV47</f>
        <v>58517.10533</v>
      </c>
      <c r="BW39" s="81">
        <f>BW40+BW45+BW47</f>
        <v>0</v>
      </c>
      <c r="BX39" s="80">
        <f>BX40+BX45</f>
        <v>56517.89663</v>
      </c>
      <c r="BY39" s="80">
        <f>J39+AH39+BA39</f>
        <v>62232.7472</v>
      </c>
      <c r="BZ39" s="81">
        <f>K39+AI39+BB39</f>
        <v>0</v>
      </c>
      <c r="CA39" s="80">
        <f>CA40+CA45</f>
        <v>57501.57778</v>
      </c>
      <c r="CB39" s="80">
        <f>CB40+CB45+CB47</f>
        <v>59706.35388</v>
      </c>
      <c r="CC39" s="81">
        <f>CC40+CC45+CC47</f>
        <v>0</v>
      </c>
      <c r="CD39" s="80">
        <f t="shared" ref="CD39:CP39" si="6">CD40+CD45</f>
        <v>59706.35388</v>
      </c>
      <c r="CE39" s="80">
        <f t="shared" si="6"/>
        <v>78751.38828</v>
      </c>
      <c r="CF39" s="81">
        <f t="shared" si="6"/>
        <v>0</v>
      </c>
      <c r="CG39" s="80">
        <f t="shared" si="6"/>
        <v>78751.38828</v>
      </c>
      <c r="CH39" s="80">
        <f t="shared" si="6"/>
        <v>70499.02806</v>
      </c>
      <c r="CI39" s="81">
        <f t="shared" si="6"/>
        <v>0</v>
      </c>
      <c r="CJ39" s="80">
        <f t="shared" si="6"/>
        <v>70499.02806</v>
      </c>
      <c r="CK39" s="80">
        <f t="shared" si="6"/>
        <v>75418.25831</v>
      </c>
      <c r="CL39" s="81">
        <f t="shared" si="6"/>
        <v>0</v>
      </c>
      <c r="CM39" s="80">
        <f t="shared" si="6"/>
        <v>75418.25831</v>
      </c>
      <c r="CN39" s="80">
        <f t="shared" si="6"/>
        <v>60619.68422</v>
      </c>
      <c r="CO39" s="81">
        <f t="shared" si="6"/>
        <v>0</v>
      </c>
      <c r="CP39" s="80">
        <f t="shared" si="6"/>
        <v>60619.68422</v>
      </c>
      <c r="CQ39" s="210"/>
    </row>
    <row r="40" ht="69.75" customHeight="1" spans="1:95">
      <c r="A40" s="91"/>
      <c r="B40" s="85" t="s">
        <v>106</v>
      </c>
      <c r="C40" s="67" t="s">
        <v>13</v>
      </c>
      <c r="D40" s="79">
        <f>E40+F40+I40+L40+O40+R40+U40</f>
        <v>292584.74478</v>
      </c>
      <c r="E40" s="80">
        <v>47677.00755</v>
      </c>
      <c r="F40" s="80">
        <v>43579.97183</v>
      </c>
      <c r="G40" s="80">
        <f>'27'!I32</f>
        <v>37192.36683</v>
      </c>
      <c r="H40" s="81">
        <f>H41+H42+H43+H44</f>
        <v>0</v>
      </c>
      <c r="I40" s="80">
        <f>G40+H40</f>
        <v>37192.36683</v>
      </c>
      <c r="J40" s="80">
        <f>'35'!L31</f>
        <v>36930.6898</v>
      </c>
      <c r="K40" s="81">
        <f>K41+K43</f>
        <v>0</v>
      </c>
      <c r="L40" s="80">
        <f>J40+K40</f>
        <v>36930.6898</v>
      </c>
      <c r="M40" s="80">
        <f>'43'!O31</f>
        <v>36530.5309</v>
      </c>
      <c r="N40" s="81">
        <f>N41+N43</f>
        <v>0</v>
      </c>
      <c r="O40" s="80">
        <f>M40+N40</f>
        <v>36530.5309</v>
      </c>
      <c r="P40" s="80">
        <f>'49'!R31</f>
        <v>51431.48451</v>
      </c>
      <c r="Q40" s="81">
        <f>Q41+Q43</f>
        <v>0</v>
      </c>
      <c r="R40" s="154">
        <f>P40+Q40</f>
        <v>51431.48451</v>
      </c>
      <c r="S40" s="80">
        <f>'56'!U31</f>
        <v>39242.69336</v>
      </c>
      <c r="T40" s="81">
        <f>T41+T43</f>
        <v>0</v>
      </c>
      <c r="U40" s="154">
        <f>S40+T40</f>
        <v>39242.69336</v>
      </c>
      <c r="V40" s="80">
        <f>'56'!X31</f>
        <v>43889.85414</v>
      </c>
      <c r="W40" s="81">
        <f>W41+W43</f>
        <v>0</v>
      </c>
      <c r="X40" s="154">
        <f>V40+W40</f>
        <v>43889.85414</v>
      </c>
      <c r="Y40" s="80">
        <f>'56'!AA31</f>
        <v>40678.54846</v>
      </c>
      <c r="Z40" s="81">
        <f>Z41+Z43</f>
        <v>0</v>
      </c>
      <c r="AA40" s="154">
        <f>Y40+Z40</f>
        <v>40678.54846</v>
      </c>
      <c r="AB40" s="79">
        <f>AC40+AD40+AG40+AJ40+AM40+AP40+AS40</f>
        <v>16653.57928</v>
      </c>
      <c r="AC40" s="80">
        <v>3370.20174</v>
      </c>
      <c r="AD40" s="80">
        <v>0</v>
      </c>
      <c r="AE40" s="80">
        <f>'25'!X29</f>
        <v>867.25796</v>
      </c>
      <c r="AF40" s="81">
        <f>AF41+AF42+AF43+AF44</f>
        <v>0</v>
      </c>
      <c r="AG40" s="80">
        <f>AE40+AF40</f>
        <v>867.25796</v>
      </c>
      <c r="AH40" s="80">
        <f>'35'!AA31</f>
        <v>1066.4</v>
      </c>
      <c r="AI40" s="81">
        <f>AI41+AI43</f>
        <v>0</v>
      </c>
      <c r="AJ40" s="80">
        <f>AH40+AI40</f>
        <v>1066.4</v>
      </c>
      <c r="AK40" s="80">
        <f>'43'!AD31</f>
        <v>2300</v>
      </c>
      <c r="AL40" s="81">
        <f>AL41+AL42+AL43</f>
        <v>0</v>
      </c>
      <c r="AM40" s="80">
        <f>AK40+AL40</f>
        <v>2300</v>
      </c>
      <c r="AN40" s="80">
        <f>'49'!AP31</f>
        <v>3520</v>
      </c>
      <c r="AO40" s="81">
        <f>AO41+AO43</f>
        <v>0</v>
      </c>
      <c r="AP40" s="80">
        <f>AN40+AO40</f>
        <v>3520</v>
      </c>
      <c r="AQ40" s="80">
        <f>'56'!AS31</f>
        <v>5529.71958</v>
      </c>
      <c r="AR40" s="81">
        <f>AR41+AR43</f>
        <v>0</v>
      </c>
      <c r="AS40" s="80">
        <f>AQ40+AR40</f>
        <v>5529.71958</v>
      </c>
      <c r="AT40" s="80">
        <f>'56'!AV31</f>
        <v>5000</v>
      </c>
      <c r="AU40" s="81">
        <f>AU41+AU43</f>
        <v>0</v>
      </c>
      <c r="AV40" s="80">
        <f>AT40+AU40</f>
        <v>5000</v>
      </c>
      <c r="AW40" s="80">
        <f>'56'!AY31</f>
        <v>0</v>
      </c>
      <c r="AX40" s="81">
        <f>AX41+AX43</f>
        <v>0</v>
      </c>
      <c r="AY40" s="80">
        <f>AW40+AX40</f>
        <v>0</v>
      </c>
      <c r="AZ40" s="167">
        <f>BC40+BF40+BI40+BL40</f>
        <v>0</v>
      </c>
      <c r="BA40" s="93">
        <v>0</v>
      </c>
      <c r="BB40" s="81"/>
      <c r="BC40" s="80">
        <f>BA40+BB40</f>
        <v>0</v>
      </c>
      <c r="BD40" s="94">
        <v>0</v>
      </c>
      <c r="BE40" s="81"/>
      <c r="BF40" s="80">
        <f>BD40+BE40</f>
        <v>0</v>
      </c>
      <c r="BG40" s="94">
        <v>0</v>
      </c>
      <c r="BH40" s="81">
        <f>BH41+BH42+BH43</f>
        <v>0</v>
      </c>
      <c r="BI40" s="80">
        <f>BG40+BH40</f>
        <v>0</v>
      </c>
      <c r="BJ40" s="80">
        <f>'56'!BL31</f>
        <v>0</v>
      </c>
      <c r="BK40" s="81">
        <f>BK41+BK42+BK43</f>
        <v>0</v>
      </c>
      <c r="BL40" s="80">
        <f>BJ40+BK40</f>
        <v>0</v>
      </c>
      <c r="BM40" s="80">
        <f>'56'!BO31</f>
        <v>0</v>
      </c>
      <c r="BN40" s="81">
        <f>BN41+BN42+BN43</f>
        <v>0</v>
      </c>
      <c r="BO40" s="80">
        <f>BM40+BN40</f>
        <v>0</v>
      </c>
      <c r="BP40" s="80">
        <f>'56'!BR31</f>
        <v>0</v>
      </c>
      <c r="BQ40" s="81">
        <f>BQ41+BQ42+BQ43</f>
        <v>0</v>
      </c>
      <c r="BR40" s="80">
        <f>BP40+BQ40</f>
        <v>0</v>
      </c>
      <c r="BS40" s="192">
        <f>BT40+BU40+BX40+CA40+CD40+CG40+CJ40</f>
        <v>309238.32406</v>
      </c>
      <c r="BT40" s="80">
        <f>E40+AC40</f>
        <v>51047.20929</v>
      </c>
      <c r="BU40" s="80">
        <f>F40+AD40</f>
        <v>43579.97183</v>
      </c>
      <c r="BV40" s="80">
        <f>G40+AE40</f>
        <v>38059.62479</v>
      </c>
      <c r="BW40" s="81">
        <f>H40+AF40</f>
        <v>0</v>
      </c>
      <c r="BX40" s="80">
        <f>BV40+BW40</f>
        <v>38059.62479</v>
      </c>
      <c r="BY40" s="80">
        <f>J40+AH40+BA40</f>
        <v>37997.0898</v>
      </c>
      <c r="BZ40" s="81">
        <f>K40+AI40+BB40</f>
        <v>0</v>
      </c>
      <c r="CA40" s="80">
        <f>BY40+BZ40</f>
        <v>37997.0898</v>
      </c>
      <c r="CB40" s="80">
        <f>M40+AK40</f>
        <v>38830.5309</v>
      </c>
      <c r="CC40" s="81">
        <f>N40+AL40</f>
        <v>0</v>
      </c>
      <c r="CD40" s="80">
        <f>CB40+CC40</f>
        <v>38830.5309</v>
      </c>
      <c r="CE40" s="80">
        <f>P40+AN40</f>
        <v>54951.48451</v>
      </c>
      <c r="CF40" s="81">
        <f>Q40+AO40</f>
        <v>0</v>
      </c>
      <c r="CG40" s="80">
        <f>CE40+CF40</f>
        <v>54951.48451</v>
      </c>
      <c r="CH40" s="80">
        <f>S40+AQ40</f>
        <v>44772.41294</v>
      </c>
      <c r="CI40" s="81">
        <f>T40+AR40</f>
        <v>0</v>
      </c>
      <c r="CJ40" s="80">
        <f>CH40+CI40</f>
        <v>44772.41294</v>
      </c>
      <c r="CK40" s="80">
        <f>V40+AT40</f>
        <v>48889.85414</v>
      </c>
      <c r="CL40" s="81">
        <f>W40+AU40</f>
        <v>0</v>
      </c>
      <c r="CM40" s="80">
        <f>CK40+CL40</f>
        <v>48889.85414</v>
      </c>
      <c r="CN40" s="80">
        <f>Y40+AW40</f>
        <v>40678.54846</v>
      </c>
      <c r="CO40" s="81">
        <f>Z40+AX40</f>
        <v>0</v>
      </c>
      <c r="CP40" s="154">
        <f>CN40+CO40</f>
        <v>40678.54846</v>
      </c>
      <c r="CQ40" s="217"/>
    </row>
    <row r="41" ht="16.5" customHeight="1" spans="1:95">
      <c r="A41" s="91"/>
      <c r="B41" s="85"/>
      <c r="C41" s="67" t="s">
        <v>91</v>
      </c>
      <c r="D41" s="92"/>
      <c r="E41" s="93"/>
      <c r="F41" s="94"/>
      <c r="G41" s="80"/>
      <c r="H41" s="81"/>
      <c r="I41" s="93"/>
      <c r="J41" s="80"/>
      <c r="K41" s="81"/>
      <c r="L41" s="93"/>
      <c r="M41" s="80"/>
      <c r="N41" s="81"/>
      <c r="O41" s="93"/>
      <c r="P41" s="80"/>
      <c r="Q41" s="81"/>
      <c r="R41" s="93"/>
      <c r="S41" s="80"/>
      <c r="T41" s="81"/>
      <c r="U41" s="93"/>
      <c r="V41" s="80"/>
      <c r="W41" s="81"/>
      <c r="X41" s="93"/>
      <c r="Y41" s="80"/>
      <c r="Z41" s="81"/>
      <c r="AA41" s="162"/>
      <c r="AB41" s="92"/>
      <c r="AC41" s="93"/>
      <c r="AD41" s="93"/>
      <c r="AE41" s="80"/>
      <c r="AF41" s="81"/>
      <c r="AG41" s="93"/>
      <c r="AH41" s="93"/>
      <c r="AI41" s="81"/>
      <c r="AJ41" s="93"/>
      <c r="AK41" s="94"/>
      <c r="AL41" s="81"/>
      <c r="AM41" s="93"/>
      <c r="AN41" s="93"/>
      <c r="AO41" s="81"/>
      <c r="AP41" s="93"/>
      <c r="AQ41" s="93"/>
      <c r="AR41" s="81"/>
      <c r="AS41" s="93"/>
      <c r="AT41" s="93"/>
      <c r="AU41" s="81"/>
      <c r="AV41" s="94"/>
      <c r="AW41" s="94"/>
      <c r="AX41" s="81"/>
      <c r="AY41" s="162"/>
      <c r="AZ41" s="168"/>
      <c r="BA41" s="93"/>
      <c r="BB41" s="81"/>
      <c r="BC41" s="171"/>
      <c r="BD41" s="93"/>
      <c r="BE41" s="149"/>
      <c r="BF41" s="171"/>
      <c r="BG41" s="93"/>
      <c r="BH41" s="149"/>
      <c r="BI41" s="80"/>
      <c r="BJ41" s="93"/>
      <c r="BK41" s="149"/>
      <c r="BL41" s="80"/>
      <c r="BM41" s="93"/>
      <c r="BN41" s="149"/>
      <c r="BO41" s="80"/>
      <c r="BP41" s="93"/>
      <c r="BQ41" s="149"/>
      <c r="BR41" s="166"/>
      <c r="BS41" s="92"/>
      <c r="BT41" s="93"/>
      <c r="BU41" s="93"/>
      <c r="BV41" s="94"/>
      <c r="BW41" s="81"/>
      <c r="BX41" s="93"/>
      <c r="BY41" s="93"/>
      <c r="BZ41" s="81"/>
      <c r="CA41" s="93"/>
      <c r="CB41" s="93"/>
      <c r="CC41" s="149"/>
      <c r="CD41" s="93"/>
      <c r="CE41" s="93"/>
      <c r="CF41" s="149"/>
      <c r="CG41" s="93"/>
      <c r="CH41" s="93"/>
      <c r="CI41" s="149"/>
      <c r="CJ41" s="93"/>
      <c r="CK41" s="93"/>
      <c r="CL41" s="149"/>
      <c r="CM41" s="93"/>
      <c r="CN41" s="93"/>
      <c r="CO41" s="149"/>
      <c r="CP41" s="218"/>
      <c r="CQ41" s="219"/>
    </row>
    <row r="42" ht="24.75" customHeight="1" spans="1:95">
      <c r="A42" s="91"/>
      <c r="B42" s="85"/>
      <c r="C42" s="67" t="s">
        <v>186</v>
      </c>
      <c r="D42" s="92"/>
      <c r="E42" s="93"/>
      <c r="F42" s="94"/>
      <c r="G42" s="80"/>
      <c r="H42" s="81"/>
      <c r="I42" s="93"/>
      <c r="J42" s="80"/>
      <c r="K42" s="149"/>
      <c r="L42" s="93"/>
      <c r="M42" s="80"/>
      <c r="N42" s="149"/>
      <c r="O42" s="93"/>
      <c r="P42" s="80"/>
      <c r="Q42" s="149"/>
      <c r="R42" s="93"/>
      <c r="S42" s="80"/>
      <c r="T42" s="149"/>
      <c r="U42" s="93"/>
      <c r="V42" s="80"/>
      <c r="W42" s="149"/>
      <c r="X42" s="93"/>
      <c r="Y42" s="80"/>
      <c r="Z42" s="149"/>
      <c r="AA42" s="162"/>
      <c r="AB42" s="92"/>
      <c r="AC42" s="93"/>
      <c r="AD42" s="93"/>
      <c r="AE42" s="80"/>
      <c r="AF42" s="81"/>
      <c r="AG42" s="93"/>
      <c r="AH42" s="93"/>
      <c r="AI42" s="81"/>
      <c r="AJ42" s="93"/>
      <c r="AK42" s="93"/>
      <c r="AL42" s="81"/>
      <c r="AM42" s="93"/>
      <c r="AN42" s="93"/>
      <c r="AO42" s="149"/>
      <c r="AP42" s="93"/>
      <c r="AQ42" s="93"/>
      <c r="AR42" s="149"/>
      <c r="AS42" s="93"/>
      <c r="AT42" s="93"/>
      <c r="AU42" s="149"/>
      <c r="AV42" s="93"/>
      <c r="AW42" s="93"/>
      <c r="AX42" s="149"/>
      <c r="AY42" s="162"/>
      <c r="AZ42" s="168"/>
      <c r="BA42" s="93"/>
      <c r="BB42" s="81"/>
      <c r="BC42" s="171"/>
      <c r="BD42" s="93"/>
      <c r="BE42" s="149"/>
      <c r="BF42" s="171"/>
      <c r="BG42" s="93"/>
      <c r="BH42" s="149"/>
      <c r="BI42" s="80"/>
      <c r="BJ42" s="93"/>
      <c r="BK42" s="149"/>
      <c r="BL42" s="80"/>
      <c r="BM42" s="93"/>
      <c r="BN42" s="149"/>
      <c r="BO42" s="80"/>
      <c r="BP42" s="93"/>
      <c r="BQ42" s="149"/>
      <c r="BR42" s="166"/>
      <c r="BS42" s="92"/>
      <c r="BT42" s="93"/>
      <c r="BU42" s="93"/>
      <c r="BV42" s="94"/>
      <c r="BW42" s="81"/>
      <c r="BX42" s="93"/>
      <c r="BY42" s="93"/>
      <c r="BZ42" s="149"/>
      <c r="CA42" s="93"/>
      <c r="CB42" s="93"/>
      <c r="CC42" s="149"/>
      <c r="CD42" s="93"/>
      <c r="CE42" s="93"/>
      <c r="CF42" s="149"/>
      <c r="CG42" s="93"/>
      <c r="CH42" s="93"/>
      <c r="CI42" s="149"/>
      <c r="CJ42" s="93"/>
      <c r="CK42" s="93"/>
      <c r="CL42" s="149"/>
      <c r="CM42" s="93"/>
      <c r="CN42" s="93"/>
      <c r="CO42" s="149"/>
      <c r="CP42" s="218"/>
      <c r="CQ42" s="219"/>
    </row>
    <row r="43" ht="36.75" customHeight="1" spans="1:95">
      <c r="A43" s="91"/>
      <c r="B43" s="85"/>
      <c r="C43" s="67" t="s">
        <v>404</v>
      </c>
      <c r="D43" s="95"/>
      <c r="E43" s="96"/>
      <c r="F43" s="97"/>
      <c r="G43" s="98"/>
      <c r="H43" s="99"/>
      <c r="I43" s="96"/>
      <c r="J43" s="98"/>
      <c r="K43" s="99"/>
      <c r="L43" s="96"/>
      <c r="M43" s="98"/>
      <c r="N43" s="99"/>
      <c r="O43" s="97"/>
      <c r="P43" s="98"/>
      <c r="Q43" s="99"/>
      <c r="R43" s="94"/>
      <c r="S43" s="80"/>
      <c r="T43" s="81"/>
      <c r="U43" s="94"/>
      <c r="V43" s="80"/>
      <c r="W43" s="81"/>
      <c r="X43" s="94"/>
      <c r="Y43" s="80"/>
      <c r="Z43" s="99"/>
      <c r="AA43" s="163"/>
      <c r="AB43" s="164"/>
      <c r="AC43" s="96"/>
      <c r="AD43" s="96"/>
      <c r="AE43" s="98"/>
      <c r="AF43" s="99"/>
      <c r="AG43" s="96"/>
      <c r="AH43" s="101"/>
      <c r="AI43" s="99"/>
      <c r="AJ43" s="96"/>
      <c r="AK43" s="102"/>
      <c r="AL43" s="81"/>
      <c r="AM43" s="96"/>
      <c r="AN43" s="101"/>
      <c r="AO43" s="99"/>
      <c r="AP43" s="93"/>
      <c r="AQ43" s="93"/>
      <c r="AR43" s="81"/>
      <c r="AS43" s="93"/>
      <c r="AT43" s="94"/>
      <c r="AU43" s="81"/>
      <c r="AV43" s="94"/>
      <c r="AW43" s="94"/>
      <c r="AX43" s="81"/>
      <c r="AY43" s="172"/>
      <c r="AZ43" s="173"/>
      <c r="BA43" s="101"/>
      <c r="BB43" s="157"/>
      <c r="BC43" s="174"/>
      <c r="BD43" s="101"/>
      <c r="BE43" s="157"/>
      <c r="BF43" s="174"/>
      <c r="BG43" s="101"/>
      <c r="BH43" s="157"/>
      <c r="BI43" s="186"/>
      <c r="BJ43" s="101"/>
      <c r="BK43" s="157"/>
      <c r="BL43" s="186"/>
      <c r="BM43" s="101"/>
      <c r="BN43" s="157"/>
      <c r="BO43" s="186"/>
      <c r="BP43" s="101"/>
      <c r="BQ43" s="157"/>
      <c r="BR43" s="193"/>
      <c r="BS43" s="95"/>
      <c r="BT43" s="96"/>
      <c r="BU43" s="96"/>
      <c r="BV43" s="102"/>
      <c r="BW43" s="99"/>
      <c r="BX43" s="96"/>
      <c r="BY43" s="101"/>
      <c r="BZ43" s="99"/>
      <c r="CA43" s="96"/>
      <c r="CB43" s="101"/>
      <c r="CC43" s="157"/>
      <c r="CD43" s="96"/>
      <c r="CE43" s="101"/>
      <c r="CF43" s="149"/>
      <c r="CG43" s="93"/>
      <c r="CH43" s="93"/>
      <c r="CI43" s="149"/>
      <c r="CJ43" s="93"/>
      <c r="CK43" s="93"/>
      <c r="CL43" s="149"/>
      <c r="CM43" s="93"/>
      <c r="CN43" s="93"/>
      <c r="CO43" s="149"/>
      <c r="CP43" s="220"/>
      <c r="CQ43" s="221"/>
    </row>
    <row r="44" ht="0.75" hidden="1" customHeight="1" outlineLevel="1" spans="1:95">
      <c r="A44" s="91"/>
      <c r="B44" s="85"/>
      <c r="C44" s="67" t="s">
        <v>22</v>
      </c>
      <c r="D44" s="100"/>
      <c r="E44" s="101"/>
      <c r="F44" s="102"/>
      <c r="G44" s="80">
        <f>'26'!I34</f>
        <v>0</v>
      </c>
      <c r="H44" s="81"/>
      <c r="I44" s="101"/>
      <c r="J44" s="80"/>
      <c r="K44" s="149"/>
      <c r="L44" s="101"/>
      <c r="M44" s="80"/>
      <c r="N44" s="149"/>
      <c r="O44" s="101"/>
      <c r="P44" s="80"/>
      <c r="Q44" s="149"/>
      <c r="R44" s="156"/>
      <c r="S44" s="98"/>
      <c r="T44" s="157"/>
      <c r="U44" s="156"/>
      <c r="V44" s="98"/>
      <c r="W44" s="157"/>
      <c r="X44" s="156"/>
      <c r="Y44" s="98"/>
      <c r="Z44" s="149"/>
      <c r="AA44" s="156"/>
      <c r="AB44" s="100"/>
      <c r="AC44" s="101"/>
      <c r="AD44" s="101"/>
      <c r="AE44" s="80"/>
      <c r="AF44" s="81"/>
      <c r="AG44" s="101"/>
      <c r="AH44" s="93"/>
      <c r="AI44" s="149"/>
      <c r="AJ44" s="101"/>
      <c r="AK44" s="93"/>
      <c r="AL44" s="149"/>
      <c r="AM44" s="101"/>
      <c r="AN44" s="93"/>
      <c r="AO44" s="149"/>
      <c r="AP44" s="93"/>
      <c r="AQ44" s="93"/>
      <c r="AR44" s="149"/>
      <c r="AS44" s="93"/>
      <c r="AT44" s="93"/>
      <c r="AU44" s="149"/>
      <c r="AV44" s="93"/>
      <c r="AW44" s="93"/>
      <c r="AX44" s="149"/>
      <c r="AY44" s="156"/>
      <c r="AZ44" s="175"/>
      <c r="BA44" s="80"/>
      <c r="BB44" s="81"/>
      <c r="BC44" s="80"/>
      <c r="BD44" s="80"/>
      <c r="BE44" s="81"/>
      <c r="BF44" s="80"/>
      <c r="BG44" s="80"/>
      <c r="BH44" s="81"/>
      <c r="BI44" s="80"/>
      <c r="BJ44" s="80"/>
      <c r="BK44" s="81"/>
      <c r="BL44" s="80"/>
      <c r="BM44" s="80"/>
      <c r="BN44" s="81"/>
      <c r="BO44" s="80"/>
      <c r="BP44" s="80"/>
      <c r="BQ44" s="81"/>
      <c r="BR44" s="166"/>
      <c r="BS44" s="100"/>
      <c r="BT44" s="101"/>
      <c r="BU44" s="101"/>
      <c r="BV44" s="93"/>
      <c r="BW44" s="149"/>
      <c r="BX44" s="101"/>
      <c r="BY44" s="93"/>
      <c r="BZ44" s="149"/>
      <c r="CA44" s="101"/>
      <c r="CB44" s="93"/>
      <c r="CC44" s="149"/>
      <c r="CD44" s="101"/>
      <c r="CE44" s="93"/>
      <c r="CF44" s="149"/>
      <c r="CG44" s="93"/>
      <c r="CH44" s="93"/>
      <c r="CI44" s="149"/>
      <c r="CJ44" s="93"/>
      <c r="CK44" s="93"/>
      <c r="CL44" s="149"/>
      <c r="CM44" s="93"/>
      <c r="CN44" s="93"/>
      <c r="CO44" s="149"/>
      <c r="CP44" s="222"/>
      <c r="CQ44" s="223"/>
    </row>
    <row r="45" ht="82.5" customHeight="1" collapsed="1" spans="1:95">
      <c r="A45" s="91"/>
      <c r="B45" s="85" t="s">
        <v>111</v>
      </c>
      <c r="C45" s="67" t="s">
        <v>13</v>
      </c>
      <c r="D45" s="79">
        <f>E45+F45+I45+L45+O45+R45+U45</f>
        <v>131729.98874</v>
      </c>
      <c r="E45" s="80">
        <v>14453.77807</v>
      </c>
      <c r="F45" s="80">
        <v>15132.86728</v>
      </c>
      <c r="G45" s="80">
        <f>'27'!I37</f>
        <v>16447.28021</v>
      </c>
      <c r="H45" s="81">
        <f>H46</f>
        <v>0</v>
      </c>
      <c r="I45" s="80">
        <f>G45+H45</f>
        <v>16447.28021</v>
      </c>
      <c r="J45" s="80">
        <f>'35'!L36</f>
        <v>18809.48798</v>
      </c>
      <c r="K45" s="81">
        <f>K46</f>
        <v>0</v>
      </c>
      <c r="L45" s="80">
        <f>J45+K45</f>
        <v>18809.48798</v>
      </c>
      <c r="M45" s="80">
        <f>'43'!O36</f>
        <v>20225.82298</v>
      </c>
      <c r="N45" s="81">
        <f>N46</f>
        <v>0</v>
      </c>
      <c r="O45" s="80">
        <f>M45+N45</f>
        <v>20225.82298</v>
      </c>
      <c r="P45" s="80">
        <f>'49'!R36</f>
        <v>23269.50377</v>
      </c>
      <c r="Q45" s="81">
        <f>Q46</f>
        <v>0</v>
      </c>
      <c r="R45" s="154">
        <f>P45+Q45</f>
        <v>23269.50377</v>
      </c>
      <c r="S45" s="80">
        <f>'56'!U36</f>
        <v>23391.24845</v>
      </c>
      <c r="T45" s="81">
        <f>T46</f>
        <v>0</v>
      </c>
      <c r="U45" s="154">
        <f>S45+T45</f>
        <v>23391.24845</v>
      </c>
      <c r="V45" s="80">
        <f>'56'!X36</f>
        <v>24528.40417</v>
      </c>
      <c r="W45" s="81">
        <f>W46</f>
        <v>0</v>
      </c>
      <c r="X45" s="154">
        <f>V45+W45</f>
        <v>24528.40417</v>
      </c>
      <c r="Y45" s="80">
        <f>'56'!AA36</f>
        <v>19941.13576</v>
      </c>
      <c r="Z45" s="81">
        <f>Z46</f>
        <v>0</v>
      </c>
      <c r="AA45" s="154">
        <f>Y45+Z45</f>
        <v>19941.13576</v>
      </c>
      <c r="AB45" s="79">
        <f>AC45+AD45+AG45+AJ45+AM45+AP45+AS45</f>
        <v>7021.6545</v>
      </c>
      <c r="AC45" s="80">
        <v>799.8962</v>
      </c>
      <c r="AD45" s="80">
        <v>0</v>
      </c>
      <c r="AE45" s="80">
        <f>'25'!X34</f>
        <v>2010.99163</v>
      </c>
      <c r="AF45" s="81">
        <f>AF46</f>
        <v>0</v>
      </c>
      <c r="AG45" s="80">
        <f>AE45+AF45</f>
        <v>2010.99163</v>
      </c>
      <c r="AH45" s="80">
        <f>'35'!AA36</f>
        <v>695</v>
      </c>
      <c r="AI45" s="81">
        <f>AI46</f>
        <v>0</v>
      </c>
      <c r="AJ45" s="80">
        <f>AH45+AI45</f>
        <v>695</v>
      </c>
      <c r="AK45" s="80">
        <f>'43'!AD36</f>
        <v>650</v>
      </c>
      <c r="AL45" s="81">
        <f>AL46</f>
        <v>0</v>
      </c>
      <c r="AM45" s="80">
        <f>AK45+AL45</f>
        <v>650</v>
      </c>
      <c r="AN45" s="80">
        <f>'49'!AP36</f>
        <v>530.4</v>
      </c>
      <c r="AO45" s="81">
        <f>AO46</f>
        <v>0</v>
      </c>
      <c r="AP45" s="80">
        <f>AN45+AO45</f>
        <v>530.4</v>
      </c>
      <c r="AQ45" s="80">
        <f>'56'!AS36</f>
        <v>2335.36667</v>
      </c>
      <c r="AR45" s="81">
        <f>AR46</f>
        <v>0</v>
      </c>
      <c r="AS45" s="80">
        <f>AQ45+AR45</f>
        <v>2335.36667</v>
      </c>
      <c r="AT45" s="80">
        <f>'56'!AV36</f>
        <v>2000</v>
      </c>
      <c r="AU45" s="81">
        <f>AU46</f>
        <v>0</v>
      </c>
      <c r="AV45" s="80">
        <f>AT45+AU45</f>
        <v>2000</v>
      </c>
      <c r="AW45" s="80">
        <f>'56'!AY36</f>
        <v>0</v>
      </c>
      <c r="AX45" s="81">
        <f>AX46</f>
        <v>0</v>
      </c>
      <c r="AY45" s="80">
        <f>AW45+AX45</f>
        <v>0</v>
      </c>
      <c r="AZ45" s="167">
        <f>BC45+BF45+BI45+BL45</f>
        <v>0</v>
      </c>
      <c r="BA45" s="80">
        <v>0</v>
      </c>
      <c r="BB45" s="81"/>
      <c r="BC45" s="80">
        <f>BA45+BB45</f>
        <v>0</v>
      </c>
      <c r="BD45" s="80">
        <v>0</v>
      </c>
      <c r="BE45" s="81"/>
      <c r="BF45" s="80">
        <f>BD45+BE45</f>
        <v>0</v>
      </c>
      <c r="BG45" s="80">
        <v>0</v>
      </c>
      <c r="BH45" s="81">
        <f>BH46</f>
        <v>0</v>
      </c>
      <c r="BI45" s="80">
        <f>BG45+BH45</f>
        <v>0</v>
      </c>
      <c r="BJ45" s="80">
        <f>'56'!BL36</f>
        <v>0</v>
      </c>
      <c r="BK45" s="81">
        <f>BK46</f>
        <v>0</v>
      </c>
      <c r="BL45" s="80">
        <f>BJ45+BK45</f>
        <v>0</v>
      </c>
      <c r="BM45" s="80">
        <f>'56'!BO36</f>
        <v>0</v>
      </c>
      <c r="BN45" s="81">
        <f>BN46</f>
        <v>0</v>
      </c>
      <c r="BO45" s="80">
        <f>BM45+BN45</f>
        <v>0</v>
      </c>
      <c r="BP45" s="80">
        <f>'56'!BR36</f>
        <v>0</v>
      </c>
      <c r="BQ45" s="81">
        <f>BQ46</f>
        <v>0</v>
      </c>
      <c r="BR45" s="80">
        <f>BP45+BQ45</f>
        <v>0</v>
      </c>
      <c r="BS45" s="192">
        <f>BT45+BU45+BX45+CA45+CD45+CG45+CJ45</f>
        <v>138751.64324</v>
      </c>
      <c r="BT45" s="80">
        <f>E45+AC45</f>
        <v>15253.67427</v>
      </c>
      <c r="BU45" s="80">
        <f>F45+AD45</f>
        <v>15132.86728</v>
      </c>
      <c r="BV45" s="80">
        <f>G45+AE45</f>
        <v>18458.27184</v>
      </c>
      <c r="BW45" s="81">
        <f>H45+AF45</f>
        <v>0</v>
      </c>
      <c r="BX45" s="80">
        <f>BV45+BW45</f>
        <v>18458.27184</v>
      </c>
      <c r="BY45" s="80">
        <f>J45+AH45+BA45</f>
        <v>19504.48798</v>
      </c>
      <c r="BZ45" s="81">
        <f>K45+AI45+BB45</f>
        <v>0</v>
      </c>
      <c r="CA45" s="80">
        <f>BY45+BZ45</f>
        <v>19504.48798</v>
      </c>
      <c r="CB45" s="80">
        <f>M45+AK45</f>
        <v>20875.82298</v>
      </c>
      <c r="CC45" s="81">
        <f>N45+AL45</f>
        <v>0</v>
      </c>
      <c r="CD45" s="80">
        <f>CB45+CC45</f>
        <v>20875.82298</v>
      </c>
      <c r="CE45" s="80">
        <f>P45+AN45</f>
        <v>23799.90377</v>
      </c>
      <c r="CF45" s="81">
        <f>Q45+AO45</f>
        <v>0</v>
      </c>
      <c r="CG45" s="80">
        <f>CE45+CF45</f>
        <v>23799.90377</v>
      </c>
      <c r="CH45" s="80">
        <f>S45+AQ45</f>
        <v>25726.61512</v>
      </c>
      <c r="CI45" s="81">
        <f>T45+AR45</f>
        <v>0</v>
      </c>
      <c r="CJ45" s="80">
        <f>CH45+CI45</f>
        <v>25726.61512</v>
      </c>
      <c r="CK45" s="80">
        <f>V45+AT45</f>
        <v>26528.40417</v>
      </c>
      <c r="CL45" s="81">
        <f>W45+AU45</f>
        <v>0</v>
      </c>
      <c r="CM45" s="80">
        <f>CK45+CL45</f>
        <v>26528.40417</v>
      </c>
      <c r="CN45" s="80">
        <f>Y45+AW45</f>
        <v>19941.13576</v>
      </c>
      <c r="CO45" s="81">
        <f>Z45+AX45</f>
        <v>0</v>
      </c>
      <c r="CP45" s="80">
        <f>CN45+CO45</f>
        <v>19941.13576</v>
      </c>
      <c r="CQ45" s="224"/>
    </row>
    <row r="46" ht="78" customHeight="1" spans="1:95">
      <c r="A46" s="91"/>
      <c r="B46" s="85"/>
      <c r="C46" s="67" t="s">
        <v>39</v>
      </c>
      <c r="D46" s="79"/>
      <c r="E46" s="80"/>
      <c r="F46" s="80"/>
      <c r="G46" s="80"/>
      <c r="H46" s="81"/>
      <c r="I46" s="80"/>
      <c r="J46" s="80"/>
      <c r="K46" s="81"/>
      <c r="L46" s="80"/>
      <c r="M46" s="80"/>
      <c r="N46" s="81"/>
      <c r="O46" s="80"/>
      <c r="P46" s="80"/>
      <c r="Q46" s="81"/>
      <c r="R46" s="154"/>
      <c r="S46" s="80"/>
      <c r="T46" s="81"/>
      <c r="U46" s="154"/>
      <c r="V46" s="80"/>
      <c r="W46" s="81"/>
      <c r="X46" s="154"/>
      <c r="Y46" s="80"/>
      <c r="Z46" s="81"/>
      <c r="AA46" s="154"/>
      <c r="AB46" s="79"/>
      <c r="AC46" s="80"/>
      <c r="AD46" s="80"/>
      <c r="AE46" s="80"/>
      <c r="AF46" s="81"/>
      <c r="AG46" s="80"/>
      <c r="AH46" s="80"/>
      <c r="AI46" s="81"/>
      <c r="AJ46" s="80"/>
      <c r="AK46" s="80"/>
      <c r="AL46" s="81"/>
      <c r="AM46" s="80"/>
      <c r="AN46" s="80"/>
      <c r="AO46" s="81"/>
      <c r="AP46" s="80"/>
      <c r="AQ46" s="80"/>
      <c r="AR46" s="81"/>
      <c r="AS46" s="80"/>
      <c r="AT46" s="80"/>
      <c r="AU46" s="81"/>
      <c r="AV46" s="80"/>
      <c r="AW46" s="80"/>
      <c r="AX46" s="81"/>
      <c r="AY46" s="80"/>
      <c r="AZ46" s="168"/>
      <c r="BA46" s="80"/>
      <c r="BB46" s="81"/>
      <c r="BC46" s="80"/>
      <c r="BD46" s="80"/>
      <c r="BE46" s="81"/>
      <c r="BF46" s="80"/>
      <c r="BG46" s="80"/>
      <c r="BH46" s="81"/>
      <c r="BI46" s="80"/>
      <c r="BJ46" s="80"/>
      <c r="BK46" s="81"/>
      <c r="BL46" s="80"/>
      <c r="BM46" s="80"/>
      <c r="BN46" s="81"/>
      <c r="BO46" s="80"/>
      <c r="BP46" s="80"/>
      <c r="BQ46" s="81"/>
      <c r="BR46" s="80"/>
      <c r="BS46" s="79"/>
      <c r="BT46" s="80"/>
      <c r="BU46" s="80"/>
      <c r="BV46" s="80"/>
      <c r="BW46" s="81"/>
      <c r="BX46" s="80"/>
      <c r="BY46" s="197"/>
      <c r="BZ46" s="81"/>
      <c r="CA46" s="197"/>
      <c r="CB46" s="197"/>
      <c r="CC46" s="199"/>
      <c r="CD46" s="197"/>
      <c r="CE46" s="197"/>
      <c r="CF46" s="199"/>
      <c r="CG46" s="197"/>
      <c r="CH46" s="197"/>
      <c r="CI46" s="199"/>
      <c r="CJ46" s="197"/>
      <c r="CK46" s="197"/>
      <c r="CL46" s="199"/>
      <c r="CM46" s="197"/>
      <c r="CN46" s="197"/>
      <c r="CO46" s="199"/>
      <c r="CP46" s="197"/>
      <c r="CQ46" s="225"/>
    </row>
    <row r="47" ht="57" customHeight="1" spans="1:95">
      <c r="A47" s="103" t="s">
        <v>29</v>
      </c>
      <c r="B47" s="104" t="s">
        <v>462</v>
      </c>
      <c r="C47" s="67" t="s">
        <v>13</v>
      </c>
      <c r="D47" s="79">
        <f>E47+F47+I47+L47+O47+R47+U47</f>
        <v>5052.48523</v>
      </c>
      <c r="E47" s="80">
        <f>E48</f>
        <v>0</v>
      </c>
      <c r="F47" s="80">
        <f>F48</f>
        <v>0</v>
      </c>
      <c r="G47" s="80">
        <f>'27'!I39</f>
        <v>1999.2087</v>
      </c>
      <c r="H47" s="81">
        <f>H48+H49+H50</f>
        <v>0</v>
      </c>
      <c r="I47" s="80">
        <f>G47+H47</f>
        <v>1999.2087</v>
      </c>
      <c r="J47" s="80">
        <f>'35'!L38</f>
        <v>0</v>
      </c>
      <c r="K47" s="81">
        <f>K48+K49+K50</f>
        <v>0</v>
      </c>
      <c r="L47" s="80">
        <f>J47+K47</f>
        <v>0</v>
      </c>
      <c r="M47" s="80">
        <f>'43'!O38</f>
        <v>0</v>
      </c>
      <c r="N47" s="81">
        <f>N48+N49+N50+N51</f>
        <v>0</v>
      </c>
      <c r="O47" s="80">
        <f>M47+N47</f>
        <v>0</v>
      </c>
      <c r="P47" s="80">
        <f>'49'!R38</f>
        <v>2453.27653</v>
      </c>
      <c r="Q47" s="81">
        <f>Q48+Q49+Q50</f>
        <v>0</v>
      </c>
      <c r="R47" s="154">
        <f>P47+Q47</f>
        <v>2453.27653</v>
      </c>
      <c r="S47" s="80">
        <f>'56'!U38</f>
        <v>600</v>
      </c>
      <c r="T47" s="81">
        <f>T48+T49+T50</f>
        <v>0</v>
      </c>
      <c r="U47" s="154">
        <f>S47+T47</f>
        <v>600</v>
      </c>
      <c r="V47" s="80">
        <f>'56'!X38</f>
        <v>0</v>
      </c>
      <c r="W47" s="81">
        <f>W48</f>
        <v>0</v>
      </c>
      <c r="X47" s="154">
        <f>V47+W47</f>
        <v>0</v>
      </c>
      <c r="Y47" s="80">
        <f>'56'!AA38</f>
        <v>0</v>
      </c>
      <c r="Z47" s="81">
        <f>Z48</f>
        <v>0</v>
      </c>
      <c r="AA47" s="154">
        <f>Y47+Z47</f>
        <v>0</v>
      </c>
      <c r="AB47" s="79">
        <f>AC47+AD47+AG47+AJ47+AM47+AP47+AS47</f>
        <v>4731.16942</v>
      </c>
      <c r="AC47" s="80">
        <f t="shared" ref="AC47:AR47" si="7">AC48</f>
        <v>0</v>
      </c>
      <c r="AD47" s="80">
        <f t="shared" si="7"/>
        <v>0</v>
      </c>
      <c r="AE47" s="80">
        <f>'25'!X36</f>
        <v>0</v>
      </c>
      <c r="AF47" s="81">
        <f t="shared" si="7"/>
        <v>0</v>
      </c>
      <c r="AG47" s="80">
        <f t="shared" si="7"/>
        <v>0</v>
      </c>
      <c r="AH47" s="80">
        <f>'35'!AA38</f>
        <v>4731.16942</v>
      </c>
      <c r="AI47" s="81">
        <f>AI48+AI49+AI50</f>
        <v>0</v>
      </c>
      <c r="AJ47" s="80">
        <f>AH47+AI47</f>
        <v>4731.16942</v>
      </c>
      <c r="AK47" s="80">
        <v>0</v>
      </c>
      <c r="AL47" s="81">
        <f t="shared" si="7"/>
        <v>0</v>
      </c>
      <c r="AM47" s="80">
        <f t="shared" si="7"/>
        <v>0</v>
      </c>
      <c r="AN47" s="80">
        <v>0</v>
      </c>
      <c r="AO47" s="81">
        <f t="shared" si="7"/>
        <v>0</v>
      </c>
      <c r="AP47" s="80">
        <f>AN47+AO47</f>
        <v>0</v>
      </c>
      <c r="AQ47" s="80">
        <f>'56'!AS38</f>
        <v>0</v>
      </c>
      <c r="AR47" s="81">
        <f t="shared" si="7"/>
        <v>0</v>
      </c>
      <c r="AS47" s="80">
        <f>AQ47+AR47</f>
        <v>0</v>
      </c>
      <c r="AT47" s="80">
        <f>'56'!AV38</f>
        <v>0</v>
      </c>
      <c r="AU47" s="81">
        <f>AU48</f>
        <v>0</v>
      </c>
      <c r="AV47" s="80">
        <f>AT47+AU47</f>
        <v>0</v>
      </c>
      <c r="AW47" s="80">
        <f>'56'!AY38</f>
        <v>0</v>
      </c>
      <c r="AX47" s="81">
        <f>AX48</f>
        <v>0</v>
      </c>
      <c r="AY47" s="80">
        <f>AW47+AX47</f>
        <v>0</v>
      </c>
      <c r="AZ47" s="167">
        <f>BC47+BF47+BI47+BL47</f>
        <v>0</v>
      </c>
      <c r="BA47" s="80">
        <v>0</v>
      </c>
      <c r="BB47" s="150"/>
      <c r="BC47" s="80">
        <f>BA47+BB47</f>
        <v>0</v>
      </c>
      <c r="BD47" s="80">
        <v>0</v>
      </c>
      <c r="BE47" s="81"/>
      <c r="BF47" s="80">
        <f>BD47+BE47</f>
        <v>0</v>
      </c>
      <c r="BG47" s="80">
        <v>0</v>
      </c>
      <c r="BH47" s="81"/>
      <c r="BI47" s="80">
        <f>BG47+BH47</f>
        <v>0</v>
      </c>
      <c r="BJ47" s="80">
        <f>'56'!BL38</f>
        <v>0</v>
      </c>
      <c r="BK47" s="81"/>
      <c r="BL47" s="80">
        <f>BJ47+BK47</f>
        <v>0</v>
      </c>
      <c r="BM47" s="80">
        <f>'56'!BO38</f>
        <v>0</v>
      </c>
      <c r="BN47" s="81"/>
      <c r="BO47" s="80">
        <f>BM47+BN47</f>
        <v>0</v>
      </c>
      <c r="BP47" s="80">
        <f>'56'!BR38</f>
        <v>0</v>
      </c>
      <c r="BQ47" s="81"/>
      <c r="BR47" s="80">
        <f>BP47+BQ47</f>
        <v>0</v>
      </c>
      <c r="BS47" s="192">
        <f>BT47+BU47+BX47+CA47+CD47+CG47+CJ47</f>
        <v>9783.65465</v>
      </c>
      <c r="BT47" s="80">
        <f>E47+AC47</f>
        <v>0</v>
      </c>
      <c r="BU47" s="80">
        <f>F47+AD47</f>
        <v>0</v>
      </c>
      <c r="BV47" s="80">
        <f>G47+AE47</f>
        <v>1999.2087</v>
      </c>
      <c r="BW47" s="81">
        <f>H47+AF47</f>
        <v>0</v>
      </c>
      <c r="BX47" s="80">
        <f>BV47+BW47</f>
        <v>1999.2087</v>
      </c>
      <c r="BY47" s="80">
        <f>J47+AH47+BA47</f>
        <v>4731.16942</v>
      </c>
      <c r="BZ47" s="81">
        <f>K47+AI47+BB47</f>
        <v>0</v>
      </c>
      <c r="CA47" s="80">
        <f>BY47+BZ47</f>
        <v>4731.16942</v>
      </c>
      <c r="CB47" s="80">
        <f>M47+AK47</f>
        <v>0</v>
      </c>
      <c r="CC47" s="81">
        <f>N47+AL47</f>
        <v>0</v>
      </c>
      <c r="CD47" s="80">
        <f>CB47+CC47</f>
        <v>0</v>
      </c>
      <c r="CE47" s="80">
        <f>P47+AN47</f>
        <v>2453.27653</v>
      </c>
      <c r="CF47" s="81">
        <f>Q47+AO47</f>
        <v>0</v>
      </c>
      <c r="CG47" s="80">
        <f>CE47+CF47</f>
        <v>2453.27653</v>
      </c>
      <c r="CH47" s="80">
        <f>S47+AQ47</f>
        <v>600</v>
      </c>
      <c r="CI47" s="81">
        <f>T47+AR47</f>
        <v>0</v>
      </c>
      <c r="CJ47" s="80">
        <f>CH47+CI47</f>
        <v>600</v>
      </c>
      <c r="CK47" s="80">
        <f>V47+AT47</f>
        <v>0</v>
      </c>
      <c r="CL47" s="81">
        <f>W47+AU47</f>
        <v>0</v>
      </c>
      <c r="CM47" s="80">
        <f>CK47+CL47</f>
        <v>0</v>
      </c>
      <c r="CN47" s="80">
        <f>Y47+AW47</f>
        <v>0</v>
      </c>
      <c r="CO47" s="81">
        <f>Z47+AX47</f>
        <v>0</v>
      </c>
      <c r="CP47" s="80">
        <f>CN47+CO47</f>
        <v>0</v>
      </c>
      <c r="CQ47" s="226"/>
    </row>
    <row r="48" ht="16.5" customHeight="1" spans="1:95">
      <c r="A48" s="105"/>
      <c r="B48" s="106" t="s">
        <v>255</v>
      </c>
      <c r="C48" s="67" t="s">
        <v>91</v>
      </c>
      <c r="D48" s="107"/>
      <c r="E48" s="108"/>
      <c r="F48" s="108"/>
      <c r="G48" s="80"/>
      <c r="H48" s="109"/>
      <c r="I48" s="108"/>
      <c r="J48" s="80"/>
      <c r="K48" s="150"/>
      <c r="L48" s="108"/>
      <c r="M48" s="80"/>
      <c r="N48" s="109"/>
      <c r="O48" s="108"/>
      <c r="P48" s="80"/>
      <c r="Q48" s="109"/>
      <c r="R48" s="158"/>
      <c r="S48" s="80"/>
      <c r="T48" s="109"/>
      <c r="U48" s="158"/>
      <c r="V48" s="80"/>
      <c r="W48" s="109"/>
      <c r="X48" s="158"/>
      <c r="Y48" s="80"/>
      <c r="Z48" s="109"/>
      <c r="AA48" s="158"/>
      <c r="AB48" s="79"/>
      <c r="AC48" s="80"/>
      <c r="AD48" s="80"/>
      <c r="AE48" s="80"/>
      <c r="AF48" s="81"/>
      <c r="AG48" s="80"/>
      <c r="AH48" s="80"/>
      <c r="AI48" s="150"/>
      <c r="AJ48" s="80"/>
      <c r="AK48" s="80"/>
      <c r="AL48" s="81"/>
      <c r="AM48" s="80"/>
      <c r="AN48" s="80"/>
      <c r="AO48" s="81"/>
      <c r="AP48" s="80"/>
      <c r="AQ48" s="80"/>
      <c r="AR48" s="81"/>
      <c r="AS48" s="80"/>
      <c r="AT48" s="80"/>
      <c r="AU48" s="81"/>
      <c r="AV48" s="80"/>
      <c r="AW48" s="80"/>
      <c r="AX48" s="81"/>
      <c r="AY48" s="80"/>
      <c r="AZ48" s="168"/>
      <c r="BA48" s="80"/>
      <c r="BB48" s="150"/>
      <c r="BC48" s="80"/>
      <c r="BD48" s="80"/>
      <c r="BE48" s="81"/>
      <c r="BF48" s="80"/>
      <c r="BG48" s="80"/>
      <c r="BH48" s="81"/>
      <c r="BI48" s="187"/>
      <c r="BJ48" s="80"/>
      <c r="BK48" s="81"/>
      <c r="BL48" s="187"/>
      <c r="BM48" s="80"/>
      <c r="BN48" s="81"/>
      <c r="BO48" s="187"/>
      <c r="BP48" s="80"/>
      <c r="BQ48" s="81"/>
      <c r="BR48" s="187"/>
      <c r="BS48" s="79"/>
      <c r="BT48" s="80"/>
      <c r="BU48" s="80"/>
      <c r="BV48" s="80"/>
      <c r="BW48" s="81"/>
      <c r="BX48" s="80"/>
      <c r="BY48" s="80"/>
      <c r="BZ48" s="81"/>
      <c r="CA48" s="80"/>
      <c r="CB48" s="80"/>
      <c r="CC48" s="81"/>
      <c r="CD48" s="80"/>
      <c r="CE48" s="80"/>
      <c r="CF48" s="81"/>
      <c r="CG48" s="80"/>
      <c r="CH48" s="80"/>
      <c r="CI48" s="81"/>
      <c r="CJ48" s="80"/>
      <c r="CK48" s="80"/>
      <c r="CL48" s="81"/>
      <c r="CM48" s="80"/>
      <c r="CN48" s="80"/>
      <c r="CO48" s="81"/>
      <c r="CP48" s="80"/>
      <c r="CQ48" s="226"/>
    </row>
    <row r="49" ht="30.75" customHeight="1" spans="1:95">
      <c r="A49" s="105"/>
      <c r="B49" s="110"/>
      <c r="C49" s="67" t="s">
        <v>404</v>
      </c>
      <c r="D49" s="107"/>
      <c r="E49" s="108"/>
      <c r="F49" s="108"/>
      <c r="G49" s="80"/>
      <c r="H49" s="109"/>
      <c r="I49" s="108"/>
      <c r="J49" s="80"/>
      <c r="K49" s="150"/>
      <c r="L49" s="108"/>
      <c r="M49" s="80"/>
      <c r="N49" s="109"/>
      <c r="O49" s="108"/>
      <c r="P49" s="80"/>
      <c r="Q49" s="109"/>
      <c r="R49" s="158"/>
      <c r="S49" s="80"/>
      <c r="T49" s="109"/>
      <c r="U49" s="158"/>
      <c r="V49" s="80"/>
      <c r="W49" s="109"/>
      <c r="X49" s="158"/>
      <c r="Y49" s="80"/>
      <c r="Z49" s="109"/>
      <c r="AA49" s="158"/>
      <c r="AB49" s="79"/>
      <c r="AC49" s="80"/>
      <c r="AD49" s="80"/>
      <c r="AE49" s="80"/>
      <c r="AF49" s="81"/>
      <c r="AG49" s="80"/>
      <c r="AH49" s="80"/>
      <c r="AI49" s="150"/>
      <c r="AJ49" s="80"/>
      <c r="AK49" s="80"/>
      <c r="AL49" s="81"/>
      <c r="AM49" s="80"/>
      <c r="AN49" s="80"/>
      <c r="AO49" s="81"/>
      <c r="AP49" s="80"/>
      <c r="AQ49" s="80"/>
      <c r="AR49" s="81"/>
      <c r="AS49" s="80"/>
      <c r="AT49" s="80"/>
      <c r="AU49" s="81"/>
      <c r="AV49" s="80"/>
      <c r="AW49" s="80"/>
      <c r="AX49" s="81"/>
      <c r="AY49" s="80"/>
      <c r="AZ49" s="168"/>
      <c r="BA49" s="80"/>
      <c r="BB49" s="150"/>
      <c r="BC49" s="80"/>
      <c r="BD49" s="80"/>
      <c r="BE49" s="81"/>
      <c r="BF49" s="80"/>
      <c r="BG49" s="80"/>
      <c r="BH49" s="81"/>
      <c r="BI49" s="187"/>
      <c r="BJ49" s="80"/>
      <c r="BK49" s="81"/>
      <c r="BL49" s="187"/>
      <c r="BM49" s="80"/>
      <c r="BN49" s="81"/>
      <c r="BO49" s="187"/>
      <c r="BP49" s="80"/>
      <c r="BQ49" s="81"/>
      <c r="BR49" s="187"/>
      <c r="BS49" s="79"/>
      <c r="BT49" s="80"/>
      <c r="BU49" s="80"/>
      <c r="BV49" s="80"/>
      <c r="BW49" s="81"/>
      <c r="BX49" s="80"/>
      <c r="BY49" s="80"/>
      <c r="BZ49" s="81"/>
      <c r="CA49" s="80"/>
      <c r="CB49" s="80"/>
      <c r="CC49" s="81"/>
      <c r="CD49" s="80"/>
      <c r="CE49" s="80"/>
      <c r="CF49" s="81"/>
      <c r="CG49" s="80"/>
      <c r="CH49" s="80"/>
      <c r="CI49" s="81"/>
      <c r="CJ49" s="80"/>
      <c r="CK49" s="80"/>
      <c r="CL49" s="81"/>
      <c r="CM49" s="80"/>
      <c r="CN49" s="80"/>
      <c r="CO49" s="81"/>
      <c r="CP49" s="80"/>
      <c r="CQ49" s="226"/>
    </row>
    <row r="50" ht="32.25" customHeight="1" spans="1:95">
      <c r="A50" s="105"/>
      <c r="B50" s="111"/>
      <c r="C50" s="67" t="s">
        <v>39</v>
      </c>
      <c r="D50" s="107"/>
      <c r="E50" s="108"/>
      <c r="F50" s="108"/>
      <c r="G50" s="80"/>
      <c r="H50" s="109"/>
      <c r="I50" s="108"/>
      <c r="J50" s="80"/>
      <c r="K50" s="150"/>
      <c r="L50" s="108"/>
      <c r="M50" s="80"/>
      <c r="N50" s="109"/>
      <c r="O50" s="108"/>
      <c r="P50" s="80"/>
      <c r="Q50" s="109"/>
      <c r="R50" s="158"/>
      <c r="S50" s="80"/>
      <c r="T50" s="109"/>
      <c r="U50" s="158"/>
      <c r="V50" s="80"/>
      <c r="W50" s="109"/>
      <c r="X50" s="158"/>
      <c r="Y50" s="80"/>
      <c r="Z50" s="109"/>
      <c r="AA50" s="158"/>
      <c r="AB50" s="79"/>
      <c r="AC50" s="80"/>
      <c r="AD50" s="80"/>
      <c r="AE50" s="80"/>
      <c r="AF50" s="81"/>
      <c r="AG50" s="80"/>
      <c r="AH50" s="80"/>
      <c r="AI50" s="150"/>
      <c r="AJ50" s="80"/>
      <c r="AK50" s="80"/>
      <c r="AL50" s="81"/>
      <c r="AM50" s="80"/>
      <c r="AN50" s="80"/>
      <c r="AO50" s="81"/>
      <c r="AP50" s="80"/>
      <c r="AQ50" s="80"/>
      <c r="AR50" s="81"/>
      <c r="AS50" s="80"/>
      <c r="AT50" s="80"/>
      <c r="AU50" s="81"/>
      <c r="AV50" s="80"/>
      <c r="AW50" s="80"/>
      <c r="AX50" s="81"/>
      <c r="AY50" s="80"/>
      <c r="AZ50" s="168"/>
      <c r="BA50" s="80"/>
      <c r="BB50" s="81"/>
      <c r="BC50" s="80"/>
      <c r="BD50" s="80"/>
      <c r="BE50" s="81"/>
      <c r="BF50" s="80"/>
      <c r="BG50" s="80"/>
      <c r="BH50" s="81"/>
      <c r="BI50" s="80"/>
      <c r="BJ50" s="80"/>
      <c r="BK50" s="81"/>
      <c r="BL50" s="80"/>
      <c r="BM50" s="80"/>
      <c r="BN50" s="81"/>
      <c r="BO50" s="80"/>
      <c r="BP50" s="80"/>
      <c r="BQ50" s="81"/>
      <c r="BR50" s="80"/>
      <c r="BS50" s="79"/>
      <c r="BT50" s="80"/>
      <c r="BU50" s="80"/>
      <c r="BV50" s="80"/>
      <c r="BW50" s="81"/>
      <c r="BX50" s="80"/>
      <c r="BY50" s="80"/>
      <c r="BZ50" s="81"/>
      <c r="CA50" s="80"/>
      <c r="CB50" s="80"/>
      <c r="CC50" s="81"/>
      <c r="CD50" s="80"/>
      <c r="CE50" s="80"/>
      <c r="CF50" s="81"/>
      <c r="CG50" s="80"/>
      <c r="CH50" s="80"/>
      <c r="CI50" s="81"/>
      <c r="CJ50" s="80"/>
      <c r="CK50" s="80"/>
      <c r="CL50" s="81"/>
      <c r="CM50" s="80"/>
      <c r="CN50" s="80"/>
      <c r="CO50" s="81"/>
      <c r="CP50" s="80"/>
      <c r="CQ50" s="227"/>
    </row>
    <row r="51" ht="96.75" hidden="1" customHeight="1" spans="1:95">
      <c r="A51" s="105"/>
      <c r="B51" s="112" t="s">
        <v>364</v>
      </c>
      <c r="C51" s="67" t="s">
        <v>137</v>
      </c>
      <c r="D51" s="79">
        <f>E51+F51+I51+L51+O51+R51+U51+X51+AA51</f>
        <v>0</v>
      </c>
      <c r="E51" s="108">
        <v>0</v>
      </c>
      <c r="F51" s="108">
        <v>0</v>
      </c>
      <c r="G51" s="80"/>
      <c r="H51" s="109"/>
      <c r="I51" s="108">
        <v>0</v>
      </c>
      <c r="J51" s="80"/>
      <c r="K51" s="150"/>
      <c r="L51" s="108">
        <v>0</v>
      </c>
      <c r="M51" s="80">
        <f>'43'!O42</f>
        <v>0</v>
      </c>
      <c r="N51" s="109">
        <v>0</v>
      </c>
      <c r="O51" s="108">
        <f>M51+N51</f>
        <v>0</v>
      </c>
      <c r="P51" s="80">
        <f>'44'!R42</f>
        <v>0</v>
      </c>
      <c r="Q51" s="109">
        <v>0</v>
      </c>
      <c r="R51" s="158">
        <f>P51+Q51</f>
        <v>0</v>
      </c>
      <c r="S51" s="80">
        <v>0</v>
      </c>
      <c r="T51" s="109">
        <v>0</v>
      </c>
      <c r="U51" s="158">
        <f>S51+T51</f>
        <v>0</v>
      </c>
      <c r="V51" s="80">
        <v>0</v>
      </c>
      <c r="W51" s="109">
        <v>0</v>
      </c>
      <c r="X51" s="158">
        <f>V51+W51</f>
        <v>0</v>
      </c>
      <c r="Y51" s="80">
        <v>0</v>
      </c>
      <c r="Z51" s="109">
        <v>0</v>
      </c>
      <c r="AA51" s="158">
        <f>Y51+Z51</f>
        <v>0</v>
      </c>
      <c r="AB51" s="79">
        <f>AC51+AD51+AG51+AJ51+AM51+AP51+AS51+AV51+AY51</f>
        <v>0</v>
      </c>
      <c r="AC51" s="80">
        <v>0</v>
      </c>
      <c r="AD51" s="80">
        <v>0</v>
      </c>
      <c r="AE51" s="80"/>
      <c r="AF51" s="81"/>
      <c r="AG51" s="80">
        <v>0</v>
      </c>
      <c r="AH51" s="80"/>
      <c r="AI51" s="150"/>
      <c r="AJ51" s="80">
        <v>0</v>
      </c>
      <c r="AK51" s="80">
        <v>0</v>
      </c>
      <c r="AL51" s="81">
        <v>0</v>
      </c>
      <c r="AM51" s="80">
        <f>AK51+AL51</f>
        <v>0</v>
      </c>
      <c r="AN51" s="80">
        <v>0</v>
      </c>
      <c r="AO51" s="81">
        <v>0</v>
      </c>
      <c r="AP51" s="80">
        <f>AN51+AO51</f>
        <v>0</v>
      </c>
      <c r="AQ51" s="80">
        <v>0</v>
      </c>
      <c r="AR51" s="81">
        <v>0</v>
      </c>
      <c r="AS51" s="80">
        <f>AQ51+AR51</f>
        <v>0</v>
      </c>
      <c r="AT51" s="80">
        <v>0</v>
      </c>
      <c r="AU51" s="81">
        <v>0</v>
      </c>
      <c r="AV51" s="80">
        <f>AT51+AU51</f>
        <v>0</v>
      </c>
      <c r="AW51" s="80">
        <v>0</v>
      </c>
      <c r="AX51" s="81">
        <v>0</v>
      </c>
      <c r="AY51" s="80">
        <f>AW51+AX51</f>
        <v>0</v>
      </c>
      <c r="AZ51" s="168">
        <f>BC51+BF51+BI51+BL51+BO51+BR51</f>
        <v>0</v>
      </c>
      <c r="BA51" s="80"/>
      <c r="BB51" s="81"/>
      <c r="BC51" s="80">
        <v>0</v>
      </c>
      <c r="BD51" s="80">
        <v>0</v>
      </c>
      <c r="BE51" s="81">
        <v>0</v>
      </c>
      <c r="BF51" s="80">
        <f>BD51+BE51</f>
        <v>0</v>
      </c>
      <c r="BG51" s="80">
        <v>0</v>
      </c>
      <c r="BH51" s="81">
        <v>0</v>
      </c>
      <c r="BI51" s="80">
        <f>BG51+BH51</f>
        <v>0</v>
      </c>
      <c r="BJ51" s="80">
        <v>0</v>
      </c>
      <c r="BK51" s="81">
        <v>0</v>
      </c>
      <c r="BL51" s="80">
        <f>BJ51+BK51</f>
        <v>0</v>
      </c>
      <c r="BM51" s="80">
        <v>0</v>
      </c>
      <c r="BN51" s="81">
        <v>0</v>
      </c>
      <c r="BO51" s="80">
        <f>BM51+BN51</f>
        <v>0</v>
      </c>
      <c r="BP51" s="80">
        <v>0</v>
      </c>
      <c r="BQ51" s="81">
        <v>0</v>
      </c>
      <c r="BR51" s="80">
        <f>BP51+BQ51</f>
        <v>0</v>
      </c>
      <c r="BS51" s="79">
        <f>BT51+BU51+BX51+CA51+CD51+CG51+CJ51+CM51+CP51</f>
        <v>0</v>
      </c>
      <c r="BT51" s="80">
        <f t="shared" ref="BT51:BW52" si="8">E51+AC51</f>
        <v>0</v>
      </c>
      <c r="BU51" s="80">
        <f t="shared" si="8"/>
        <v>0</v>
      </c>
      <c r="BV51" s="80">
        <f t="shared" si="8"/>
        <v>0</v>
      </c>
      <c r="BW51" s="81">
        <f t="shared" si="8"/>
        <v>0</v>
      </c>
      <c r="BX51" s="80">
        <f>BV51+BW51</f>
        <v>0</v>
      </c>
      <c r="BY51" s="80">
        <f>J51+AH51+BA51</f>
        <v>0</v>
      </c>
      <c r="BZ51" s="81">
        <f>K51+AI51+BB51</f>
        <v>0</v>
      </c>
      <c r="CA51" s="80">
        <f>BY51+BZ51</f>
        <v>0</v>
      </c>
      <c r="CB51" s="80">
        <f>M51+AK51</f>
        <v>0</v>
      </c>
      <c r="CC51" s="81">
        <f>N51+AL51</f>
        <v>0</v>
      </c>
      <c r="CD51" s="80">
        <f>CB51+CC51</f>
        <v>0</v>
      </c>
      <c r="CE51" s="80">
        <f>P51+AN51</f>
        <v>0</v>
      </c>
      <c r="CF51" s="81">
        <f>Q51+AO51</f>
        <v>0</v>
      </c>
      <c r="CG51" s="80">
        <f>CE51+CF51</f>
        <v>0</v>
      </c>
      <c r="CH51" s="80">
        <f>S51+AQ51</f>
        <v>0</v>
      </c>
      <c r="CI51" s="81">
        <f>T51+AR51</f>
        <v>0</v>
      </c>
      <c r="CJ51" s="80">
        <f>CH51+CI51</f>
        <v>0</v>
      </c>
      <c r="CK51" s="80">
        <f>V51+AT51</f>
        <v>0</v>
      </c>
      <c r="CL51" s="81">
        <f>W51+AU51</f>
        <v>0</v>
      </c>
      <c r="CM51" s="80">
        <f>CK51+CL51</f>
        <v>0</v>
      </c>
      <c r="CN51" s="80">
        <f>Y51+AW51</f>
        <v>0</v>
      </c>
      <c r="CO51" s="81">
        <f>Z51+AX51</f>
        <v>0</v>
      </c>
      <c r="CP51" s="80">
        <f>CN51+CO51</f>
        <v>0</v>
      </c>
      <c r="CQ51" s="228"/>
    </row>
    <row r="52" ht="63" customHeight="1" spans="1:95">
      <c r="A52" s="104" t="s">
        <v>154</v>
      </c>
      <c r="B52" s="85" t="s">
        <v>188</v>
      </c>
      <c r="C52" s="67" t="s">
        <v>13</v>
      </c>
      <c r="D52" s="79">
        <f>E52+F52+I52+L52+O52+R52+U52</f>
        <v>53923.50968</v>
      </c>
      <c r="E52" s="80">
        <v>0</v>
      </c>
      <c r="F52" s="80">
        <v>0</v>
      </c>
      <c r="G52" s="80">
        <f>'27'!I43</f>
        <v>6912.74881</v>
      </c>
      <c r="H52" s="81">
        <f>H53</f>
        <v>0</v>
      </c>
      <c r="I52" s="80">
        <f>G52+H52</f>
        <v>6912.74881</v>
      </c>
      <c r="J52" s="80">
        <f>'35'!L42</f>
        <v>10374.41733</v>
      </c>
      <c r="K52" s="81">
        <f>K53</f>
        <v>0</v>
      </c>
      <c r="L52" s="80">
        <f>J52+K52</f>
        <v>10374.41733</v>
      </c>
      <c r="M52" s="80">
        <f>'43'!O43</f>
        <v>9952.83704</v>
      </c>
      <c r="N52" s="81">
        <f>N53</f>
        <v>0</v>
      </c>
      <c r="O52" s="80">
        <f>M52+N52</f>
        <v>9952.83704</v>
      </c>
      <c r="P52" s="80">
        <f>'49'!R43</f>
        <v>16540.70411</v>
      </c>
      <c r="Q52" s="81">
        <f>Q53</f>
        <v>0</v>
      </c>
      <c r="R52" s="154">
        <f>P52+Q52</f>
        <v>16540.70411</v>
      </c>
      <c r="S52" s="80">
        <f>'56'!U43</f>
        <v>10142.80239</v>
      </c>
      <c r="T52" s="81">
        <f>T53</f>
        <v>0</v>
      </c>
      <c r="U52" s="154">
        <f>S52+T52</f>
        <v>10142.80239</v>
      </c>
      <c r="V52" s="80">
        <f>'56'!X43</f>
        <v>11461.61764</v>
      </c>
      <c r="W52" s="81">
        <f>W53</f>
        <v>0</v>
      </c>
      <c r="X52" s="154">
        <f>V52+W52</f>
        <v>11461.61764</v>
      </c>
      <c r="Y52" s="80">
        <f>'56'!AA43</f>
        <v>10481.5146</v>
      </c>
      <c r="Z52" s="81">
        <f>Z53</f>
        <v>0</v>
      </c>
      <c r="AA52" s="154">
        <f>Y52+Z52</f>
        <v>10481.5146</v>
      </c>
      <c r="AB52" s="79">
        <f>AC52+AD52+AG52+AJ52+AM52+AP52+AS52</f>
        <v>5985.46214</v>
      </c>
      <c r="AC52" s="80">
        <v>0</v>
      </c>
      <c r="AD52" s="80">
        <v>0</v>
      </c>
      <c r="AE52" s="80">
        <f>'25'!X39</f>
        <v>819.76205</v>
      </c>
      <c r="AF52" s="81">
        <f>AF53</f>
        <v>0</v>
      </c>
      <c r="AG52" s="80">
        <f>AE52+AF52</f>
        <v>819.76205</v>
      </c>
      <c r="AH52" s="80">
        <f>'35'!AA42</f>
        <v>1965.70009</v>
      </c>
      <c r="AI52" s="81">
        <f>AI53</f>
        <v>0</v>
      </c>
      <c r="AJ52" s="80">
        <f>AH52+AI52</f>
        <v>1965.70009</v>
      </c>
      <c r="AK52" s="80">
        <f>'43'!AD43</f>
        <v>650</v>
      </c>
      <c r="AL52" s="81">
        <f>AL53</f>
        <v>0</v>
      </c>
      <c r="AM52" s="80">
        <f>AK52+AL52</f>
        <v>650</v>
      </c>
      <c r="AN52" s="80">
        <f>'48'!AP43</f>
        <v>1050</v>
      </c>
      <c r="AO52" s="81">
        <f>AO53</f>
        <v>0</v>
      </c>
      <c r="AP52" s="80">
        <f>AN52+AO52</f>
        <v>1050</v>
      </c>
      <c r="AQ52" s="80">
        <f>'56'!AS43</f>
        <v>1500</v>
      </c>
      <c r="AR52" s="81">
        <f>AR53</f>
        <v>0</v>
      </c>
      <c r="AS52" s="80">
        <f>AQ52+AR52</f>
        <v>1500</v>
      </c>
      <c r="AT52" s="80">
        <f>'56'!AV43</f>
        <v>1000</v>
      </c>
      <c r="AU52" s="81">
        <f>AU53</f>
        <v>0</v>
      </c>
      <c r="AV52" s="80">
        <f>AT52+AU52</f>
        <v>1000</v>
      </c>
      <c r="AW52" s="80">
        <f>'56'!AY43</f>
        <v>0</v>
      </c>
      <c r="AX52" s="81">
        <f>AX53</f>
        <v>0</v>
      </c>
      <c r="AY52" s="80">
        <f>AW52+AX52</f>
        <v>0</v>
      </c>
      <c r="AZ52" s="167">
        <f>BC52+BF52+BI52+BL52</f>
        <v>0</v>
      </c>
      <c r="BA52" s="80">
        <v>0</v>
      </c>
      <c r="BB52" s="81">
        <f>BB53</f>
        <v>0</v>
      </c>
      <c r="BC52" s="80">
        <f>BA52+BB52</f>
        <v>0</v>
      </c>
      <c r="BD52" s="80">
        <v>0</v>
      </c>
      <c r="BE52" s="81">
        <f>BE53</f>
        <v>0</v>
      </c>
      <c r="BF52" s="80">
        <f>BD52+BE52</f>
        <v>0</v>
      </c>
      <c r="BG52" s="80">
        <v>0</v>
      </c>
      <c r="BH52" s="81">
        <f>BH53</f>
        <v>0</v>
      </c>
      <c r="BI52" s="80">
        <f>BG52+BH52</f>
        <v>0</v>
      </c>
      <c r="BJ52" s="80">
        <f>'56'!BL43</f>
        <v>0</v>
      </c>
      <c r="BK52" s="81">
        <f>BK53</f>
        <v>0</v>
      </c>
      <c r="BL52" s="80">
        <f>BJ52+BK52</f>
        <v>0</v>
      </c>
      <c r="BM52" s="80">
        <f>'56'!BO43</f>
        <v>0</v>
      </c>
      <c r="BN52" s="81">
        <f>BN53</f>
        <v>0</v>
      </c>
      <c r="BO52" s="80">
        <f>BM52+BN52</f>
        <v>0</v>
      </c>
      <c r="BP52" s="80">
        <f>'56'!BR43</f>
        <v>0</v>
      </c>
      <c r="BQ52" s="81">
        <f>BQ53</f>
        <v>0</v>
      </c>
      <c r="BR52" s="80">
        <f>BP52+BQ52</f>
        <v>0</v>
      </c>
      <c r="BS52" s="192">
        <f>BT52+BU52+BX52+CA52+CD52+CG52+CJ52</f>
        <v>59908.97182</v>
      </c>
      <c r="BT52" s="80">
        <f t="shared" si="8"/>
        <v>0</v>
      </c>
      <c r="BU52" s="80">
        <f t="shared" si="8"/>
        <v>0</v>
      </c>
      <c r="BV52" s="80">
        <f t="shared" si="8"/>
        <v>7732.51086</v>
      </c>
      <c r="BW52" s="81">
        <f t="shared" si="8"/>
        <v>0</v>
      </c>
      <c r="BX52" s="80">
        <f>BV52+BW52</f>
        <v>7732.51086</v>
      </c>
      <c r="BY52" s="80">
        <f>J52+AH52+BA52</f>
        <v>12340.11742</v>
      </c>
      <c r="BZ52" s="81">
        <f>K52+AI52+BB52</f>
        <v>0</v>
      </c>
      <c r="CA52" s="80">
        <f>BY52+BZ52</f>
        <v>12340.11742</v>
      </c>
      <c r="CB52" s="80">
        <f>M52+AK52</f>
        <v>10602.83704</v>
      </c>
      <c r="CC52" s="81">
        <f>N52+AL52</f>
        <v>0</v>
      </c>
      <c r="CD52" s="80">
        <f>CB52+CC52</f>
        <v>10602.83704</v>
      </c>
      <c r="CE52" s="80">
        <f>P52+AN52</f>
        <v>17590.70411</v>
      </c>
      <c r="CF52" s="81">
        <f>Q52+AO52</f>
        <v>0</v>
      </c>
      <c r="CG52" s="80">
        <f>CE52+CF52</f>
        <v>17590.70411</v>
      </c>
      <c r="CH52" s="80">
        <f>S52+AQ52+BJ52</f>
        <v>11642.80239</v>
      </c>
      <c r="CI52" s="81">
        <f>T52+AR52+BK52</f>
        <v>0</v>
      </c>
      <c r="CJ52" s="80">
        <f>CH52+CI52</f>
        <v>11642.80239</v>
      </c>
      <c r="CK52" s="80">
        <f>V52+AT52+BM52</f>
        <v>12461.61764</v>
      </c>
      <c r="CL52" s="81">
        <f>W52+AU52+BN52</f>
        <v>0</v>
      </c>
      <c r="CM52" s="80">
        <f>CK52+CL52</f>
        <v>12461.61764</v>
      </c>
      <c r="CN52" s="80">
        <f>Y52+AW52+BP52</f>
        <v>10481.5146</v>
      </c>
      <c r="CO52" s="81">
        <f>Z52+AX52+BQ52</f>
        <v>0</v>
      </c>
      <c r="CP52" s="80">
        <f>CN52+CO52</f>
        <v>10481.5146</v>
      </c>
      <c r="CQ52" s="224"/>
    </row>
    <row r="53" ht="30.75" customHeight="1" spans="1:95">
      <c r="A53" s="113"/>
      <c r="B53" s="114"/>
      <c r="C53" s="115" t="s">
        <v>157</v>
      </c>
      <c r="D53" s="116"/>
      <c r="E53" s="117"/>
      <c r="F53" s="117"/>
      <c r="G53" s="117"/>
      <c r="H53" s="118"/>
      <c r="I53" s="117"/>
      <c r="J53" s="117"/>
      <c r="K53" s="118"/>
      <c r="L53" s="117"/>
      <c r="M53" s="117"/>
      <c r="N53" s="118"/>
      <c r="O53" s="117"/>
      <c r="P53" s="117"/>
      <c r="Q53" s="118"/>
      <c r="R53" s="159"/>
      <c r="S53" s="117"/>
      <c r="T53" s="81"/>
      <c r="U53" s="159"/>
      <c r="V53" s="117"/>
      <c r="W53" s="118"/>
      <c r="X53" s="159"/>
      <c r="Y53" s="117"/>
      <c r="Z53" s="118"/>
      <c r="AA53" s="159"/>
      <c r="AB53" s="116"/>
      <c r="AC53" s="117"/>
      <c r="AD53" s="117"/>
      <c r="AE53" s="117"/>
      <c r="AF53" s="118"/>
      <c r="AG53" s="117"/>
      <c r="AH53" s="117"/>
      <c r="AI53" s="165"/>
      <c r="AJ53" s="117"/>
      <c r="AK53" s="117"/>
      <c r="AL53" s="118"/>
      <c r="AM53" s="117"/>
      <c r="AN53" s="117"/>
      <c r="AO53" s="118"/>
      <c r="AP53" s="117"/>
      <c r="AQ53" s="117"/>
      <c r="AR53" s="118"/>
      <c r="AS53" s="117"/>
      <c r="AT53" s="117"/>
      <c r="AU53" s="118"/>
      <c r="AV53" s="117"/>
      <c r="AW53" s="117"/>
      <c r="AX53" s="118"/>
      <c r="AY53" s="176"/>
      <c r="AZ53" s="177"/>
      <c r="BA53" s="178"/>
      <c r="BB53" s="118"/>
      <c r="BC53" s="178"/>
      <c r="BD53" s="178"/>
      <c r="BE53" s="118"/>
      <c r="BF53" s="178"/>
      <c r="BG53" s="178"/>
      <c r="BH53" s="118"/>
      <c r="BI53" s="178"/>
      <c r="BJ53" s="178"/>
      <c r="BK53" s="118"/>
      <c r="BL53" s="178"/>
      <c r="BM53" s="178"/>
      <c r="BN53" s="118"/>
      <c r="BO53" s="178"/>
      <c r="BP53" s="178"/>
      <c r="BQ53" s="118"/>
      <c r="BR53" s="194"/>
      <c r="BS53" s="195"/>
      <c r="BT53" s="196"/>
      <c r="BU53" s="196"/>
      <c r="BV53" s="196"/>
      <c r="BW53" s="198"/>
      <c r="BX53" s="196"/>
      <c r="BY53" s="196"/>
      <c r="BZ53" s="198"/>
      <c r="CA53" s="196"/>
      <c r="CB53" s="196"/>
      <c r="CC53" s="198"/>
      <c r="CD53" s="196"/>
      <c r="CE53" s="196"/>
      <c r="CF53" s="198"/>
      <c r="CG53" s="196"/>
      <c r="CH53" s="196"/>
      <c r="CI53" s="198"/>
      <c r="CJ53" s="196"/>
      <c r="CK53" s="196"/>
      <c r="CL53" s="198"/>
      <c r="CM53" s="196"/>
      <c r="CN53" s="196"/>
      <c r="CO53" s="198"/>
      <c r="CP53" s="229"/>
      <c r="CQ53" s="225"/>
    </row>
    <row r="54" s="27" customFormat="1" ht="66.75" customHeight="1" spans="1:95">
      <c r="A54" s="119"/>
      <c r="B54" s="120" t="s">
        <v>189</v>
      </c>
      <c r="C54" s="121"/>
      <c r="D54" s="79">
        <f>E54+F54+I54+L54+O54+R54+U54</f>
        <v>512074.16723</v>
      </c>
      <c r="E54" s="122">
        <f>E52+E47+E39+E35+E34+E31+E28+E22</f>
        <v>68854.353</v>
      </c>
      <c r="F54" s="122">
        <f t="shared" ref="F54:AY54" si="9">F52+F47+F39+F35+F34+F31+F28+F22</f>
        <v>62669.96004</v>
      </c>
      <c r="G54" s="122">
        <f t="shared" si="9"/>
        <v>73521.61235</v>
      </c>
      <c r="H54" s="122">
        <f t="shared" si="9"/>
        <v>0</v>
      </c>
      <c r="I54" s="122">
        <f t="shared" si="9"/>
        <v>71522.40365</v>
      </c>
      <c r="J54" s="122">
        <f t="shared" si="9"/>
        <v>68942.51381</v>
      </c>
      <c r="K54" s="122">
        <f t="shared" si="9"/>
        <v>0</v>
      </c>
      <c r="L54" s="122">
        <f t="shared" si="9"/>
        <v>68942.51381</v>
      </c>
      <c r="M54" s="122">
        <f t="shared" si="9"/>
        <v>67687.88324</v>
      </c>
      <c r="N54" s="122">
        <f t="shared" si="9"/>
        <v>0</v>
      </c>
      <c r="O54" s="122">
        <f t="shared" si="9"/>
        <v>67687.88324</v>
      </c>
      <c r="P54" s="122">
        <f t="shared" si="9"/>
        <v>100143.35922</v>
      </c>
      <c r="Q54" s="122">
        <f t="shared" si="9"/>
        <v>0</v>
      </c>
      <c r="R54" s="122">
        <f t="shared" si="9"/>
        <v>97690.08269</v>
      </c>
      <c r="S54" s="122">
        <f t="shared" si="9"/>
        <v>74706.9708</v>
      </c>
      <c r="T54" s="122">
        <f t="shared" si="9"/>
        <v>0</v>
      </c>
      <c r="U54" s="122">
        <f t="shared" si="9"/>
        <v>74706.9708</v>
      </c>
      <c r="V54" s="122">
        <f t="shared" si="9"/>
        <v>80479.87595</v>
      </c>
      <c r="W54" s="122">
        <f t="shared" si="9"/>
        <v>0</v>
      </c>
      <c r="X54" s="122">
        <f t="shared" si="9"/>
        <v>80479.87595</v>
      </c>
      <c r="Y54" s="122">
        <f t="shared" si="9"/>
        <v>71101.19882</v>
      </c>
      <c r="Z54" s="122">
        <f t="shared" si="9"/>
        <v>0</v>
      </c>
      <c r="AA54" s="122">
        <f t="shared" si="9"/>
        <v>71101.19882</v>
      </c>
      <c r="AB54" s="79">
        <f>AC54+AD54+AG54+AJ54+AM54+AP54+AS54</f>
        <v>34391.86534</v>
      </c>
      <c r="AC54" s="122">
        <f t="shared" si="9"/>
        <v>4170.09794</v>
      </c>
      <c r="AD54" s="122">
        <f t="shared" si="9"/>
        <v>0</v>
      </c>
      <c r="AE54" s="122">
        <f t="shared" si="9"/>
        <v>3698.01164</v>
      </c>
      <c r="AF54" s="122">
        <f t="shared" si="9"/>
        <v>0</v>
      </c>
      <c r="AG54" s="122">
        <f t="shared" si="9"/>
        <v>3698.01164</v>
      </c>
      <c r="AH54" s="122">
        <f t="shared" si="9"/>
        <v>13189.43893</v>
      </c>
      <c r="AI54" s="122">
        <f t="shared" si="9"/>
        <v>0</v>
      </c>
      <c r="AJ54" s="122">
        <f t="shared" si="9"/>
        <v>8458.26951</v>
      </c>
      <c r="AK54" s="122">
        <f t="shared" si="9"/>
        <v>3600</v>
      </c>
      <c r="AL54" s="122">
        <f t="shared" si="9"/>
        <v>0</v>
      </c>
      <c r="AM54" s="122">
        <f t="shared" si="9"/>
        <v>3600</v>
      </c>
      <c r="AN54" s="122">
        <f t="shared" si="9"/>
        <v>5100.4</v>
      </c>
      <c r="AO54" s="122">
        <f t="shared" si="9"/>
        <v>0</v>
      </c>
      <c r="AP54" s="122">
        <f t="shared" si="9"/>
        <v>5100.4</v>
      </c>
      <c r="AQ54" s="122">
        <f t="shared" si="9"/>
        <v>9365.08625</v>
      </c>
      <c r="AR54" s="122">
        <f t="shared" si="9"/>
        <v>0</v>
      </c>
      <c r="AS54" s="122">
        <f t="shared" si="9"/>
        <v>9365.08625</v>
      </c>
      <c r="AT54" s="122">
        <f t="shared" si="9"/>
        <v>8000</v>
      </c>
      <c r="AU54" s="122">
        <f t="shared" si="9"/>
        <v>0</v>
      </c>
      <c r="AV54" s="122">
        <f t="shared" si="9"/>
        <v>8000</v>
      </c>
      <c r="AW54" s="122">
        <f t="shared" si="9"/>
        <v>0</v>
      </c>
      <c r="AX54" s="122">
        <f t="shared" si="9"/>
        <v>0</v>
      </c>
      <c r="AY54" s="122">
        <f t="shared" si="9"/>
        <v>0</v>
      </c>
      <c r="AZ54" s="167">
        <f>BC54+BF54+BI54+BL54</f>
        <v>0</v>
      </c>
      <c r="BA54" s="179">
        <f>BA52+BA39+BA35+BA34+BA31+BA28+BA22</f>
        <v>0</v>
      </c>
      <c r="BB54" s="179">
        <f>BB52+BB39+BB35+BB34+BB31+BB28+BB22</f>
        <v>0</v>
      </c>
      <c r="BC54" s="122">
        <f t="shared" ref="BC54:CP54" si="10">BC52+BC47+BC39+BC35+BC34+BC31+BC28+BC22</f>
        <v>0</v>
      </c>
      <c r="BD54" s="122">
        <f t="shared" si="10"/>
        <v>0</v>
      </c>
      <c r="BE54" s="122">
        <f t="shared" si="10"/>
        <v>0</v>
      </c>
      <c r="BF54" s="122">
        <f t="shared" si="10"/>
        <v>0</v>
      </c>
      <c r="BG54" s="122">
        <f t="shared" si="10"/>
        <v>0</v>
      </c>
      <c r="BH54" s="122">
        <f t="shared" si="10"/>
        <v>0</v>
      </c>
      <c r="BI54" s="122">
        <f t="shared" si="10"/>
        <v>0</v>
      </c>
      <c r="BJ54" s="122">
        <f t="shared" si="10"/>
        <v>0</v>
      </c>
      <c r="BK54" s="122">
        <f t="shared" si="10"/>
        <v>0</v>
      </c>
      <c r="BL54" s="122">
        <f t="shared" si="10"/>
        <v>0</v>
      </c>
      <c r="BM54" s="122">
        <f t="shared" si="10"/>
        <v>0</v>
      </c>
      <c r="BN54" s="122">
        <f t="shared" si="10"/>
        <v>0</v>
      </c>
      <c r="BO54" s="122">
        <f t="shared" si="10"/>
        <v>0</v>
      </c>
      <c r="BP54" s="122">
        <f t="shared" si="10"/>
        <v>0</v>
      </c>
      <c r="BQ54" s="122">
        <f t="shared" si="10"/>
        <v>0</v>
      </c>
      <c r="BR54" s="122">
        <f t="shared" si="10"/>
        <v>0</v>
      </c>
      <c r="BS54" s="192">
        <f>BT54+BU54+BX54+CA54+CD54+CG54+CJ54</f>
        <v>546466.03257</v>
      </c>
      <c r="BT54" s="122">
        <f t="shared" si="10"/>
        <v>73024.45094</v>
      </c>
      <c r="BU54" s="122">
        <f t="shared" si="10"/>
        <v>62669.96004</v>
      </c>
      <c r="BV54" s="122">
        <f t="shared" si="10"/>
        <v>77219.62399</v>
      </c>
      <c r="BW54" s="122">
        <f t="shared" si="10"/>
        <v>0</v>
      </c>
      <c r="BX54" s="122">
        <f t="shared" si="10"/>
        <v>75220.41529</v>
      </c>
      <c r="BY54" s="122">
        <f t="shared" si="10"/>
        <v>82131.95274</v>
      </c>
      <c r="BZ54" s="122">
        <f t="shared" si="10"/>
        <v>0</v>
      </c>
      <c r="CA54" s="122">
        <f t="shared" si="10"/>
        <v>77400.78332</v>
      </c>
      <c r="CB54" s="122">
        <f t="shared" si="10"/>
        <v>71287.88324</v>
      </c>
      <c r="CC54" s="122">
        <f t="shared" si="10"/>
        <v>0</v>
      </c>
      <c r="CD54" s="122">
        <f t="shared" si="10"/>
        <v>71287.88324</v>
      </c>
      <c r="CE54" s="122">
        <f t="shared" si="10"/>
        <v>102790.48269</v>
      </c>
      <c r="CF54" s="122">
        <f t="shared" si="10"/>
        <v>0</v>
      </c>
      <c r="CG54" s="122">
        <f t="shared" si="10"/>
        <v>102790.48269</v>
      </c>
      <c r="CH54" s="122">
        <f t="shared" si="10"/>
        <v>84072.05705</v>
      </c>
      <c r="CI54" s="122">
        <f t="shared" si="10"/>
        <v>0</v>
      </c>
      <c r="CJ54" s="122">
        <f t="shared" si="10"/>
        <v>84072.05705</v>
      </c>
      <c r="CK54" s="122">
        <f t="shared" si="10"/>
        <v>88479.87595</v>
      </c>
      <c r="CL54" s="122">
        <f t="shared" si="10"/>
        <v>0</v>
      </c>
      <c r="CM54" s="122">
        <f t="shared" si="10"/>
        <v>88479.87595</v>
      </c>
      <c r="CN54" s="122">
        <f t="shared" si="10"/>
        <v>71101.19882</v>
      </c>
      <c r="CO54" s="122">
        <f t="shared" si="10"/>
        <v>0</v>
      </c>
      <c r="CP54" s="122">
        <f t="shared" si="10"/>
        <v>71101.19882</v>
      </c>
      <c r="CQ54" s="230"/>
    </row>
    <row r="55" s="27" customFormat="1" ht="27" customHeight="1" spans="1:95">
      <c r="A55" s="123" t="s">
        <v>286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231"/>
      <c r="CQ55" s="232"/>
    </row>
    <row r="56" s="27" customFormat="1" ht="125.25" customHeight="1" spans="1:95">
      <c r="A56" s="125" t="s">
        <v>44</v>
      </c>
      <c r="B56" s="126" t="s">
        <v>287</v>
      </c>
      <c r="C56" s="127" t="s">
        <v>13</v>
      </c>
      <c r="D56" s="79">
        <f>E56+F56+I56+L56+O56+R56+U56</f>
        <v>157.89516</v>
      </c>
      <c r="E56" s="128">
        <v>0</v>
      </c>
      <c r="F56" s="128">
        <v>0</v>
      </c>
      <c r="G56" s="128">
        <v>0</v>
      </c>
      <c r="H56" s="129"/>
      <c r="I56" s="128">
        <f>G56+H56</f>
        <v>0</v>
      </c>
      <c r="J56" s="128">
        <f>'35'!L46</f>
        <v>52.632</v>
      </c>
      <c r="K56" s="129">
        <f>K57+K58+K59</f>
        <v>0</v>
      </c>
      <c r="L56" s="128">
        <f>J56+K56</f>
        <v>52.632</v>
      </c>
      <c r="M56" s="128">
        <f>'43'!O47</f>
        <v>26.31579</v>
      </c>
      <c r="N56" s="129">
        <f>N57+N58+N59</f>
        <v>0</v>
      </c>
      <c r="O56" s="128">
        <f>M56+N56</f>
        <v>26.31579</v>
      </c>
      <c r="P56" s="128">
        <f>'49'!R47</f>
        <v>26.31579</v>
      </c>
      <c r="Q56" s="129">
        <f>Q57+Q58+Q59</f>
        <v>0</v>
      </c>
      <c r="R56" s="160">
        <f>P56+Q56</f>
        <v>26.31579</v>
      </c>
      <c r="S56" s="128">
        <f>'56'!U47</f>
        <v>52.63158</v>
      </c>
      <c r="T56" s="129">
        <f>T57+T58+T59</f>
        <v>0</v>
      </c>
      <c r="U56" s="160">
        <f>S56+T56</f>
        <v>52.63158</v>
      </c>
      <c r="V56" s="128">
        <f>'56'!X47</f>
        <v>0</v>
      </c>
      <c r="W56" s="129">
        <f>W57</f>
        <v>0</v>
      </c>
      <c r="X56" s="160">
        <f>V56+W56</f>
        <v>0</v>
      </c>
      <c r="Y56" s="128">
        <f>'56'!AA47</f>
        <v>52.63158</v>
      </c>
      <c r="Z56" s="129">
        <f>Z57</f>
        <v>0</v>
      </c>
      <c r="AA56" s="160">
        <f>Y56+Z56</f>
        <v>52.63158</v>
      </c>
      <c r="AB56" s="79">
        <f>AC56+AD56+AG56+AJ56+AM56+AP56+AS56</f>
        <v>560.02338</v>
      </c>
      <c r="AC56" s="128">
        <v>0</v>
      </c>
      <c r="AD56" s="128">
        <v>0</v>
      </c>
      <c r="AE56" s="128">
        <v>0</v>
      </c>
      <c r="AF56" s="129"/>
      <c r="AG56" s="128">
        <f>AE56+AF56</f>
        <v>0</v>
      </c>
      <c r="AH56" s="128">
        <f>'35'!AA46</f>
        <v>180</v>
      </c>
      <c r="AI56" s="129">
        <f>AI57+AI58+AI59</f>
        <v>0</v>
      </c>
      <c r="AJ56" s="128">
        <f>AH56+AI56</f>
        <v>180</v>
      </c>
      <c r="AK56" s="128">
        <f>'43'!AD47</f>
        <v>90</v>
      </c>
      <c r="AL56" s="129">
        <f>AL57+AL58+AL59</f>
        <v>0</v>
      </c>
      <c r="AM56" s="128">
        <f>AK56+AL56</f>
        <v>90</v>
      </c>
      <c r="AN56" s="128">
        <f>'49'!AP47</f>
        <v>90</v>
      </c>
      <c r="AO56" s="129">
        <f>AO57+AO58+AO59</f>
        <v>0</v>
      </c>
      <c r="AP56" s="128">
        <f>AN56+AO56</f>
        <v>90</v>
      </c>
      <c r="AQ56" s="128">
        <f>'56'!AS47</f>
        <v>200</v>
      </c>
      <c r="AR56" s="129">
        <f>AR57+AR58+AR59</f>
        <v>0.02338</v>
      </c>
      <c r="AS56" s="128">
        <f>AQ56+AR56</f>
        <v>200.02338</v>
      </c>
      <c r="AT56" s="128">
        <f>'56'!AV47</f>
        <v>0</v>
      </c>
      <c r="AU56" s="129">
        <f>AU57</f>
        <v>0</v>
      </c>
      <c r="AV56" s="128">
        <f>AT56+AU56</f>
        <v>0</v>
      </c>
      <c r="AW56" s="128">
        <f>'56'!AY47</f>
        <v>200</v>
      </c>
      <c r="AX56" s="129">
        <f>AX57</f>
        <v>0</v>
      </c>
      <c r="AY56" s="128">
        <f>AW56+AX56</f>
        <v>200</v>
      </c>
      <c r="AZ56" s="167">
        <f>BC56+BF56+BI56+BL56</f>
        <v>2029.97662</v>
      </c>
      <c r="BA56" s="180">
        <f>'34'!AK46</f>
        <v>820</v>
      </c>
      <c r="BB56" s="129">
        <f>BB57+BB58+BB59</f>
        <v>0</v>
      </c>
      <c r="BC56" s="128">
        <f>BA56+BB56</f>
        <v>820</v>
      </c>
      <c r="BD56" s="128">
        <f>'43'!AN47</f>
        <v>410</v>
      </c>
      <c r="BE56" s="129">
        <f>BE57+BE58+BE59</f>
        <v>0</v>
      </c>
      <c r="BF56" s="128">
        <f>BD56+BE56</f>
        <v>410</v>
      </c>
      <c r="BG56" s="128">
        <f>'49'!BI47</f>
        <v>410</v>
      </c>
      <c r="BH56" s="129">
        <f>BH57+BH58+BH59</f>
        <v>0</v>
      </c>
      <c r="BI56" s="128">
        <f>'56'!BK47</f>
        <v>0</v>
      </c>
      <c r="BJ56" s="128">
        <f>'56'!BL47</f>
        <v>800</v>
      </c>
      <c r="BK56" s="129">
        <f>BK57+BK58+BK59</f>
        <v>-0.02338</v>
      </c>
      <c r="BL56" s="128">
        <f>BJ56+BK56</f>
        <v>799.97662</v>
      </c>
      <c r="BM56" s="128">
        <f>'56'!BO47</f>
        <v>0</v>
      </c>
      <c r="BN56" s="129">
        <f>BN57</f>
        <v>0</v>
      </c>
      <c r="BO56" s="128">
        <f>BM56+BN56</f>
        <v>0</v>
      </c>
      <c r="BP56" s="128">
        <f>'56'!BR47</f>
        <v>800</v>
      </c>
      <c r="BQ56" s="129">
        <f>BQ57</f>
        <v>0</v>
      </c>
      <c r="BR56" s="160">
        <f>BP56+BQ56</f>
        <v>800</v>
      </c>
      <c r="BS56" s="192">
        <f>BT56+BU56+BX56+CA56+CD56+CG56+CJ56</f>
        <v>3157.89516</v>
      </c>
      <c r="BT56" s="128">
        <f>E56+AC56</f>
        <v>0</v>
      </c>
      <c r="BU56" s="128">
        <f>F56+AD56</f>
        <v>0</v>
      </c>
      <c r="BV56" s="128">
        <f>G56+AE56</f>
        <v>0</v>
      </c>
      <c r="BW56" s="129">
        <f>H56+AF56</f>
        <v>0</v>
      </c>
      <c r="BX56" s="128">
        <f>BV56+BW56</f>
        <v>0</v>
      </c>
      <c r="BY56" s="128">
        <f>J56+AH56+BA56</f>
        <v>1052.632</v>
      </c>
      <c r="BZ56" s="129">
        <f>K56+AI56+BB56</f>
        <v>0</v>
      </c>
      <c r="CA56" s="128">
        <f>BY56+BZ56</f>
        <v>1052.632</v>
      </c>
      <c r="CB56" s="128">
        <f>M56+AK56+BD56</f>
        <v>526.31579</v>
      </c>
      <c r="CC56" s="200">
        <f>N56+AL56+BE56</f>
        <v>0</v>
      </c>
      <c r="CD56" s="128">
        <f>CB56+CC56</f>
        <v>526.31579</v>
      </c>
      <c r="CE56" s="128">
        <f>P56+AN56+BG56</f>
        <v>526.31579</v>
      </c>
      <c r="CF56" s="129">
        <f>Q56+AO56+BH56</f>
        <v>0</v>
      </c>
      <c r="CG56" s="128">
        <f>CE56+CF56</f>
        <v>526.31579</v>
      </c>
      <c r="CH56" s="128">
        <f>S56+AQ56+BJ56</f>
        <v>1052.63158</v>
      </c>
      <c r="CI56" s="129">
        <f>T56+AR56+BK56</f>
        <v>0</v>
      </c>
      <c r="CJ56" s="128">
        <f>CH56+CI56</f>
        <v>1052.63158</v>
      </c>
      <c r="CK56" s="128">
        <f>V56+AT56+BM56</f>
        <v>0</v>
      </c>
      <c r="CL56" s="129">
        <f>W56+AU56+BN56</f>
        <v>0</v>
      </c>
      <c r="CM56" s="128">
        <f>CK56+CL56</f>
        <v>0</v>
      </c>
      <c r="CN56" s="128">
        <f>Y56+AW56+BP56</f>
        <v>1052.63158</v>
      </c>
      <c r="CO56" s="129">
        <f>Z56+AX56+BQ56</f>
        <v>0</v>
      </c>
      <c r="CP56" s="128">
        <f>CN56+CO56</f>
        <v>1052.63158</v>
      </c>
      <c r="CQ56" s="233" t="s">
        <v>583</v>
      </c>
    </row>
    <row r="57" s="27" customFormat="1" ht="18" customHeight="1" spans="1:95">
      <c r="A57" s="130"/>
      <c r="B57" s="85"/>
      <c r="C57" s="131" t="s">
        <v>330</v>
      </c>
      <c r="D57" s="132"/>
      <c r="E57" s="80"/>
      <c r="F57" s="80"/>
      <c r="G57" s="80"/>
      <c r="H57" s="81"/>
      <c r="I57" s="80"/>
      <c r="J57" s="80"/>
      <c r="K57" s="81"/>
      <c r="L57" s="80"/>
      <c r="M57" s="80"/>
      <c r="N57" s="81"/>
      <c r="O57" s="80"/>
      <c r="P57" s="80"/>
      <c r="Q57" s="81"/>
      <c r="R57" s="154"/>
      <c r="S57" s="80"/>
      <c r="T57" s="81"/>
      <c r="U57" s="154"/>
      <c r="V57" s="80"/>
      <c r="W57" s="81"/>
      <c r="X57" s="154"/>
      <c r="Y57" s="80"/>
      <c r="Z57" s="81"/>
      <c r="AA57" s="154"/>
      <c r="AB57" s="79"/>
      <c r="AC57" s="80"/>
      <c r="AD57" s="80"/>
      <c r="AE57" s="80"/>
      <c r="AF57" s="81"/>
      <c r="AG57" s="80"/>
      <c r="AH57" s="80"/>
      <c r="AI57" s="81"/>
      <c r="AJ57" s="80"/>
      <c r="AK57" s="80"/>
      <c r="AL57" s="81"/>
      <c r="AM57" s="80"/>
      <c r="AN57" s="80"/>
      <c r="AO57" s="81"/>
      <c r="AP57" s="80"/>
      <c r="AQ57" s="80"/>
      <c r="AR57" s="81"/>
      <c r="AS57" s="80"/>
      <c r="AT57" s="80"/>
      <c r="AU57" s="81"/>
      <c r="AV57" s="80"/>
      <c r="AW57" s="80"/>
      <c r="AX57" s="81"/>
      <c r="AY57" s="80"/>
      <c r="AZ57" s="79"/>
      <c r="BA57" s="181"/>
      <c r="BB57" s="81"/>
      <c r="BC57" s="80"/>
      <c r="BD57" s="80"/>
      <c r="BE57" s="81"/>
      <c r="BF57" s="80"/>
      <c r="BG57" s="80"/>
      <c r="BH57" s="81"/>
      <c r="BI57" s="80"/>
      <c r="BJ57" s="80"/>
      <c r="BK57" s="81"/>
      <c r="BL57" s="80"/>
      <c r="BM57" s="80"/>
      <c r="BN57" s="81"/>
      <c r="BO57" s="80"/>
      <c r="BP57" s="80"/>
      <c r="BQ57" s="81"/>
      <c r="BR57" s="154"/>
      <c r="BS57" s="79"/>
      <c r="BT57" s="80"/>
      <c r="BU57" s="80"/>
      <c r="BV57" s="80"/>
      <c r="BW57" s="81"/>
      <c r="BX57" s="80"/>
      <c r="BY57" s="80"/>
      <c r="BZ57" s="149"/>
      <c r="CA57" s="80"/>
      <c r="CB57" s="80"/>
      <c r="CC57" s="149"/>
      <c r="CD57" s="80"/>
      <c r="CE57" s="80"/>
      <c r="CF57" s="81"/>
      <c r="CG57" s="80"/>
      <c r="CH57" s="80"/>
      <c r="CI57" s="149"/>
      <c r="CJ57" s="80"/>
      <c r="CK57" s="80"/>
      <c r="CL57" s="149"/>
      <c r="CM57" s="80"/>
      <c r="CN57" s="80"/>
      <c r="CO57" s="149"/>
      <c r="CP57" s="166"/>
      <c r="CQ57" s="234"/>
    </row>
    <row r="58" s="27" customFormat="1" ht="16.5" customHeight="1" spans="1:95">
      <c r="A58" s="130"/>
      <c r="B58" s="85"/>
      <c r="C58" s="131" t="s">
        <v>91</v>
      </c>
      <c r="D58" s="132"/>
      <c r="E58" s="80"/>
      <c r="F58" s="80"/>
      <c r="G58" s="80"/>
      <c r="H58" s="81"/>
      <c r="I58" s="80"/>
      <c r="J58" s="80"/>
      <c r="K58" s="81"/>
      <c r="L58" s="80"/>
      <c r="M58" s="80"/>
      <c r="N58" s="81"/>
      <c r="O58" s="80"/>
      <c r="P58" s="80"/>
      <c r="Q58" s="81"/>
      <c r="R58" s="154"/>
      <c r="S58" s="80"/>
      <c r="T58" s="81"/>
      <c r="U58" s="154"/>
      <c r="V58" s="80"/>
      <c r="W58" s="81"/>
      <c r="X58" s="154"/>
      <c r="Y58" s="80"/>
      <c r="Z58" s="81"/>
      <c r="AA58" s="154"/>
      <c r="AB58" s="79"/>
      <c r="AC58" s="80"/>
      <c r="AD58" s="80"/>
      <c r="AE58" s="80"/>
      <c r="AF58" s="81"/>
      <c r="AG58" s="80"/>
      <c r="AH58" s="80"/>
      <c r="AI58" s="81"/>
      <c r="AJ58" s="80"/>
      <c r="AK58" s="80"/>
      <c r="AL58" s="81"/>
      <c r="AM58" s="80"/>
      <c r="AN58" s="80"/>
      <c r="AO58" s="81"/>
      <c r="AP58" s="80"/>
      <c r="AQ58" s="80"/>
      <c r="AR58" s="81">
        <v>0.02338</v>
      </c>
      <c r="AS58" s="80"/>
      <c r="AT58" s="80"/>
      <c r="AU58" s="81"/>
      <c r="AV58" s="80"/>
      <c r="AW58" s="80"/>
      <c r="AX58" s="81"/>
      <c r="AY58" s="80"/>
      <c r="AZ58" s="79"/>
      <c r="BA58" s="181"/>
      <c r="BB58" s="81"/>
      <c r="BC58" s="80"/>
      <c r="BD58" s="80"/>
      <c r="BE58" s="81"/>
      <c r="BF58" s="80"/>
      <c r="BG58" s="80"/>
      <c r="BH58" s="81"/>
      <c r="BI58" s="80"/>
      <c r="BJ58" s="80"/>
      <c r="BK58" s="81">
        <v>-0.02338</v>
      </c>
      <c r="BL58" s="80"/>
      <c r="BM58" s="80"/>
      <c r="BN58" s="81"/>
      <c r="BO58" s="80"/>
      <c r="BP58" s="80"/>
      <c r="BQ58" s="81"/>
      <c r="BR58" s="154"/>
      <c r="BS58" s="79"/>
      <c r="BT58" s="80"/>
      <c r="BU58" s="80"/>
      <c r="BV58" s="80"/>
      <c r="BW58" s="81"/>
      <c r="BX58" s="80"/>
      <c r="BY58" s="80"/>
      <c r="BZ58" s="81"/>
      <c r="CA58" s="80"/>
      <c r="CB58" s="80"/>
      <c r="CC58" s="149"/>
      <c r="CD58" s="80"/>
      <c r="CE58" s="80"/>
      <c r="CF58" s="81"/>
      <c r="CG58" s="80"/>
      <c r="CH58" s="80"/>
      <c r="CI58" s="149"/>
      <c r="CJ58" s="80"/>
      <c r="CK58" s="80"/>
      <c r="CL58" s="149"/>
      <c r="CM58" s="80"/>
      <c r="CN58" s="80"/>
      <c r="CO58" s="149"/>
      <c r="CP58" s="166"/>
      <c r="CQ58" s="234"/>
    </row>
    <row r="59" s="27" customFormat="1" ht="33.75" customHeight="1" spans="1:95">
      <c r="A59" s="130"/>
      <c r="B59" s="85"/>
      <c r="C59" s="131" t="s">
        <v>161</v>
      </c>
      <c r="D59" s="132"/>
      <c r="E59" s="80"/>
      <c r="F59" s="80"/>
      <c r="G59" s="80"/>
      <c r="H59" s="81"/>
      <c r="I59" s="80"/>
      <c r="J59" s="80"/>
      <c r="K59" s="81"/>
      <c r="L59" s="80"/>
      <c r="M59" s="80"/>
      <c r="N59" s="81"/>
      <c r="O59" s="80"/>
      <c r="P59" s="80"/>
      <c r="Q59" s="81"/>
      <c r="R59" s="154"/>
      <c r="S59" s="80"/>
      <c r="T59" s="81"/>
      <c r="U59" s="154"/>
      <c r="V59" s="80"/>
      <c r="W59" s="81"/>
      <c r="X59" s="154"/>
      <c r="Y59" s="80"/>
      <c r="Z59" s="81"/>
      <c r="AA59" s="154"/>
      <c r="AB59" s="79"/>
      <c r="AC59" s="80"/>
      <c r="AD59" s="80"/>
      <c r="AE59" s="80"/>
      <c r="AF59" s="81"/>
      <c r="AG59" s="80"/>
      <c r="AH59" s="80"/>
      <c r="AI59" s="81"/>
      <c r="AJ59" s="80"/>
      <c r="AK59" s="80"/>
      <c r="AL59" s="81"/>
      <c r="AM59" s="80"/>
      <c r="AN59" s="80"/>
      <c r="AO59" s="81"/>
      <c r="AP59" s="80"/>
      <c r="AQ59" s="80"/>
      <c r="AR59" s="81"/>
      <c r="AS59" s="80"/>
      <c r="AT59" s="80"/>
      <c r="AU59" s="81"/>
      <c r="AV59" s="80"/>
      <c r="AW59" s="80"/>
      <c r="AX59" s="81"/>
      <c r="AY59" s="80"/>
      <c r="AZ59" s="79"/>
      <c r="BA59" s="181"/>
      <c r="BB59" s="81"/>
      <c r="BC59" s="80"/>
      <c r="BD59" s="80"/>
      <c r="BE59" s="81"/>
      <c r="BF59" s="80"/>
      <c r="BG59" s="80"/>
      <c r="BH59" s="81"/>
      <c r="BI59" s="80"/>
      <c r="BJ59" s="80"/>
      <c r="BK59" s="81"/>
      <c r="BL59" s="80"/>
      <c r="BM59" s="80"/>
      <c r="BN59" s="81"/>
      <c r="BO59" s="80"/>
      <c r="BP59" s="80"/>
      <c r="BQ59" s="81"/>
      <c r="BR59" s="154"/>
      <c r="BS59" s="79"/>
      <c r="BT59" s="80"/>
      <c r="BU59" s="80"/>
      <c r="BV59" s="80"/>
      <c r="BW59" s="81"/>
      <c r="BX59" s="80"/>
      <c r="BY59" s="80"/>
      <c r="BZ59" s="81"/>
      <c r="CA59" s="80"/>
      <c r="CB59" s="80"/>
      <c r="CC59" s="149"/>
      <c r="CD59" s="80"/>
      <c r="CE59" s="80"/>
      <c r="CF59" s="81"/>
      <c r="CG59" s="80"/>
      <c r="CH59" s="80"/>
      <c r="CI59" s="149"/>
      <c r="CJ59" s="80"/>
      <c r="CK59" s="80"/>
      <c r="CL59" s="149"/>
      <c r="CM59" s="80"/>
      <c r="CN59" s="80"/>
      <c r="CO59" s="149"/>
      <c r="CP59" s="166"/>
      <c r="CQ59" s="235"/>
    </row>
    <row r="60" s="27" customFormat="1" ht="75" customHeight="1" spans="1:95">
      <c r="A60" s="133" t="s">
        <v>289</v>
      </c>
      <c r="B60" s="134" t="s">
        <v>290</v>
      </c>
      <c r="C60" s="135" t="s">
        <v>13</v>
      </c>
      <c r="D60" s="79">
        <f>E60+F60+I60+L60+O60+R60+U60</f>
        <v>0</v>
      </c>
      <c r="E60" s="117">
        <v>0</v>
      </c>
      <c r="F60" s="117">
        <v>0</v>
      </c>
      <c r="G60" s="117">
        <f>'27'!I71</f>
        <v>0</v>
      </c>
      <c r="H60" s="118"/>
      <c r="I60" s="117">
        <f>G60+H60</f>
        <v>0</v>
      </c>
      <c r="J60" s="117">
        <f>'35'!L50</f>
        <v>0</v>
      </c>
      <c r="K60" s="118">
        <v>0</v>
      </c>
      <c r="L60" s="117">
        <f>J60+K60</f>
        <v>0</v>
      </c>
      <c r="M60" s="117">
        <f>'43'!O51</f>
        <v>0</v>
      </c>
      <c r="N60" s="118">
        <v>0</v>
      </c>
      <c r="O60" s="117">
        <f>M60+N60</f>
        <v>0</v>
      </c>
      <c r="P60" s="117">
        <f>'49'!R51</f>
        <v>0</v>
      </c>
      <c r="Q60" s="118">
        <v>0</v>
      </c>
      <c r="R60" s="159">
        <f>P60+Q60</f>
        <v>0</v>
      </c>
      <c r="S60" s="117">
        <f>'56'!U51</f>
        <v>0</v>
      </c>
      <c r="T60" s="118">
        <f>T61+T62</f>
        <v>0</v>
      </c>
      <c r="U60" s="159">
        <f>S60+T60</f>
        <v>0</v>
      </c>
      <c r="V60" s="117">
        <f>'56'!X51</f>
        <v>0</v>
      </c>
      <c r="W60" s="118">
        <f>W61+W62</f>
        <v>0</v>
      </c>
      <c r="X60" s="159">
        <f>V60+W60</f>
        <v>0</v>
      </c>
      <c r="Y60" s="117">
        <f>'56'!AA51</f>
        <v>0</v>
      </c>
      <c r="Z60" s="118">
        <f>Z61+Z62</f>
        <v>0</v>
      </c>
      <c r="AA60" s="159">
        <f>Y60+Z60</f>
        <v>0</v>
      </c>
      <c r="AB60" s="79">
        <f>AC60+AD60+AG60+AJ60+AM60+AP60+AS60</f>
        <v>0</v>
      </c>
      <c r="AC60" s="117">
        <v>0</v>
      </c>
      <c r="AD60" s="117">
        <v>0</v>
      </c>
      <c r="AE60" s="117">
        <v>0</v>
      </c>
      <c r="AF60" s="118"/>
      <c r="AG60" s="117">
        <f>AE60+AF60</f>
        <v>0</v>
      </c>
      <c r="AH60" s="117">
        <f>'35'!AA50</f>
        <v>0</v>
      </c>
      <c r="AI60" s="118">
        <v>0</v>
      </c>
      <c r="AJ60" s="117">
        <v>0</v>
      </c>
      <c r="AK60" s="117">
        <f>'43'!AD51</f>
        <v>0</v>
      </c>
      <c r="AL60" s="118">
        <v>0</v>
      </c>
      <c r="AM60" s="117">
        <f>AK60+AL60</f>
        <v>0</v>
      </c>
      <c r="AN60" s="117">
        <f>'49'!AP51</f>
        <v>0</v>
      </c>
      <c r="AO60" s="118">
        <v>0</v>
      </c>
      <c r="AP60" s="117">
        <f>AN60+AO60</f>
        <v>0</v>
      </c>
      <c r="AQ60" s="117">
        <f>'56'!AS51</f>
        <v>0</v>
      </c>
      <c r="AR60" s="118">
        <f>AR61+AR62</f>
        <v>0</v>
      </c>
      <c r="AS60" s="117">
        <f>AQ60+AR60</f>
        <v>0</v>
      </c>
      <c r="AT60" s="117">
        <f>'56'!AV51</f>
        <v>0</v>
      </c>
      <c r="AU60" s="118">
        <v>0</v>
      </c>
      <c r="AV60" s="117">
        <f>AT60+AU60</f>
        <v>0</v>
      </c>
      <c r="AW60" s="117">
        <f>'56'!AY51</f>
        <v>0</v>
      </c>
      <c r="AX60" s="118">
        <f>AX61+AX62</f>
        <v>0</v>
      </c>
      <c r="AY60" s="117">
        <f>AW60+AX60</f>
        <v>0</v>
      </c>
      <c r="AZ60" s="167">
        <f>BC60+BF60+BI60+BL60</f>
        <v>0</v>
      </c>
      <c r="BA60" s="182">
        <f>'33'!AK50</f>
        <v>0</v>
      </c>
      <c r="BB60" s="118">
        <v>0</v>
      </c>
      <c r="BC60" s="117">
        <f>BA60+BB60</f>
        <v>0</v>
      </c>
      <c r="BD60" s="117">
        <f>'43'!AN51</f>
        <v>0</v>
      </c>
      <c r="BE60" s="118">
        <v>0</v>
      </c>
      <c r="BF60" s="117">
        <f>BD60+BE60</f>
        <v>0</v>
      </c>
      <c r="BG60" s="188">
        <f>'49'!BI51</f>
        <v>0</v>
      </c>
      <c r="BH60" s="118">
        <v>0</v>
      </c>
      <c r="BI60" s="117">
        <f>BG60+BH60</f>
        <v>0</v>
      </c>
      <c r="BJ60" s="117">
        <f>'56'!BL51</f>
        <v>0</v>
      </c>
      <c r="BK60" s="118">
        <f>BK61+BK62</f>
        <v>0</v>
      </c>
      <c r="BL60" s="117">
        <f>BJ60+BK60</f>
        <v>0</v>
      </c>
      <c r="BM60" s="117">
        <f>'56'!BO51</f>
        <v>0</v>
      </c>
      <c r="BN60" s="118">
        <f>BN61+BN62</f>
        <v>0</v>
      </c>
      <c r="BO60" s="117">
        <f>BM60+BN60</f>
        <v>0</v>
      </c>
      <c r="BP60" s="117">
        <f>'56'!BR51</f>
        <v>0</v>
      </c>
      <c r="BQ60" s="118">
        <f>BQ61+BQ62</f>
        <v>0</v>
      </c>
      <c r="BR60" s="159">
        <f>BP60+BQ60</f>
        <v>0</v>
      </c>
      <c r="BS60" s="192">
        <f>BT60+BU60+BX60+CA60+CD60+CG60+CJ60</f>
        <v>0</v>
      </c>
      <c r="BT60" s="117">
        <f>E60+AC60</f>
        <v>0</v>
      </c>
      <c r="BU60" s="117">
        <f>F60+AD60</f>
        <v>0</v>
      </c>
      <c r="BV60" s="117">
        <f>G60+AE60</f>
        <v>0</v>
      </c>
      <c r="BW60" s="118">
        <f>H60+AF60</f>
        <v>0</v>
      </c>
      <c r="BX60" s="117">
        <f>BV60+BW60</f>
        <v>0</v>
      </c>
      <c r="BY60" s="117">
        <f>J60+AH60+BA60</f>
        <v>0</v>
      </c>
      <c r="BZ60" s="118">
        <f>K60+AI60+BB60</f>
        <v>0</v>
      </c>
      <c r="CA60" s="117">
        <f>BY60+BZ60</f>
        <v>0</v>
      </c>
      <c r="CB60" s="117">
        <f>M60+AK60+BD60</f>
        <v>0</v>
      </c>
      <c r="CC60" s="201">
        <f>N60+AL60+BE60</f>
        <v>0</v>
      </c>
      <c r="CD60" s="117">
        <f>CB60+CC60</f>
        <v>0</v>
      </c>
      <c r="CE60" s="117">
        <f>P60+AN60+BG60</f>
        <v>0</v>
      </c>
      <c r="CF60" s="118">
        <f>Q60+AO60+BH60</f>
        <v>0</v>
      </c>
      <c r="CG60" s="117">
        <f>CE60+CF60</f>
        <v>0</v>
      </c>
      <c r="CH60" s="117">
        <f>S60+AQ60+BJ60</f>
        <v>0</v>
      </c>
      <c r="CI60" s="118">
        <f>T60+AR60+BK60</f>
        <v>0</v>
      </c>
      <c r="CJ60" s="117">
        <f>CH60+CI60</f>
        <v>0</v>
      </c>
      <c r="CK60" s="117">
        <f>V60+AT60+BM60</f>
        <v>0</v>
      </c>
      <c r="CL60" s="118">
        <f>W60+AU60+BN60</f>
        <v>0</v>
      </c>
      <c r="CM60" s="117">
        <f>CK60+CL60</f>
        <v>0</v>
      </c>
      <c r="CN60" s="117">
        <f>Y60+AW60+BP60</f>
        <v>0</v>
      </c>
      <c r="CO60" s="118">
        <f>Z60+AX60+BQ60</f>
        <v>0</v>
      </c>
      <c r="CP60" s="117">
        <f>CN60+CO60</f>
        <v>0</v>
      </c>
      <c r="CQ60" s="236"/>
    </row>
    <row r="61" s="27" customFormat="1" ht="18.75" customHeight="1" spans="1:95">
      <c r="A61" s="130"/>
      <c r="B61" s="136"/>
      <c r="C61" s="131" t="s">
        <v>330</v>
      </c>
      <c r="D61" s="132"/>
      <c r="E61" s="80"/>
      <c r="F61" s="80"/>
      <c r="G61" s="80"/>
      <c r="H61" s="81"/>
      <c r="I61" s="80"/>
      <c r="J61" s="80"/>
      <c r="K61" s="81"/>
      <c r="L61" s="80"/>
      <c r="M61" s="80"/>
      <c r="N61" s="81"/>
      <c r="O61" s="80"/>
      <c r="P61" s="80"/>
      <c r="Q61" s="81"/>
      <c r="R61" s="80"/>
      <c r="S61" s="80"/>
      <c r="T61" s="81"/>
      <c r="U61" s="80"/>
      <c r="V61" s="80"/>
      <c r="W61" s="81"/>
      <c r="X61" s="80"/>
      <c r="Y61" s="80"/>
      <c r="Z61" s="81"/>
      <c r="AA61" s="80"/>
      <c r="AB61" s="71"/>
      <c r="AC61" s="80"/>
      <c r="AD61" s="80"/>
      <c r="AE61" s="80"/>
      <c r="AF61" s="81"/>
      <c r="AG61" s="80"/>
      <c r="AH61" s="80"/>
      <c r="AI61" s="81"/>
      <c r="AJ61" s="80"/>
      <c r="AK61" s="80"/>
      <c r="AL61" s="81"/>
      <c r="AM61" s="80"/>
      <c r="AN61" s="80"/>
      <c r="AO61" s="81"/>
      <c r="AP61" s="80"/>
      <c r="AQ61" s="80"/>
      <c r="AR61" s="81"/>
      <c r="AS61" s="80"/>
      <c r="AT61" s="80"/>
      <c r="AU61" s="81"/>
      <c r="AV61" s="80"/>
      <c r="AW61" s="80"/>
      <c r="AX61" s="81"/>
      <c r="AY61" s="80"/>
      <c r="AZ61" s="71"/>
      <c r="BA61" s="80"/>
      <c r="BB61" s="81"/>
      <c r="BC61" s="80"/>
      <c r="BD61" s="80"/>
      <c r="BE61" s="81"/>
      <c r="BF61" s="80"/>
      <c r="BG61" s="80"/>
      <c r="BH61" s="81"/>
      <c r="BI61" s="80"/>
      <c r="BJ61" s="80"/>
      <c r="BK61" s="81"/>
      <c r="BL61" s="80"/>
      <c r="BM61" s="80"/>
      <c r="BN61" s="81"/>
      <c r="BO61" s="80"/>
      <c r="BP61" s="80"/>
      <c r="BQ61" s="81"/>
      <c r="BR61" s="80"/>
      <c r="BS61" s="71"/>
      <c r="BT61" s="80"/>
      <c r="BU61" s="80"/>
      <c r="BV61" s="80"/>
      <c r="BW61" s="81"/>
      <c r="BX61" s="80"/>
      <c r="BY61" s="80"/>
      <c r="BZ61" s="81"/>
      <c r="CA61" s="80"/>
      <c r="CB61" s="80"/>
      <c r="CC61" s="149"/>
      <c r="CD61" s="80"/>
      <c r="CE61" s="80"/>
      <c r="CF61" s="81"/>
      <c r="CG61" s="80"/>
      <c r="CH61" s="80"/>
      <c r="CI61" s="81"/>
      <c r="CJ61" s="80"/>
      <c r="CK61" s="80"/>
      <c r="CL61" s="81"/>
      <c r="CM61" s="80"/>
      <c r="CN61" s="80"/>
      <c r="CO61" s="81"/>
      <c r="CP61" s="80"/>
      <c r="CQ61" s="236"/>
    </row>
    <row r="62" s="27" customFormat="1" ht="32.25" customHeight="1" spans="1:95">
      <c r="A62" s="130"/>
      <c r="B62" s="137"/>
      <c r="C62" s="131" t="s">
        <v>39</v>
      </c>
      <c r="D62" s="132"/>
      <c r="E62" s="80"/>
      <c r="F62" s="80"/>
      <c r="G62" s="80"/>
      <c r="H62" s="81"/>
      <c r="I62" s="80"/>
      <c r="J62" s="80"/>
      <c r="K62" s="81"/>
      <c r="L62" s="80"/>
      <c r="M62" s="80"/>
      <c r="N62" s="81"/>
      <c r="O62" s="80"/>
      <c r="P62" s="80"/>
      <c r="Q62" s="81"/>
      <c r="R62" s="80"/>
      <c r="S62" s="80"/>
      <c r="T62" s="81"/>
      <c r="U62" s="80"/>
      <c r="V62" s="80"/>
      <c r="W62" s="81"/>
      <c r="X62" s="80"/>
      <c r="Y62" s="80"/>
      <c r="Z62" s="81"/>
      <c r="AA62" s="80"/>
      <c r="AB62" s="71"/>
      <c r="AC62" s="80"/>
      <c r="AD62" s="80"/>
      <c r="AE62" s="80"/>
      <c r="AF62" s="81"/>
      <c r="AG62" s="80"/>
      <c r="AH62" s="80"/>
      <c r="AI62" s="81"/>
      <c r="AJ62" s="80"/>
      <c r="AK62" s="80"/>
      <c r="AL62" s="81"/>
      <c r="AM62" s="80"/>
      <c r="AN62" s="80"/>
      <c r="AO62" s="81"/>
      <c r="AP62" s="80"/>
      <c r="AQ62" s="80"/>
      <c r="AR62" s="81"/>
      <c r="AS62" s="80"/>
      <c r="AT62" s="80"/>
      <c r="AU62" s="81"/>
      <c r="AV62" s="80"/>
      <c r="AW62" s="80"/>
      <c r="AX62" s="81"/>
      <c r="AY62" s="80"/>
      <c r="AZ62" s="71"/>
      <c r="BA62" s="80"/>
      <c r="BB62" s="81"/>
      <c r="BC62" s="80"/>
      <c r="BD62" s="80"/>
      <c r="BE62" s="81"/>
      <c r="BF62" s="80"/>
      <c r="BG62" s="80"/>
      <c r="BH62" s="81"/>
      <c r="BI62" s="80"/>
      <c r="BJ62" s="80"/>
      <c r="BK62" s="81"/>
      <c r="BL62" s="80"/>
      <c r="BM62" s="80"/>
      <c r="BN62" s="81"/>
      <c r="BO62" s="80"/>
      <c r="BP62" s="80"/>
      <c r="BQ62" s="81"/>
      <c r="BR62" s="80"/>
      <c r="BS62" s="71"/>
      <c r="BT62" s="80"/>
      <c r="BU62" s="80"/>
      <c r="BV62" s="80"/>
      <c r="BW62" s="81"/>
      <c r="BX62" s="80"/>
      <c r="BY62" s="80"/>
      <c r="BZ62" s="81"/>
      <c r="CA62" s="80"/>
      <c r="CB62" s="80"/>
      <c r="CC62" s="149"/>
      <c r="CD62" s="80"/>
      <c r="CE62" s="80"/>
      <c r="CF62" s="81"/>
      <c r="CG62" s="80"/>
      <c r="CH62" s="80"/>
      <c r="CI62" s="81"/>
      <c r="CJ62" s="80"/>
      <c r="CK62" s="80"/>
      <c r="CL62" s="81"/>
      <c r="CM62" s="80"/>
      <c r="CN62" s="80"/>
      <c r="CO62" s="81"/>
      <c r="CP62" s="80"/>
      <c r="CQ62" s="236"/>
    </row>
    <row r="63" s="27" customFormat="1" ht="70.5" customHeight="1" spans="1:95">
      <c r="A63" s="138"/>
      <c r="B63" s="139" t="s">
        <v>189</v>
      </c>
      <c r="C63" s="140"/>
      <c r="D63" s="79">
        <f>E63+F63+I63+L63+O63+R63+U63</f>
        <v>157.89516</v>
      </c>
      <c r="E63" s="141">
        <f t="shared" ref="E63:AA63" si="11">E60+E56</f>
        <v>0</v>
      </c>
      <c r="F63" s="141">
        <f t="shared" si="11"/>
        <v>0</v>
      </c>
      <c r="G63" s="141">
        <f t="shared" si="11"/>
        <v>0</v>
      </c>
      <c r="H63" s="142">
        <f t="shared" si="11"/>
        <v>0</v>
      </c>
      <c r="I63" s="141">
        <f t="shared" si="11"/>
        <v>0</v>
      </c>
      <c r="J63" s="141">
        <f t="shared" si="11"/>
        <v>52.632</v>
      </c>
      <c r="K63" s="151">
        <f t="shared" si="11"/>
        <v>0</v>
      </c>
      <c r="L63" s="141">
        <f t="shared" si="11"/>
        <v>52.632</v>
      </c>
      <c r="M63" s="141">
        <f t="shared" si="11"/>
        <v>26.31579</v>
      </c>
      <c r="N63" s="151">
        <f t="shared" si="11"/>
        <v>0</v>
      </c>
      <c r="O63" s="141">
        <f t="shared" si="11"/>
        <v>26.31579</v>
      </c>
      <c r="P63" s="141">
        <f t="shared" si="11"/>
        <v>26.31579</v>
      </c>
      <c r="Q63" s="151">
        <f t="shared" si="11"/>
        <v>0</v>
      </c>
      <c r="R63" s="161">
        <f t="shared" si="11"/>
        <v>26.31579</v>
      </c>
      <c r="S63" s="141">
        <f t="shared" si="11"/>
        <v>52.63158</v>
      </c>
      <c r="T63" s="151">
        <f t="shared" si="11"/>
        <v>0</v>
      </c>
      <c r="U63" s="161">
        <f t="shared" si="11"/>
        <v>52.63158</v>
      </c>
      <c r="V63" s="141">
        <f t="shared" si="11"/>
        <v>0</v>
      </c>
      <c r="W63" s="151">
        <f t="shared" si="11"/>
        <v>0</v>
      </c>
      <c r="X63" s="161">
        <f t="shared" si="11"/>
        <v>0</v>
      </c>
      <c r="Y63" s="141">
        <f t="shared" si="11"/>
        <v>52.63158</v>
      </c>
      <c r="Z63" s="151">
        <f t="shared" si="11"/>
        <v>0</v>
      </c>
      <c r="AA63" s="161">
        <f t="shared" si="11"/>
        <v>52.63158</v>
      </c>
      <c r="AB63" s="79">
        <f>AC63+AD63+AG63+AJ63+AM63+AP63+AS63</f>
        <v>560.02338</v>
      </c>
      <c r="AC63" s="141">
        <f t="shared" ref="AC63:BH63" si="12">AC60+AC56</f>
        <v>0</v>
      </c>
      <c r="AD63" s="141">
        <f t="shared" si="12"/>
        <v>0</v>
      </c>
      <c r="AE63" s="141">
        <f t="shared" si="12"/>
        <v>0</v>
      </c>
      <c r="AF63" s="142">
        <f t="shared" si="12"/>
        <v>0</v>
      </c>
      <c r="AG63" s="141">
        <f t="shared" si="12"/>
        <v>0</v>
      </c>
      <c r="AH63" s="141">
        <f t="shared" si="12"/>
        <v>180</v>
      </c>
      <c r="AI63" s="151">
        <f t="shared" si="12"/>
        <v>0</v>
      </c>
      <c r="AJ63" s="141">
        <f t="shared" si="12"/>
        <v>180</v>
      </c>
      <c r="AK63" s="141">
        <f t="shared" si="12"/>
        <v>90</v>
      </c>
      <c r="AL63" s="151">
        <f t="shared" si="12"/>
        <v>0</v>
      </c>
      <c r="AM63" s="141">
        <f t="shared" si="12"/>
        <v>90</v>
      </c>
      <c r="AN63" s="141">
        <f t="shared" si="12"/>
        <v>90</v>
      </c>
      <c r="AO63" s="151">
        <f t="shared" si="12"/>
        <v>0</v>
      </c>
      <c r="AP63" s="141">
        <f t="shared" si="12"/>
        <v>90</v>
      </c>
      <c r="AQ63" s="141">
        <f t="shared" si="12"/>
        <v>200</v>
      </c>
      <c r="AR63" s="151">
        <f t="shared" si="12"/>
        <v>0.02338</v>
      </c>
      <c r="AS63" s="161">
        <f t="shared" si="12"/>
        <v>200.02338</v>
      </c>
      <c r="AT63" s="141">
        <f t="shared" si="12"/>
        <v>0</v>
      </c>
      <c r="AU63" s="151">
        <f t="shared" si="12"/>
        <v>0</v>
      </c>
      <c r="AV63" s="161">
        <f t="shared" si="12"/>
        <v>0</v>
      </c>
      <c r="AW63" s="141">
        <f t="shared" si="12"/>
        <v>200</v>
      </c>
      <c r="AX63" s="151">
        <f t="shared" si="12"/>
        <v>0</v>
      </c>
      <c r="AY63" s="161">
        <f t="shared" si="12"/>
        <v>200</v>
      </c>
      <c r="AZ63" s="167">
        <f>BC63+BF63+BI63+BL63</f>
        <v>2439.97662</v>
      </c>
      <c r="BA63" s="183">
        <f t="shared" si="12"/>
        <v>820</v>
      </c>
      <c r="BB63" s="151">
        <f t="shared" si="12"/>
        <v>0</v>
      </c>
      <c r="BC63" s="141">
        <f t="shared" si="12"/>
        <v>820</v>
      </c>
      <c r="BD63" s="141">
        <f t="shared" si="12"/>
        <v>410</v>
      </c>
      <c r="BE63" s="151">
        <f t="shared" si="12"/>
        <v>0</v>
      </c>
      <c r="BF63" s="189">
        <f>BD63+BE63</f>
        <v>410</v>
      </c>
      <c r="BG63" s="141">
        <f t="shared" si="12"/>
        <v>410</v>
      </c>
      <c r="BH63" s="151">
        <f t="shared" si="12"/>
        <v>0</v>
      </c>
      <c r="BI63" s="189">
        <f>BG63+BH63</f>
        <v>410</v>
      </c>
      <c r="BJ63" s="141">
        <f t="shared" ref="BJ63:BR63" si="13">BJ60+BJ56</f>
        <v>800</v>
      </c>
      <c r="BK63" s="151">
        <f t="shared" si="13"/>
        <v>-0.02338</v>
      </c>
      <c r="BL63" s="161">
        <f t="shared" si="13"/>
        <v>799.97662</v>
      </c>
      <c r="BM63" s="141">
        <f t="shared" si="13"/>
        <v>0</v>
      </c>
      <c r="BN63" s="151">
        <f t="shared" si="13"/>
        <v>0</v>
      </c>
      <c r="BO63" s="161">
        <f t="shared" si="13"/>
        <v>0</v>
      </c>
      <c r="BP63" s="141">
        <f t="shared" si="13"/>
        <v>800</v>
      </c>
      <c r="BQ63" s="151">
        <f t="shared" si="13"/>
        <v>0</v>
      </c>
      <c r="BR63" s="161">
        <f t="shared" si="13"/>
        <v>800</v>
      </c>
      <c r="BS63" s="192">
        <f>BT63+BU63+BX63+CA63+CD63+CG63+CJ63</f>
        <v>3157.89516</v>
      </c>
      <c r="BT63" s="189">
        <f>BT60+BT56</f>
        <v>0</v>
      </c>
      <c r="BU63" s="189">
        <f>BU60+BU56</f>
        <v>0</v>
      </c>
      <c r="BV63" s="189">
        <f>BV60+BV56</f>
        <v>0</v>
      </c>
      <c r="BW63" s="151">
        <f>BW60+BW56</f>
        <v>0</v>
      </c>
      <c r="BX63" s="189">
        <f>BX60+BX56</f>
        <v>0</v>
      </c>
      <c r="BY63" s="189">
        <f>J63+AH63+BA63</f>
        <v>1052.632</v>
      </c>
      <c r="BZ63" s="151">
        <f>K63+AI63+BB63</f>
        <v>0</v>
      </c>
      <c r="CA63" s="189">
        <f t="shared" ref="CA63:CP63" si="14">CA60+CA56</f>
        <v>1052.632</v>
      </c>
      <c r="CB63" s="189">
        <f t="shared" si="14"/>
        <v>526.31579</v>
      </c>
      <c r="CC63" s="142">
        <f t="shared" si="14"/>
        <v>0</v>
      </c>
      <c r="CD63" s="189">
        <f t="shared" si="14"/>
        <v>526.31579</v>
      </c>
      <c r="CE63" s="189">
        <f t="shared" si="14"/>
        <v>526.31579</v>
      </c>
      <c r="CF63" s="151">
        <f t="shared" si="14"/>
        <v>0</v>
      </c>
      <c r="CG63" s="202">
        <f t="shared" si="14"/>
        <v>526.31579</v>
      </c>
      <c r="CH63" s="189">
        <f t="shared" si="14"/>
        <v>1052.63158</v>
      </c>
      <c r="CI63" s="151">
        <f t="shared" si="14"/>
        <v>0</v>
      </c>
      <c r="CJ63" s="202">
        <f t="shared" si="14"/>
        <v>1052.63158</v>
      </c>
      <c r="CK63" s="189">
        <f t="shared" si="14"/>
        <v>0</v>
      </c>
      <c r="CL63" s="151">
        <f t="shared" si="14"/>
        <v>0</v>
      </c>
      <c r="CM63" s="202">
        <f t="shared" si="14"/>
        <v>0</v>
      </c>
      <c r="CN63" s="189">
        <f t="shared" si="14"/>
        <v>1052.63158</v>
      </c>
      <c r="CO63" s="151">
        <f t="shared" si="14"/>
        <v>0</v>
      </c>
      <c r="CP63" s="202">
        <f t="shared" si="14"/>
        <v>1052.63158</v>
      </c>
      <c r="CQ63" s="237"/>
    </row>
    <row r="64" s="27" customFormat="1" customHeight="1" spans="1:95">
      <c r="A64" s="143" t="s">
        <v>302</v>
      </c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  <c r="CM64" s="144"/>
      <c r="CN64" s="144"/>
      <c r="CO64" s="144"/>
      <c r="CP64" s="238"/>
      <c r="CQ64" s="228"/>
    </row>
    <row r="65" s="27" customFormat="1" ht="15.75" customHeight="1" spans="1:95">
      <c r="A65" s="239" t="s">
        <v>303</v>
      </c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325"/>
      <c r="CQ65" s="228"/>
    </row>
    <row r="66" s="27" customFormat="1" ht="68.25" customHeight="1" spans="1:95">
      <c r="A66" s="125" t="s">
        <v>118</v>
      </c>
      <c r="B66" s="126" t="s">
        <v>354</v>
      </c>
      <c r="C66" s="127" t="s">
        <v>13</v>
      </c>
      <c r="D66" s="79">
        <f>E66+F66+I66+L66+O66+R66+U66</f>
        <v>46076.2274</v>
      </c>
      <c r="E66" s="80">
        <v>4728.52027</v>
      </c>
      <c r="F66" s="80">
        <v>5368.03887</v>
      </c>
      <c r="G66" s="80">
        <f>'27'!I48</f>
        <v>6595.98174</v>
      </c>
      <c r="H66" s="81"/>
      <c r="I66" s="80">
        <f>G66+H66</f>
        <v>6595.98174</v>
      </c>
      <c r="J66" s="80">
        <f>'35'!L54</f>
        <v>6398.76753</v>
      </c>
      <c r="K66" s="81">
        <v>0</v>
      </c>
      <c r="L66" s="80">
        <f>J66+K66</f>
        <v>6398.76753</v>
      </c>
      <c r="M66" s="80">
        <f>'43'!O55</f>
        <v>6123.96909</v>
      </c>
      <c r="N66" s="81">
        <v>0</v>
      </c>
      <c r="O66" s="80">
        <f>M66+N66</f>
        <v>6123.96909</v>
      </c>
      <c r="P66" s="80">
        <f>'49'!R57</f>
        <v>9080.61139</v>
      </c>
      <c r="Q66" s="81">
        <v>0</v>
      </c>
      <c r="R66" s="154">
        <f>P66+Q66</f>
        <v>9080.61139</v>
      </c>
      <c r="S66" s="80">
        <f>'56'!U57</f>
        <v>7780.33851</v>
      </c>
      <c r="T66" s="81"/>
      <c r="U66" s="154">
        <f>S66+T66</f>
        <v>7780.33851</v>
      </c>
      <c r="V66" s="80">
        <f>'56'!X57</f>
        <v>9155.84223</v>
      </c>
      <c r="W66" s="81"/>
      <c r="X66" s="154">
        <f>V66+W66</f>
        <v>9155.84223</v>
      </c>
      <c r="Y66" s="80">
        <f>'56'!AA57</f>
        <v>7692.9696</v>
      </c>
      <c r="Z66" s="81"/>
      <c r="AA66" s="154">
        <f>Y66+Z66</f>
        <v>7692.9696</v>
      </c>
      <c r="AB66" s="79">
        <f>AC66+AD66+AG66+AJ66+AM66+AP66+AS66</f>
        <v>1333.34194</v>
      </c>
      <c r="AC66" s="80">
        <v>0</v>
      </c>
      <c r="AD66" s="80">
        <v>0</v>
      </c>
      <c r="AE66" s="80">
        <f>'27'!X48</f>
        <v>95.44194</v>
      </c>
      <c r="AF66" s="81"/>
      <c r="AG66" s="80">
        <f>AE66+AF66</f>
        <v>95.44194</v>
      </c>
      <c r="AH66" s="80">
        <v>0</v>
      </c>
      <c r="AI66" s="81">
        <v>0</v>
      </c>
      <c r="AJ66" s="80">
        <v>0</v>
      </c>
      <c r="AK66" s="80">
        <f t="shared" ref="AK66:AY66" si="15">AK67</f>
        <v>97.5</v>
      </c>
      <c r="AL66" s="81">
        <f t="shared" si="15"/>
        <v>0</v>
      </c>
      <c r="AM66" s="80">
        <f t="shared" si="15"/>
        <v>97.5</v>
      </c>
      <c r="AN66" s="117">
        <f>'49'!AP57</f>
        <v>90.4</v>
      </c>
      <c r="AO66" s="81">
        <f t="shared" si="15"/>
        <v>0</v>
      </c>
      <c r="AP66" s="80">
        <f t="shared" si="15"/>
        <v>90.4</v>
      </c>
      <c r="AQ66" s="80">
        <f>'56'!AS57</f>
        <v>1050</v>
      </c>
      <c r="AR66" s="81"/>
      <c r="AS66" s="80">
        <f>AQ66+AR66</f>
        <v>1050</v>
      </c>
      <c r="AT66" s="80">
        <f>'56'!AV57</f>
        <v>72</v>
      </c>
      <c r="AU66" s="81"/>
      <c r="AV66" s="80">
        <f t="shared" si="15"/>
        <v>72</v>
      </c>
      <c r="AW66" s="80">
        <f>'56'!AY57</f>
        <v>96</v>
      </c>
      <c r="AX66" s="81"/>
      <c r="AY66" s="80">
        <f t="shared" si="15"/>
        <v>96</v>
      </c>
      <c r="AZ66" s="167">
        <f>BC66+BF66+BI66+BL66</f>
        <v>0</v>
      </c>
      <c r="BA66" s="128">
        <v>0</v>
      </c>
      <c r="BB66" s="129">
        <v>0</v>
      </c>
      <c r="BC66" s="128">
        <f>BA66+BB66</f>
        <v>0</v>
      </c>
      <c r="BD66" s="128">
        <v>0</v>
      </c>
      <c r="BE66" s="129">
        <v>0</v>
      </c>
      <c r="BF66" s="128">
        <f>BD66+BE66</f>
        <v>0</v>
      </c>
      <c r="BG66" s="128">
        <v>0</v>
      </c>
      <c r="BH66" s="129">
        <v>0</v>
      </c>
      <c r="BI66" s="128">
        <f>BG66+BH66</f>
        <v>0</v>
      </c>
      <c r="BJ66" s="80">
        <f>'56'!BL57</f>
        <v>0</v>
      </c>
      <c r="BK66" s="129">
        <v>0</v>
      </c>
      <c r="BL66" s="128">
        <f>BJ66+BK66</f>
        <v>0</v>
      </c>
      <c r="BM66" s="80">
        <f>'56'!BO57</f>
        <v>0</v>
      </c>
      <c r="BN66" s="129">
        <v>0</v>
      </c>
      <c r="BO66" s="128">
        <f>BM66+BN66</f>
        <v>0</v>
      </c>
      <c r="BP66" s="80">
        <f>'56'!BR57</f>
        <v>0</v>
      </c>
      <c r="BQ66" s="129">
        <v>0</v>
      </c>
      <c r="BR66" s="128">
        <f>BP66+BQ66</f>
        <v>0</v>
      </c>
      <c r="BS66" s="192">
        <f>BT66+BU66+BX66+CA66+CD66+CG66+CJ66</f>
        <v>47409.56934</v>
      </c>
      <c r="BT66" s="80">
        <f t="shared" ref="BT66:BW67" si="16">E66+AC66</f>
        <v>4728.52027</v>
      </c>
      <c r="BU66" s="80">
        <f t="shared" si="16"/>
        <v>5368.03887</v>
      </c>
      <c r="BV66" s="80">
        <f t="shared" si="16"/>
        <v>6691.42368</v>
      </c>
      <c r="BW66" s="81">
        <f t="shared" si="16"/>
        <v>0</v>
      </c>
      <c r="BX66" s="80">
        <f>BV66+BW66</f>
        <v>6691.42368</v>
      </c>
      <c r="BY66" s="80">
        <f>J66+AH66+BA66</f>
        <v>6398.76753</v>
      </c>
      <c r="BZ66" s="81">
        <f>K66+AI66+BB66</f>
        <v>0</v>
      </c>
      <c r="CA66" s="80">
        <f>BY66+BZ66</f>
        <v>6398.76753</v>
      </c>
      <c r="CB66" s="80">
        <f>M66+AK66</f>
        <v>6221.46909</v>
      </c>
      <c r="CC66" s="118">
        <f>N66+AL66</f>
        <v>0</v>
      </c>
      <c r="CD66" s="80">
        <f>CB66+CC66</f>
        <v>6221.46909</v>
      </c>
      <c r="CE66" s="80">
        <f>P66+AN66+BG66</f>
        <v>9171.01139</v>
      </c>
      <c r="CF66" s="118">
        <f>Q66+AO66+BH66</f>
        <v>0</v>
      </c>
      <c r="CG66" s="117">
        <f>CE66+CF66</f>
        <v>9171.01139</v>
      </c>
      <c r="CH66" s="80">
        <f>S66+AQ66+BJ66</f>
        <v>8830.33851</v>
      </c>
      <c r="CI66" s="118">
        <f>T66+AR66+BK66</f>
        <v>0</v>
      </c>
      <c r="CJ66" s="117">
        <f>CH66+CI66</f>
        <v>8830.33851</v>
      </c>
      <c r="CK66" s="80">
        <f>V66+AT66+BM66</f>
        <v>9227.84223</v>
      </c>
      <c r="CL66" s="118">
        <f>W66+AU66+BN66</f>
        <v>0</v>
      </c>
      <c r="CM66" s="117">
        <f>CK66+CL66</f>
        <v>9227.84223</v>
      </c>
      <c r="CN66" s="80">
        <f>Y66+AW66+BP66</f>
        <v>7788.9696</v>
      </c>
      <c r="CO66" s="118">
        <f>Z66+AX66+BQ66</f>
        <v>0</v>
      </c>
      <c r="CP66" s="154">
        <f>CN66+CO66</f>
        <v>7788.9696</v>
      </c>
      <c r="CQ66" s="326"/>
    </row>
    <row r="67" s="27" customFormat="1" ht="139.5" customHeight="1" spans="1:95">
      <c r="A67" s="241" t="s">
        <v>356</v>
      </c>
      <c r="B67" s="242" t="s">
        <v>329</v>
      </c>
      <c r="C67" s="243" t="s">
        <v>46</v>
      </c>
      <c r="D67" s="79">
        <f>E67+F67+I67+L67+O67+R67+U67</f>
        <v>0</v>
      </c>
      <c r="E67" s="117">
        <v>0</v>
      </c>
      <c r="F67" s="117">
        <v>0</v>
      </c>
      <c r="G67" s="117"/>
      <c r="H67" s="118"/>
      <c r="I67" s="117">
        <v>0</v>
      </c>
      <c r="J67" s="117">
        <v>0</v>
      </c>
      <c r="K67" s="118">
        <v>0</v>
      </c>
      <c r="L67" s="117">
        <v>0</v>
      </c>
      <c r="M67" s="117">
        <v>0</v>
      </c>
      <c r="N67" s="118">
        <v>0</v>
      </c>
      <c r="O67" s="117">
        <v>0</v>
      </c>
      <c r="P67" s="117">
        <v>0</v>
      </c>
      <c r="Q67" s="118">
        <v>0</v>
      </c>
      <c r="R67" s="159">
        <f>P67+Q67</f>
        <v>0</v>
      </c>
      <c r="S67" s="117">
        <v>0</v>
      </c>
      <c r="T67" s="118">
        <v>0</v>
      </c>
      <c r="U67" s="159">
        <f>S67+T67</f>
        <v>0</v>
      </c>
      <c r="V67" s="117">
        <v>0</v>
      </c>
      <c r="W67" s="118">
        <v>0</v>
      </c>
      <c r="X67" s="159">
        <f>V67+W67</f>
        <v>0</v>
      </c>
      <c r="Y67" s="117">
        <v>0</v>
      </c>
      <c r="Z67" s="118">
        <v>0</v>
      </c>
      <c r="AA67" s="159">
        <f>Y67+Z67</f>
        <v>0</v>
      </c>
      <c r="AB67" s="79">
        <f>AC67+AD67+AG67+AJ67+AM67+AP67+AS67</f>
        <v>237.9</v>
      </c>
      <c r="AC67" s="117">
        <v>0</v>
      </c>
      <c r="AD67" s="117">
        <v>0</v>
      </c>
      <c r="AE67" s="117"/>
      <c r="AF67" s="118"/>
      <c r="AG67" s="117">
        <v>0</v>
      </c>
      <c r="AH67" s="117">
        <v>0</v>
      </c>
      <c r="AI67" s="118">
        <v>0</v>
      </c>
      <c r="AJ67" s="117">
        <v>0</v>
      </c>
      <c r="AK67" s="117">
        <f>'43'!AD56</f>
        <v>97.5</v>
      </c>
      <c r="AL67" s="118">
        <v>0</v>
      </c>
      <c r="AM67" s="117">
        <f>AK67+AL67</f>
        <v>97.5</v>
      </c>
      <c r="AN67" s="117">
        <f>'48'!AP56</f>
        <v>90.4</v>
      </c>
      <c r="AO67" s="118">
        <v>0</v>
      </c>
      <c r="AP67" s="117">
        <f>AN67+AO67</f>
        <v>90.4</v>
      </c>
      <c r="AQ67" s="117">
        <f>'56'!AS58</f>
        <v>50</v>
      </c>
      <c r="AR67" s="118">
        <v>0</v>
      </c>
      <c r="AS67" s="117">
        <f>AQ67+AR67</f>
        <v>50</v>
      </c>
      <c r="AT67" s="117">
        <f>'56'!AV58</f>
        <v>72</v>
      </c>
      <c r="AU67" s="118">
        <v>0</v>
      </c>
      <c r="AV67" s="117">
        <f>AT67+AU67</f>
        <v>72</v>
      </c>
      <c r="AW67" s="117">
        <f>'56'!AY58</f>
        <v>96</v>
      </c>
      <c r="AX67" s="118">
        <v>0</v>
      </c>
      <c r="AY67" s="117">
        <f>AW67+AX67</f>
        <v>96</v>
      </c>
      <c r="AZ67" s="167">
        <f>BC67+BF67+BI67+BL67</f>
        <v>0</v>
      </c>
      <c r="BA67" s="117">
        <v>0</v>
      </c>
      <c r="BB67" s="118">
        <v>0</v>
      </c>
      <c r="BC67" s="117">
        <v>0</v>
      </c>
      <c r="BD67" s="117">
        <v>0</v>
      </c>
      <c r="BE67" s="118">
        <v>0</v>
      </c>
      <c r="BF67" s="117">
        <v>0</v>
      </c>
      <c r="BG67" s="117">
        <v>0</v>
      </c>
      <c r="BH67" s="118">
        <v>0</v>
      </c>
      <c r="BI67" s="117">
        <v>0</v>
      </c>
      <c r="BJ67" s="117">
        <v>0</v>
      </c>
      <c r="BK67" s="118">
        <v>0</v>
      </c>
      <c r="BL67" s="117">
        <v>0</v>
      </c>
      <c r="BM67" s="117">
        <v>0</v>
      </c>
      <c r="BN67" s="118">
        <v>0</v>
      </c>
      <c r="BO67" s="117">
        <v>0</v>
      </c>
      <c r="BP67" s="117">
        <v>0</v>
      </c>
      <c r="BQ67" s="118">
        <v>0</v>
      </c>
      <c r="BR67" s="117">
        <v>0</v>
      </c>
      <c r="BS67" s="192">
        <f>BT67+BU67+BX67+CA67+CD67+CG67+CJ67</f>
        <v>237.9</v>
      </c>
      <c r="BT67" s="117">
        <f t="shared" si="16"/>
        <v>0</v>
      </c>
      <c r="BU67" s="117">
        <f t="shared" si="16"/>
        <v>0</v>
      </c>
      <c r="BV67" s="117">
        <f t="shared" si="16"/>
        <v>0</v>
      </c>
      <c r="BW67" s="118">
        <f t="shared" si="16"/>
        <v>0</v>
      </c>
      <c r="BX67" s="117">
        <f>BV67+BW67</f>
        <v>0</v>
      </c>
      <c r="BY67" s="117">
        <f>J67+AH67+BA67</f>
        <v>0</v>
      </c>
      <c r="BZ67" s="118">
        <f>K67+AI67+BB67</f>
        <v>0</v>
      </c>
      <c r="CA67" s="117">
        <f>BY67+BZ67</f>
        <v>0</v>
      </c>
      <c r="CB67" s="117">
        <f>M67+AK67</f>
        <v>97.5</v>
      </c>
      <c r="CC67" s="118">
        <f>N67+AL67</f>
        <v>0</v>
      </c>
      <c r="CD67" s="117">
        <f>CB67+CC67</f>
        <v>97.5</v>
      </c>
      <c r="CE67" s="80">
        <f>P67+AN67+BG67</f>
        <v>90.4</v>
      </c>
      <c r="CF67" s="118">
        <f>Q67+AO67+BH67</f>
        <v>0</v>
      </c>
      <c r="CG67" s="117">
        <f>CE67+CF67</f>
        <v>90.4</v>
      </c>
      <c r="CH67" s="80">
        <f>S67+AQ67+BJ67</f>
        <v>50</v>
      </c>
      <c r="CI67" s="118">
        <f>T67+AR67+BK67</f>
        <v>0</v>
      </c>
      <c r="CJ67" s="117">
        <f>CH67+CI67</f>
        <v>50</v>
      </c>
      <c r="CK67" s="80">
        <f>V67+AT67+BM67</f>
        <v>72</v>
      </c>
      <c r="CL67" s="118">
        <f>W67+AU67+BN67</f>
        <v>0</v>
      </c>
      <c r="CM67" s="117">
        <f>CK67+CL67</f>
        <v>72</v>
      </c>
      <c r="CN67" s="80">
        <f>Y67+AW67+BP67</f>
        <v>96</v>
      </c>
      <c r="CO67" s="118">
        <f>Z67+AX67+BQ67</f>
        <v>0</v>
      </c>
      <c r="CP67" s="154">
        <f>CN67+CO67</f>
        <v>96</v>
      </c>
      <c r="CQ67" s="326"/>
    </row>
    <row r="68" s="27" customFormat="1" ht="69.75" customHeight="1" spans="1:95">
      <c r="A68" s="119"/>
      <c r="B68" s="120" t="s">
        <v>159</v>
      </c>
      <c r="C68" s="244"/>
      <c r="D68" s="79">
        <f>E68+F68+I68+L68+O68+R68+U68</f>
        <v>46076.2274</v>
      </c>
      <c r="E68" s="122">
        <f>E66+E67</f>
        <v>4728.52027</v>
      </c>
      <c r="F68" s="122">
        <f t="shared" ref="F68:AA68" si="17">F66+F67</f>
        <v>5368.03887</v>
      </c>
      <c r="G68" s="122">
        <f t="shared" si="17"/>
        <v>6595.98174</v>
      </c>
      <c r="H68" s="122">
        <f t="shared" si="17"/>
        <v>0</v>
      </c>
      <c r="I68" s="122">
        <f t="shared" si="17"/>
        <v>6595.98174</v>
      </c>
      <c r="J68" s="122">
        <f t="shared" si="17"/>
        <v>6398.76753</v>
      </c>
      <c r="K68" s="122">
        <f t="shared" si="17"/>
        <v>0</v>
      </c>
      <c r="L68" s="122">
        <f t="shared" si="17"/>
        <v>6398.76753</v>
      </c>
      <c r="M68" s="122">
        <f t="shared" si="17"/>
        <v>6123.96909</v>
      </c>
      <c r="N68" s="122">
        <f t="shared" si="17"/>
        <v>0</v>
      </c>
      <c r="O68" s="122">
        <f t="shared" si="17"/>
        <v>6123.96909</v>
      </c>
      <c r="P68" s="122">
        <f t="shared" si="17"/>
        <v>9080.61139</v>
      </c>
      <c r="Q68" s="122">
        <f t="shared" si="17"/>
        <v>0</v>
      </c>
      <c r="R68" s="122">
        <f t="shared" si="17"/>
        <v>9080.61139</v>
      </c>
      <c r="S68" s="122">
        <f t="shared" si="17"/>
        <v>7780.33851</v>
      </c>
      <c r="T68" s="122">
        <f t="shared" si="17"/>
        <v>0</v>
      </c>
      <c r="U68" s="122">
        <f t="shared" si="17"/>
        <v>7780.33851</v>
      </c>
      <c r="V68" s="122">
        <f t="shared" si="17"/>
        <v>9155.84223</v>
      </c>
      <c r="W68" s="122">
        <f t="shared" si="17"/>
        <v>0</v>
      </c>
      <c r="X68" s="122">
        <f t="shared" si="17"/>
        <v>9155.84223</v>
      </c>
      <c r="Y68" s="122">
        <f t="shared" si="17"/>
        <v>7692.9696</v>
      </c>
      <c r="Z68" s="122">
        <f t="shared" si="17"/>
        <v>0</v>
      </c>
      <c r="AA68" s="122">
        <f t="shared" si="17"/>
        <v>7692.9696</v>
      </c>
      <c r="AB68" s="79">
        <f>AC68+AD68+AG68+AJ68+AM68+AP68+AS68</f>
        <v>1333.34194</v>
      </c>
      <c r="AC68" s="122">
        <f t="shared" ref="AC68:BR68" si="18">AC66</f>
        <v>0</v>
      </c>
      <c r="AD68" s="122">
        <f t="shared" si="18"/>
        <v>0</v>
      </c>
      <c r="AE68" s="122">
        <f t="shared" si="18"/>
        <v>95.44194</v>
      </c>
      <c r="AF68" s="122">
        <f t="shared" si="18"/>
        <v>0</v>
      </c>
      <c r="AG68" s="122">
        <f t="shared" si="18"/>
        <v>95.44194</v>
      </c>
      <c r="AH68" s="122">
        <f t="shared" si="18"/>
        <v>0</v>
      </c>
      <c r="AI68" s="122">
        <f t="shared" si="18"/>
        <v>0</v>
      </c>
      <c r="AJ68" s="122">
        <f t="shared" si="18"/>
        <v>0</v>
      </c>
      <c r="AK68" s="122">
        <f t="shared" si="18"/>
        <v>97.5</v>
      </c>
      <c r="AL68" s="122">
        <f t="shared" si="18"/>
        <v>0</v>
      </c>
      <c r="AM68" s="122">
        <f t="shared" si="18"/>
        <v>97.5</v>
      </c>
      <c r="AN68" s="122">
        <f t="shared" si="18"/>
        <v>90.4</v>
      </c>
      <c r="AO68" s="122">
        <f t="shared" si="18"/>
        <v>0</v>
      </c>
      <c r="AP68" s="122">
        <f t="shared" si="18"/>
        <v>90.4</v>
      </c>
      <c r="AQ68" s="122">
        <f t="shared" si="18"/>
        <v>1050</v>
      </c>
      <c r="AR68" s="122">
        <f t="shared" si="18"/>
        <v>0</v>
      </c>
      <c r="AS68" s="122">
        <f t="shared" si="18"/>
        <v>1050</v>
      </c>
      <c r="AT68" s="122">
        <f t="shared" si="18"/>
        <v>72</v>
      </c>
      <c r="AU68" s="122">
        <f t="shared" si="18"/>
        <v>0</v>
      </c>
      <c r="AV68" s="122">
        <f t="shared" si="18"/>
        <v>72</v>
      </c>
      <c r="AW68" s="122">
        <f t="shared" si="18"/>
        <v>96</v>
      </c>
      <c r="AX68" s="122">
        <f t="shared" si="18"/>
        <v>0</v>
      </c>
      <c r="AY68" s="122">
        <f t="shared" si="18"/>
        <v>96</v>
      </c>
      <c r="AZ68" s="167">
        <f>BC68+BF68+BI68+BL68</f>
        <v>0</v>
      </c>
      <c r="BA68" s="122">
        <f t="shared" si="18"/>
        <v>0</v>
      </c>
      <c r="BB68" s="122">
        <f t="shared" si="18"/>
        <v>0</v>
      </c>
      <c r="BC68" s="122">
        <f t="shared" si="18"/>
        <v>0</v>
      </c>
      <c r="BD68" s="122">
        <f t="shared" si="18"/>
        <v>0</v>
      </c>
      <c r="BE68" s="122">
        <f t="shared" si="18"/>
        <v>0</v>
      </c>
      <c r="BF68" s="122">
        <f t="shared" si="18"/>
        <v>0</v>
      </c>
      <c r="BG68" s="122">
        <f t="shared" si="18"/>
        <v>0</v>
      </c>
      <c r="BH68" s="122">
        <f t="shared" si="18"/>
        <v>0</v>
      </c>
      <c r="BI68" s="122">
        <f t="shared" si="18"/>
        <v>0</v>
      </c>
      <c r="BJ68" s="122">
        <f t="shared" si="18"/>
        <v>0</v>
      </c>
      <c r="BK68" s="122">
        <f t="shared" si="18"/>
        <v>0</v>
      </c>
      <c r="BL68" s="122">
        <f t="shared" si="18"/>
        <v>0</v>
      </c>
      <c r="BM68" s="122">
        <f t="shared" si="18"/>
        <v>0</v>
      </c>
      <c r="BN68" s="122">
        <f t="shared" si="18"/>
        <v>0</v>
      </c>
      <c r="BO68" s="122">
        <f t="shared" si="18"/>
        <v>0</v>
      </c>
      <c r="BP68" s="122">
        <f t="shared" si="18"/>
        <v>0</v>
      </c>
      <c r="BQ68" s="122">
        <f t="shared" si="18"/>
        <v>0</v>
      </c>
      <c r="BR68" s="122">
        <f t="shared" si="18"/>
        <v>0</v>
      </c>
      <c r="BS68" s="192">
        <f>BT68+BU68+BX68+CA68+CD68+CG68+CJ68</f>
        <v>47409.56934</v>
      </c>
      <c r="BT68" s="122">
        <f t="shared" ref="BT68:CP68" si="19">BT66</f>
        <v>4728.52027</v>
      </c>
      <c r="BU68" s="122">
        <f t="shared" si="19"/>
        <v>5368.03887</v>
      </c>
      <c r="BV68" s="122">
        <f t="shared" si="19"/>
        <v>6691.42368</v>
      </c>
      <c r="BW68" s="122">
        <f t="shared" si="19"/>
        <v>0</v>
      </c>
      <c r="BX68" s="122">
        <f t="shared" si="19"/>
        <v>6691.42368</v>
      </c>
      <c r="BY68" s="122">
        <f t="shared" si="19"/>
        <v>6398.76753</v>
      </c>
      <c r="BZ68" s="122">
        <f t="shared" si="19"/>
        <v>0</v>
      </c>
      <c r="CA68" s="122">
        <f t="shared" si="19"/>
        <v>6398.76753</v>
      </c>
      <c r="CB68" s="122">
        <f t="shared" si="19"/>
        <v>6221.46909</v>
      </c>
      <c r="CC68" s="122">
        <f t="shared" si="19"/>
        <v>0</v>
      </c>
      <c r="CD68" s="122">
        <f t="shared" si="19"/>
        <v>6221.46909</v>
      </c>
      <c r="CE68" s="122">
        <f t="shared" si="19"/>
        <v>9171.01139</v>
      </c>
      <c r="CF68" s="122">
        <f t="shared" si="19"/>
        <v>0</v>
      </c>
      <c r="CG68" s="295">
        <f t="shared" si="19"/>
        <v>9171.01139</v>
      </c>
      <c r="CH68" s="295">
        <f t="shared" si="19"/>
        <v>8830.33851</v>
      </c>
      <c r="CI68" s="295">
        <f t="shared" si="19"/>
        <v>0</v>
      </c>
      <c r="CJ68" s="295">
        <f t="shared" si="19"/>
        <v>8830.33851</v>
      </c>
      <c r="CK68" s="295">
        <f t="shared" si="19"/>
        <v>9227.84223</v>
      </c>
      <c r="CL68" s="295">
        <f t="shared" si="19"/>
        <v>0</v>
      </c>
      <c r="CM68" s="295">
        <f t="shared" si="19"/>
        <v>9227.84223</v>
      </c>
      <c r="CN68" s="295">
        <f t="shared" si="19"/>
        <v>7788.9696</v>
      </c>
      <c r="CO68" s="295">
        <f t="shared" si="19"/>
        <v>0</v>
      </c>
      <c r="CP68" s="290">
        <f t="shared" si="19"/>
        <v>7788.9696</v>
      </c>
      <c r="CQ68" s="327"/>
    </row>
    <row r="69" s="27" customFormat="1" ht="21" customHeight="1" spans="1:95">
      <c r="A69" s="143" t="s">
        <v>601</v>
      </c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44"/>
      <c r="BH69" s="144"/>
      <c r="BI69" s="144"/>
      <c r="BJ69" s="144"/>
      <c r="BK69" s="144"/>
      <c r="BL69" s="144"/>
      <c r="BM69" s="144"/>
      <c r="BN69" s="144"/>
      <c r="BO69" s="144"/>
      <c r="BP69" s="144"/>
      <c r="BQ69" s="144"/>
      <c r="BR69" s="144"/>
      <c r="BS69" s="144"/>
      <c r="BT69" s="144"/>
      <c r="BU69" s="144"/>
      <c r="BV69" s="144"/>
      <c r="BW69" s="144"/>
      <c r="BX69" s="144"/>
      <c r="BY69" s="144"/>
      <c r="BZ69" s="144"/>
      <c r="CA69" s="144"/>
      <c r="CB69" s="144"/>
      <c r="CC69" s="144"/>
      <c r="CD69" s="144"/>
      <c r="CE69" s="144"/>
      <c r="CF69" s="144"/>
      <c r="CG69" s="144"/>
      <c r="CH69" s="144"/>
      <c r="CI69" s="144"/>
      <c r="CJ69" s="144"/>
      <c r="CK69" s="144"/>
      <c r="CL69" s="144"/>
      <c r="CM69" s="144"/>
      <c r="CN69" s="144"/>
      <c r="CO69" s="144"/>
      <c r="CP69" s="238"/>
      <c r="CQ69" s="228"/>
    </row>
    <row r="70" s="27" customFormat="1" ht="22.5" customHeight="1" spans="1:95">
      <c r="A70" s="239" t="s">
        <v>305</v>
      </c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  <c r="BX70" s="240"/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/>
      <c r="CL70" s="240"/>
      <c r="CM70" s="240"/>
      <c r="CN70" s="240"/>
      <c r="CO70" s="240"/>
      <c r="CP70" s="325"/>
      <c r="CQ70" s="228"/>
    </row>
    <row r="71" ht="62.25" customHeight="1" spans="1:95">
      <c r="A71" s="85" t="s">
        <v>122</v>
      </c>
      <c r="B71" s="85" t="s">
        <v>160</v>
      </c>
      <c r="C71" s="67" t="s">
        <v>13</v>
      </c>
      <c r="D71" s="79">
        <f>E71+F71+I71+L71+O71+R71+U71</f>
        <v>1488.35017</v>
      </c>
      <c r="E71" s="80">
        <v>0</v>
      </c>
      <c r="F71" s="80">
        <v>0</v>
      </c>
      <c r="G71" s="80">
        <f>'26'!I50</f>
        <v>1488.35017</v>
      </c>
      <c r="H71" s="81">
        <f>H72+H73+H74</f>
        <v>0</v>
      </c>
      <c r="I71" s="80">
        <f>G71+H71</f>
        <v>1488.35017</v>
      </c>
      <c r="J71" s="80">
        <f>'34'!L58</f>
        <v>0</v>
      </c>
      <c r="K71" s="118"/>
      <c r="L71" s="80">
        <v>0</v>
      </c>
      <c r="M71" s="80">
        <v>0</v>
      </c>
      <c r="N71" s="118">
        <v>0</v>
      </c>
      <c r="O71" s="80">
        <v>0</v>
      </c>
      <c r="P71" s="117">
        <f>'49'!R62</f>
        <v>0</v>
      </c>
      <c r="Q71" s="81">
        <f>Q72+Q73+Q74</f>
        <v>0</v>
      </c>
      <c r="R71" s="154">
        <f>P71+Q71</f>
        <v>0</v>
      </c>
      <c r="S71" s="117">
        <f>'56'!U62</f>
        <v>0</v>
      </c>
      <c r="T71" s="81">
        <f>T72</f>
        <v>0</v>
      </c>
      <c r="U71" s="154">
        <f>S71+T71</f>
        <v>0</v>
      </c>
      <c r="V71" s="117">
        <f>'56'!X62</f>
        <v>0</v>
      </c>
      <c r="W71" s="81">
        <f>W72</f>
        <v>0</v>
      </c>
      <c r="X71" s="154">
        <f>V71+W71</f>
        <v>0</v>
      </c>
      <c r="Y71" s="117">
        <f>'56'!AA62</f>
        <v>0</v>
      </c>
      <c r="Z71" s="81">
        <f>Z72</f>
        <v>0</v>
      </c>
      <c r="AA71" s="154">
        <f>Y71+Z71</f>
        <v>0</v>
      </c>
      <c r="AB71" s="79">
        <f>AC71+AD71+AG71+AJ71+AM71+AP71+AS71</f>
        <v>0</v>
      </c>
      <c r="AC71" s="128">
        <v>0</v>
      </c>
      <c r="AD71" s="128">
        <v>0</v>
      </c>
      <c r="AE71" s="128">
        <v>0</v>
      </c>
      <c r="AF71" s="129"/>
      <c r="AG71" s="128">
        <v>0</v>
      </c>
      <c r="AH71" s="128">
        <f>'35'!AA58</f>
        <v>0</v>
      </c>
      <c r="AI71" s="250"/>
      <c r="AJ71" s="128">
        <v>0</v>
      </c>
      <c r="AK71" s="128">
        <f>'43'!AD60</f>
        <v>0</v>
      </c>
      <c r="AL71" s="250"/>
      <c r="AM71" s="128">
        <v>0</v>
      </c>
      <c r="AN71" s="128">
        <f>'49'!AG62</f>
        <v>0</v>
      </c>
      <c r="AO71" s="250"/>
      <c r="AP71" s="128">
        <v>0</v>
      </c>
      <c r="AQ71" s="117">
        <f>'56'!AS62</f>
        <v>0</v>
      </c>
      <c r="AR71" s="250"/>
      <c r="AS71" s="128">
        <v>0</v>
      </c>
      <c r="AT71" s="117">
        <f>'56'!AV62</f>
        <v>0</v>
      </c>
      <c r="AU71" s="250"/>
      <c r="AV71" s="128">
        <v>0</v>
      </c>
      <c r="AW71" s="117">
        <f>'56'!AY62</f>
        <v>0</v>
      </c>
      <c r="AX71" s="250"/>
      <c r="AY71" s="128">
        <v>0</v>
      </c>
      <c r="AZ71" s="167">
        <f>BC71+BF71+BI71+BL71</f>
        <v>0</v>
      </c>
      <c r="BA71" s="128">
        <v>0</v>
      </c>
      <c r="BB71" s="129"/>
      <c r="BC71" s="128">
        <f>BA71+BB71</f>
        <v>0</v>
      </c>
      <c r="BD71" s="128">
        <v>0</v>
      </c>
      <c r="BE71" s="129"/>
      <c r="BF71" s="128">
        <f>BD71+BE71</f>
        <v>0</v>
      </c>
      <c r="BG71" s="128">
        <v>0</v>
      </c>
      <c r="BH71" s="129"/>
      <c r="BI71" s="128">
        <f>BG71+BH71</f>
        <v>0</v>
      </c>
      <c r="BJ71" s="117">
        <f>'56'!BL62</f>
        <v>0</v>
      </c>
      <c r="BK71" s="129"/>
      <c r="BL71" s="128">
        <f>BJ71+BK71</f>
        <v>0</v>
      </c>
      <c r="BM71" s="117">
        <f>'56'!BO62</f>
        <v>0</v>
      </c>
      <c r="BN71" s="129"/>
      <c r="BO71" s="128">
        <f>BM71+BN71</f>
        <v>0</v>
      </c>
      <c r="BP71" s="117">
        <f>'56'!BR62</f>
        <v>0</v>
      </c>
      <c r="BQ71" s="129"/>
      <c r="BR71" s="128">
        <f>BP71+BQ71</f>
        <v>0</v>
      </c>
      <c r="BS71" s="192">
        <f>BT71+BU71+BX71+CA71+CD71+CG71+CJ71</f>
        <v>1488.35017</v>
      </c>
      <c r="BT71" s="80">
        <f>E71+AC71</f>
        <v>0</v>
      </c>
      <c r="BU71" s="80">
        <f>F71+AD71</f>
        <v>0</v>
      </c>
      <c r="BV71" s="80">
        <f>G71+AE71</f>
        <v>1488.35017</v>
      </c>
      <c r="BW71" s="81">
        <f>H71+AF71</f>
        <v>0</v>
      </c>
      <c r="BX71" s="80">
        <f>BV71+BW71</f>
        <v>1488.35017</v>
      </c>
      <c r="BY71" s="80">
        <f>J71+AH71+BA71</f>
        <v>0</v>
      </c>
      <c r="BZ71" s="118">
        <f>K71+AI71+BB71</f>
        <v>0</v>
      </c>
      <c r="CA71" s="80">
        <f>BY71+BZ71</f>
        <v>0</v>
      </c>
      <c r="CB71" s="80">
        <f>M71+AK71</f>
        <v>0</v>
      </c>
      <c r="CC71" s="118">
        <f>N71+AL71</f>
        <v>0</v>
      </c>
      <c r="CD71" s="80">
        <f>CB71+CC71</f>
        <v>0</v>
      </c>
      <c r="CE71" s="80">
        <f>P71+AN71+BG71</f>
        <v>0</v>
      </c>
      <c r="CF71" s="81">
        <f>Q71+AO71+BH71</f>
        <v>0</v>
      </c>
      <c r="CG71" s="80">
        <f>CE71+CF71</f>
        <v>0</v>
      </c>
      <c r="CH71" s="80">
        <f>S71+AQ71+BJ71</f>
        <v>0</v>
      </c>
      <c r="CI71" s="81">
        <f>T71+AR71+BK71</f>
        <v>0</v>
      </c>
      <c r="CJ71" s="80">
        <f>CH71+CI71</f>
        <v>0</v>
      </c>
      <c r="CK71" s="80">
        <f>V71+AT71+BM71</f>
        <v>0</v>
      </c>
      <c r="CL71" s="81">
        <f>W71+AU71+BN71</f>
        <v>0</v>
      </c>
      <c r="CM71" s="80">
        <f>CK71+CL71</f>
        <v>0</v>
      </c>
      <c r="CN71" s="80">
        <f>Y71+AW71+BP71</f>
        <v>0</v>
      </c>
      <c r="CO71" s="81">
        <f>Z71+AX71+BQ71</f>
        <v>0</v>
      </c>
      <c r="CP71" s="154">
        <f>CN71+CO71</f>
        <v>0</v>
      </c>
      <c r="CQ71" s="327"/>
    </row>
    <row r="72" ht="15.75" customHeight="1" spans="1:95">
      <c r="A72" s="85"/>
      <c r="B72" s="85"/>
      <c r="C72" s="67" t="s">
        <v>91</v>
      </c>
      <c r="D72" s="245"/>
      <c r="E72" s="71"/>
      <c r="F72" s="71"/>
      <c r="G72" s="71"/>
      <c r="H72" s="149"/>
      <c r="I72" s="71"/>
      <c r="J72" s="155"/>
      <c r="K72" s="201"/>
      <c r="L72" s="132"/>
      <c r="M72" s="155"/>
      <c r="N72" s="201"/>
      <c r="O72" s="280"/>
      <c r="P72" s="178"/>
      <c r="Q72" s="287"/>
      <c r="R72" s="155"/>
      <c r="S72" s="178"/>
      <c r="T72" s="288"/>
      <c r="U72" s="155"/>
      <c r="V72" s="178"/>
      <c r="W72" s="288"/>
      <c r="X72" s="155"/>
      <c r="Y72" s="178"/>
      <c r="Z72" s="288"/>
      <c r="AA72" s="155"/>
      <c r="AB72" s="245"/>
      <c r="AC72" s="71"/>
      <c r="AD72" s="71"/>
      <c r="AE72" s="71"/>
      <c r="AF72" s="149"/>
      <c r="AG72" s="71"/>
      <c r="AH72" s="155"/>
      <c r="AI72" s="201"/>
      <c r="AJ72" s="132"/>
      <c r="AK72" s="155"/>
      <c r="AL72" s="201"/>
      <c r="AM72" s="132"/>
      <c r="AN72" s="155"/>
      <c r="AO72" s="201"/>
      <c r="AP72" s="132"/>
      <c r="AQ72" s="155"/>
      <c r="AR72" s="201"/>
      <c r="AS72" s="132"/>
      <c r="AT72" s="155"/>
      <c r="AU72" s="201"/>
      <c r="AV72" s="132"/>
      <c r="AW72" s="155"/>
      <c r="AX72" s="201"/>
      <c r="AY72" s="280"/>
      <c r="AZ72" s="116"/>
      <c r="BA72" s="178"/>
      <c r="BB72" s="118"/>
      <c r="BC72" s="280"/>
      <c r="BD72" s="178"/>
      <c r="BE72" s="118"/>
      <c r="BF72" s="178"/>
      <c r="BG72" s="178"/>
      <c r="BH72" s="118"/>
      <c r="BI72" s="178"/>
      <c r="BJ72" s="178"/>
      <c r="BK72" s="118"/>
      <c r="BL72" s="178"/>
      <c r="BM72" s="178"/>
      <c r="BN72" s="118"/>
      <c r="BO72" s="178"/>
      <c r="BP72" s="178"/>
      <c r="BQ72" s="118"/>
      <c r="BR72" s="194"/>
      <c r="BS72" s="132"/>
      <c r="BT72" s="71"/>
      <c r="BU72" s="71"/>
      <c r="BV72" s="71"/>
      <c r="BW72" s="149"/>
      <c r="BX72" s="71"/>
      <c r="BY72" s="155"/>
      <c r="BZ72" s="201"/>
      <c r="CA72" s="132"/>
      <c r="CB72" s="155"/>
      <c r="CC72" s="201"/>
      <c r="CD72" s="132"/>
      <c r="CE72" s="71"/>
      <c r="CF72" s="118"/>
      <c r="CG72" s="71"/>
      <c r="CH72" s="71"/>
      <c r="CI72" s="118"/>
      <c r="CJ72" s="71"/>
      <c r="CK72" s="71"/>
      <c r="CL72" s="118"/>
      <c r="CM72" s="71"/>
      <c r="CN72" s="71"/>
      <c r="CO72" s="118"/>
      <c r="CP72" s="280"/>
      <c r="CQ72" s="327"/>
    </row>
    <row r="73" ht="25.5" spans="1:95">
      <c r="A73" s="85"/>
      <c r="B73" s="85"/>
      <c r="C73" s="67" t="s">
        <v>404</v>
      </c>
      <c r="D73" s="79"/>
      <c r="E73" s="71"/>
      <c r="F73" s="71"/>
      <c r="G73" s="71"/>
      <c r="H73" s="149"/>
      <c r="I73" s="71"/>
      <c r="J73" s="155"/>
      <c r="K73" s="281"/>
      <c r="L73" s="132"/>
      <c r="M73" s="155"/>
      <c r="N73" s="281"/>
      <c r="O73" s="280"/>
      <c r="P73" s="282"/>
      <c r="Q73" s="287"/>
      <c r="R73" s="155"/>
      <c r="S73" s="282"/>
      <c r="T73" s="289"/>
      <c r="U73" s="155"/>
      <c r="V73" s="282"/>
      <c r="W73" s="289"/>
      <c r="X73" s="155"/>
      <c r="Y73" s="282"/>
      <c r="Z73" s="289"/>
      <c r="AA73" s="155"/>
      <c r="AB73" s="79"/>
      <c r="AC73" s="71"/>
      <c r="AD73" s="71"/>
      <c r="AE73" s="71"/>
      <c r="AF73" s="149"/>
      <c r="AG73" s="71"/>
      <c r="AH73" s="155"/>
      <c r="AI73" s="281"/>
      <c r="AJ73" s="132"/>
      <c r="AK73" s="155"/>
      <c r="AL73" s="281"/>
      <c r="AM73" s="132"/>
      <c r="AN73" s="155"/>
      <c r="AO73" s="281"/>
      <c r="AP73" s="132"/>
      <c r="AQ73" s="155"/>
      <c r="AR73" s="281"/>
      <c r="AS73" s="132"/>
      <c r="AT73" s="155"/>
      <c r="AU73" s="281"/>
      <c r="AV73" s="132"/>
      <c r="AW73" s="155"/>
      <c r="AX73" s="281"/>
      <c r="AY73" s="280"/>
      <c r="AZ73" s="265"/>
      <c r="BA73" s="282"/>
      <c r="BB73" s="303"/>
      <c r="BC73" s="280"/>
      <c r="BD73" s="282"/>
      <c r="BE73" s="303"/>
      <c r="BF73" s="282"/>
      <c r="BG73" s="282"/>
      <c r="BH73" s="303"/>
      <c r="BI73" s="282"/>
      <c r="BJ73" s="282"/>
      <c r="BK73" s="303"/>
      <c r="BL73" s="282"/>
      <c r="BM73" s="282"/>
      <c r="BN73" s="303"/>
      <c r="BO73" s="282"/>
      <c r="BP73" s="282"/>
      <c r="BQ73" s="303"/>
      <c r="BR73" s="320"/>
      <c r="BS73" s="132"/>
      <c r="BT73" s="71"/>
      <c r="BU73" s="71"/>
      <c r="BV73" s="71"/>
      <c r="BW73" s="149"/>
      <c r="BX73" s="71"/>
      <c r="BY73" s="155"/>
      <c r="BZ73" s="281"/>
      <c r="CA73" s="132"/>
      <c r="CB73" s="155"/>
      <c r="CC73" s="281"/>
      <c r="CD73" s="132"/>
      <c r="CE73" s="71"/>
      <c r="CF73" s="303"/>
      <c r="CG73" s="71"/>
      <c r="CH73" s="71"/>
      <c r="CI73" s="303"/>
      <c r="CJ73" s="71"/>
      <c r="CK73" s="71"/>
      <c r="CL73" s="303"/>
      <c r="CM73" s="71"/>
      <c r="CN73" s="71"/>
      <c r="CO73" s="303"/>
      <c r="CP73" s="280"/>
      <c r="CQ73" s="327"/>
    </row>
    <row r="74" ht="36" customHeight="1" spans="1:95">
      <c r="A74" s="114"/>
      <c r="B74" s="114"/>
      <c r="C74" s="115" t="s">
        <v>39</v>
      </c>
      <c r="D74" s="116"/>
      <c r="E74" s="178"/>
      <c r="F74" s="178"/>
      <c r="G74" s="178"/>
      <c r="H74" s="201"/>
      <c r="I74" s="178"/>
      <c r="J74" s="283"/>
      <c r="K74" s="281"/>
      <c r="L74" s="284"/>
      <c r="M74" s="283"/>
      <c r="N74" s="281"/>
      <c r="O74" s="285"/>
      <c r="P74" s="282"/>
      <c r="Q74" s="81"/>
      <c r="R74" s="283"/>
      <c r="S74" s="282"/>
      <c r="T74" s="289"/>
      <c r="U74" s="283"/>
      <c r="V74" s="282"/>
      <c r="W74" s="289"/>
      <c r="X74" s="283"/>
      <c r="Y74" s="282"/>
      <c r="Z74" s="289"/>
      <c r="AA74" s="283"/>
      <c r="AB74" s="116"/>
      <c r="AC74" s="178"/>
      <c r="AD74" s="178"/>
      <c r="AE74" s="178"/>
      <c r="AF74" s="201"/>
      <c r="AG74" s="178"/>
      <c r="AH74" s="283"/>
      <c r="AI74" s="281"/>
      <c r="AJ74" s="284"/>
      <c r="AK74" s="283"/>
      <c r="AL74" s="281"/>
      <c r="AM74" s="284"/>
      <c r="AN74" s="283"/>
      <c r="AO74" s="281"/>
      <c r="AP74" s="284"/>
      <c r="AQ74" s="283"/>
      <c r="AR74" s="281"/>
      <c r="AS74" s="284"/>
      <c r="AT74" s="283"/>
      <c r="AU74" s="281"/>
      <c r="AV74" s="284"/>
      <c r="AW74" s="283"/>
      <c r="AX74" s="281"/>
      <c r="AY74" s="285"/>
      <c r="AZ74" s="265"/>
      <c r="BA74" s="282"/>
      <c r="BB74" s="303"/>
      <c r="BC74" s="285"/>
      <c r="BD74" s="282"/>
      <c r="BE74" s="303"/>
      <c r="BF74" s="282"/>
      <c r="BG74" s="282"/>
      <c r="BH74" s="303"/>
      <c r="BI74" s="282"/>
      <c r="BJ74" s="282"/>
      <c r="BK74" s="303"/>
      <c r="BL74" s="282"/>
      <c r="BM74" s="282"/>
      <c r="BN74" s="303"/>
      <c r="BO74" s="282"/>
      <c r="BP74" s="282"/>
      <c r="BQ74" s="303"/>
      <c r="BR74" s="320"/>
      <c r="BS74" s="284"/>
      <c r="BT74" s="178"/>
      <c r="BU74" s="178"/>
      <c r="BV74" s="178"/>
      <c r="BW74" s="201"/>
      <c r="BX74" s="178"/>
      <c r="BY74" s="283"/>
      <c r="BZ74" s="281"/>
      <c r="CA74" s="284"/>
      <c r="CB74" s="283"/>
      <c r="CC74" s="281"/>
      <c r="CD74" s="284"/>
      <c r="CE74" s="178"/>
      <c r="CF74" s="303"/>
      <c r="CG74" s="178"/>
      <c r="CH74" s="178"/>
      <c r="CI74" s="303"/>
      <c r="CJ74" s="178"/>
      <c r="CK74" s="178"/>
      <c r="CL74" s="303"/>
      <c r="CM74" s="178"/>
      <c r="CN74" s="178"/>
      <c r="CO74" s="303"/>
      <c r="CP74" s="285"/>
      <c r="CQ74" s="327"/>
    </row>
    <row r="75" s="30" customFormat="1" ht="69.6" customHeight="1" spans="1:95">
      <c r="A75" s="119"/>
      <c r="B75" s="120" t="s">
        <v>159</v>
      </c>
      <c r="C75" s="244"/>
      <c r="D75" s="79">
        <f>E75+F75+I75+L75+O75+R75+U75</f>
        <v>1488.35017</v>
      </c>
      <c r="E75" s="122">
        <f>E71</f>
        <v>0</v>
      </c>
      <c r="F75" s="122">
        <f t="shared" ref="F75:BR75" si="20">F71</f>
        <v>0</v>
      </c>
      <c r="G75" s="122">
        <f t="shared" si="20"/>
        <v>1488.35017</v>
      </c>
      <c r="H75" s="246">
        <f t="shared" si="20"/>
        <v>0</v>
      </c>
      <c r="I75" s="122">
        <f t="shared" si="20"/>
        <v>1488.35017</v>
      </c>
      <c r="J75" s="122">
        <f t="shared" si="20"/>
        <v>0</v>
      </c>
      <c r="K75" s="122">
        <f t="shared" si="20"/>
        <v>0</v>
      </c>
      <c r="L75" s="122">
        <f t="shared" si="20"/>
        <v>0</v>
      </c>
      <c r="M75" s="122">
        <f t="shared" si="20"/>
        <v>0</v>
      </c>
      <c r="N75" s="122">
        <f t="shared" si="20"/>
        <v>0</v>
      </c>
      <c r="O75" s="122">
        <f t="shared" si="20"/>
        <v>0</v>
      </c>
      <c r="P75" s="122">
        <f t="shared" si="20"/>
        <v>0</v>
      </c>
      <c r="Q75" s="141">
        <f t="shared" si="20"/>
        <v>0</v>
      </c>
      <c r="R75" s="290">
        <f t="shared" si="20"/>
        <v>0</v>
      </c>
      <c r="S75" s="290">
        <f t="shared" si="20"/>
        <v>0</v>
      </c>
      <c r="T75" s="290">
        <f t="shared" si="20"/>
        <v>0</v>
      </c>
      <c r="U75" s="290">
        <f t="shared" si="20"/>
        <v>0</v>
      </c>
      <c r="V75" s="290">
        <f t="shared" si="20"/>
        <v>0</v>
      </c>
      <c r="W75" s="290">
        <f t="shared" si="20"/>
        <v>0</v>
      </c>
      <c r="X75" s="290">
        <f t="shared" si="20"/>
        <v>0</v>
      </c>
      <c r="Y75" s="290">
        <f t="shared" si="20"/>
        <v>0</v>
      </c>
      <c r="Z75" s="290">
        <f t="shared" si="20"/>
        <v>0</v>
      </c>
      <c r="AA75" s="290">
        <f t="shared" si="20"/>
        <v>0</v>
      </c>
      <c r="AB75" s="79">
        <f>AC75+AD75+AG75+AJ75+AM75+AP75+AS75</f>
        <v>0</v>
      </c>
      <c r="AC75" s="122">
        <f t="shared" si="20"/>
        <v>0</v>
      </c>
      <c r="AD75" s="122">
        <f t="shared" si="20"/>
        <v>0</v>
      </c>
      <c r="AE75" s="122">
        <f t="shared" si="20"/>
        <v>0</v>
      </c>
      <c r="AF75" s="246">
        <f t="shared" si="20"/>
        <v>0</v>
      </c>
      <c r="AG75" s="122">
        <f t="shared" si="20"/>
        <v>0</v>
      </c>
      <c r="AH75" s="122">
        <f t="shared" si="20"/>
        <v>0</v>
      </c>
      <c r="AI75" s="122">
        <f t="shared" si="20"/>
        <v>0</v>
      </c>
      <c r="AJ75" s="122">
        <f t="shared" si="20"/>
        <v>0</v>
      </c>
      <c r="AK75" s="122">
        <f t="shared" si="20"/>
        <v>0</v>
      </c>
      <c r="AL75" s="122">
        <f t="shared" si="20"/>
        <v>0</v>
      </c>
      <c r="AM75" s="122">
        <f t="shared" si="20"/>
        <v>0</v>
      </c>
      <c r="AN75" s="122">
        <f t="shared" si="20"/>
        <v>0</v>
      </c>
      <c r="AO75" s="122">
        <f t="shared" si="20"/>
        <v>0</v>
      </c>
      <c r="AP75" s="122">
        <f t="shared" si="20"/>
        <v>0</v>
      </c>
      <c r="AQ75" s="122">
        <f t="shared" si="20"/>
        <v>0</v>
      </c>
      <c r="AR75" s="122">
        <f t="shared" si="20"/>
        <v>0</v>
      </c>
      <c r="AS75" s="122">
        <f t="shared" si="20"/>
        <v>0</v>
      </c>
      <c r="AT75" s="122">
        <f t="shared" si="20"/>
        <v>0</v>
      </c>
      <c r="AU75" s="122">
        <f t="shared" si="20"/>
        <v>0</v>
      </c>
      <c r="AV75" s="122">
        <f t="shared" si="20"/>
        <v>0</v>
      </c>
      <c r="AW75" s="122">
        <f t="shared" si="20"/>
        <v>0</v>
      </c>
      <c r="AX75" s="122">
        <f t="shared" si="20"/>
        <v>0</v>
      </c>
      <c r="AY75" s="122">
        <f t="shared" si="20"/>
        <v>0</v>
      </c>
      <c r="AZ75" s="167">
        <f>BC75+BF75+BI75+BL75</f>
        <v>0</v>
      </c>
      <c r="BA75" s="304">
        <f t="shared" si="20"/>
        <v>0</v>
      </c>
      <c r="BB75" s="290">
        <f t="shared" si="20"/>
        <v>0</v>
      </c>
      <c r="BC75" s="295">
        <f t="shared" si="20"/>
        <v>0</v>
      </c>
      <c r="BD75" s="295">
        <f t="shared" si="20"/>
        <v>0</v>
      </c>
      <c r="BE75" s="295">
        <f t="shared" si="20"/>
        <v>0</v>
      </c>
      <c r="BF75" s="295">
        <f t="shared" si="20"/>
        <v>0</v>
      </c>
      <c r="BG75" s="295">
        <f t="shared" si="20"/>
        <v>0</v>
      </c>
      <c r="BH75" s="295">
        <f t="shared" si="20"/>
        <v>0</v>
      </c>
      <c r="BI75" s="295">
        <f t="shared" si="20"/>
        <v>0</v>
      </c>
      <c r="BJ75" s="295">
        <f t="shared" si="20"/>
        <v>0</v>
      </c>
      <c r="BK75" s="295">
        <f t="shared" si="20"/>
        <v>0</v>
      </c>
      <c r="BL75" s="295">
        <f t="shared" si="20"/>
        <v>0</v>
      </c>
      <c r="BM75" s="295">
        <f t="shared" si="20"/>
        <v>0</v>
      </c>
      <c r="BN75" s="295">
        <f t="shared" si="20"/>
        <v>0</v>
      </c>
      <c r="BO75" s="295">
        <f t="shared" si="20"/>
        <v>0</v>
      </c>
      <c r="BP75" s="295">
        <f t="shared" si="20"/>
        <v>0</v>
      </c>
      <c r="BQ75" s="295">
        <f t="shared" si="20"/>
        <v>0</v>
      </c>
      <c r="BR75" s="295">
        <f t="shared" si="20"/>
        <v>0</v>
      </c>
      <c r="BS75" s="192">
        <f>BT75+BU75+BX75+CA75+CD75+CG75+CJ75</f>
        <v>1488.35017</v>
      </c>
      <c r="BT75" s="122">
        <f>BT71</f>
        <v>0</v>
      </c>
      <c r="BU75" s="122">
        <f t="shared" ref="BU75:CP75" si="21">BU71</f>
        <v>0</v>
      </c>
      <c r="BV75" s="122">
        <f t="shared" si="21"/>
        <v>1488.35017</v>
      </c>
      <c r="BW75" s="122">
        <f t="shared" si="21"/>
        <v>0</v>
      </c>
      <c r="BX75" s="122">
        <f t="shared" si="21"/>
        <v>1488.35017</v>
      </c>
      <c r="BY75" s="122">
        <f t="shared" si="21"/>
        <v>0</v>
      </c>
      <c r="BZ75" s="122">
        <f t="shared" si="21"/>
        <v>0</v>
      </c>
      <c r="CA75" s="122">
        <f t="shared" si="21"/>
        <v>0</v>
      </c>
      <c r="CB75" s="122">
        <f t="shared" si="21"/>
        <v>0</v>
      </c>
      <c r="CC75" s="122">
        <f t="shared" si="21"/>
        <v>0</v>
      </c>
      <c r="CD75" s="122">
        <f t="shared" si="21"/>
        <v>0</v>
      </c>
      <c r="CE75" s="122">
        <f t="shared" si="21"/>
        <v>0</v>
      </c>
      <c r="CF75" s="122">
        <f t="shared" si="21"/>
        <v>0</v>
      </c>
      <c r="CG75" s="122">
        <f t="shared" si="21"/>
        <v>0</v>
      </c>
      <c r="CH75" s="122">
        <f t="shared" si="21"/>
        <v>0</v>
      </c>
      <c r="CI75" s="122">
        <f t="shared" si="21"/>
        <v>0</v>
      </c>
      <c r="CJ75" s="122">
        <f t="shared" si="21"/>
        <v>0</v>
      </c>
      <c r="CK75" s="122">
        <f t="shared" si="21"/>
        <v>0</v>
      </c>
      <c r="CL75" s="122">
        <f t="shared" si="21"/>
        <v>0</v>
      </c>
      <c r="CM75" s="122">
        <f t="shared" si="21"/>
        <v>0</v>
      </c>
      <c r="CN75" s="122">
        <f t="shared" si="21"/>
        <v>0</v>
      </c>
      <c r="CO75" s="122">
        <f t="shared" si="21"/>
        <v>0</v>
      </c>
      <c r="CP75" s="290">
        <f t="shared" si="21"/>
        <v>0</v>
      </c>
      <c r="CQ75" s="327"/>
    </row>
    <row r="76" customHeight="1" spans="1:95">
      <c r="A76" s="143" t="s">
        <v>306</v>
      </c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44"/>
      <c r="BH76" s="144"/>
      <c r="BI76" s="144"/>
      <c r="BJ76" s="144"/>
      <c r="BK76" s="144"/>
      <c r="BL76" s="144"/>
      <c r="BM76" s="144"/>
      <c r="BN76" s="144"/>
      <c r="BO76" s="144"/>
      <c r="BP76" s="144"/>
      <c r="BQ76" s="144"/>
      <c r="BR76" s="144"/>
      <c r="BS76" s="144"/>
      <c r="BT76" s="144"/>
      <c r="BU76" s="144"/>
      <c r="BV76" s="144"/>
      <c r="BW76" s="144"/>
      <c r="BX76" s="144"/>
      <c r="BY76" s="144"/>
      <c r="BZ76" s="144"/>
      <c r="CA76" s="144"/>
      <c r="CB76" s="144"/>
      <c r="CC76" s="144"/>
      <c r="CD76" s="144"/>
      <c r="CE76" s="144"/>
      <c r="CF76" s="144"/>
      <c r="CG76" s="144"/>
      <c r="CH76" s="144"/>
      <c r="CI76" s="144"/>
      <c r="CJ76" s="144"/>
      <c r="CK76" s="144"/>
      <c r="CL76" s="144"/>
      <c r="CM76" s="144"/>
      <c r="CN76" s="144"/>
      <c r="CO76" s="144"/>
      <c r="CP76" s="238"/>
      <c r="CQ76" s="212"/>
    </row>
    <row r="77" ht="19.5" customHeight="1" spans="1:95">
      <c r="A77" s="239" t="s">
        <v>307</v>
      </c>
      <c r="B77" s="240"/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  <c r="BT77" s="240"/>
      <c r="BU77" s="240"/>
      <c r="BV77" s="240"/>
      <c r="BW77" s="240"/>
      <c r="BX77" s="240"/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325"/>
      <c r="CQ77" s="212"/>
    </row>
    <row r="78" ht="89.25" customHeight="1" spans="1:95">
      <c r="A78" s="247" t="s">
        <v>295</v>
      </c>
      <c r="B78" s="248" t="s">
        <v>412</v>
      </c>
      <c r="C78" s="249" t="s">
        <v>13</v>
      </c>
      <c r="D78" s="79">
        <f>E78+F78+I78+L78+O78+R78+U78</f>
        <v>52.63158</v>
      </c>
      <c r="E78" s="188">
        <v>0</v>
      </c>
      <c r="F78" s="188">
        <v>0</v>
      </c>
      <c r="G78" s="188">
        <v>0</v>
      </c>
      <c r="H78" s="250"/>
      <c r="I78" s="188">
        <v>0</v>
      </c>
      <c r="J78" s="188">
        <v>0</v>
      </c>
      <c r="K78" s="250"/>
      <c r="L78" s="188">
        <v>0</v>
      </c>
      <c r="M78" s="188">
        <f>'43'!O67</f>
        <v>0</v>
      </c>
      <c r="N78" s="250">
        <v>0</v>
      </c>
      <c r="O78" s="188">
        <f>M78+N78</f>
        <v>0</v>
      </c>
      <c r="P78" s="188">
        <f>'49'!R69</f>
        <v>52.63158</v>
      </c>
      <c r="Q78" s="250">
        <f>SUM(Q79:Q82)</f>
        <v>0</v>
      </c>
      <c r="R78" s="291">
        <f>P78+Q78</f>
        <v>52.63158</v>
      </c>
      <c r="S78" s="188">
        <f>'55'!U69</f>
        <v>0</v>
      </c>
      <c r="T78" s="250">
        <v>0</v>
      </c>
      <c r="U78" s="291">
        <f>S78+T78</f>
        <v>0</v>
      </c>
      <c r="V78" s="188">
        <f>'55'!X69</f>
        <v>0</v>
      </c>
      <c r="W78" s="250">
        <v>0</v>
      </c>
      <c r="X78" s="291">
        <f>V78+W78</f>
        <v>0</v>
      </c>
      <c r="Y78" s="188">
        <f>'55'!AA69</f>
        <v>0</v>
      </c>
      <c r="Z78" s="250">
        <v>0</v>
      </c>
      <c r="AA78" s="291">
        <f>Y78+Z78</f>
        <v>0</v>
      </c>
      <c r="AB78" s="79">
        <f>AC78+AD78+AG78+AJ78+AM78+AP78+AS78</f>
        <v>1000</v>
      </c>
      <c r="AC78" s="188">
        <v>0</v>
      </c>
      <c r="AD78" s="188">
        <v>0</v>
      </c>
      <c r="AE78" s="188">
        <v>0</v>
      </c>
      <c r="AF78" s="250"/>
      <c r="AG78" s="188">
        <v>0</v>
      </c>
      <c r="AH78" s="188">
        <v>0</v>
      </c>
      <c r="AI78" s="250">
        <f>AI83+AI84+AI85+AI86</f>
        <v>0</v>
      </c>
      <c r="AJ78" s="188">
        <v>0</v>
      </c>
      <c r="AK78" s="188">
        <f>'43'!AD67</f>
        <v>0</v>
      </c>
      <c r="AL78" s="250">
        <f>AL83+AL84+AL85+AL86</f>
        <v>0</v>
      </c>
      <c r="AM78" s="188">
        <f>AK78+AL78</f>
        <v>0</v>
      </c>
      <c r="AN78" s="188">
        <f>'49'!AP69</f>
        <v>1000</v>
      </c>
      <c r="AO78" s="250">
        <f>SUM(AO79:AO82)</f>
        <v>0</v>
      </c>
      <c r="AP78" s="188">
        <f>AN78+AO78</f>
        <v>1000</v>
      </c>
      <c r="AQ78" s="188">
        <f>'55'!AS69</f>
        <v>0</v>
      </c>
      <c r="AR78" s="250">
        <v>0</v>
      </c>
      <c r="AS78" s="188">
        <f>AQ78+AR78</f>
        <v>0</v>
      </c>
      <c r="AT78" s="188">
        <f>'55'!AV69</f>
        <v>0</v>
      </c>
      <c r="AU78" s="250">
        <v>0</v>
      </c>
      <c r="AV78" s="188">
        <f>AT78+AU78</f>
        <v>0</v>
      </c>
      <c r="AW78" s="188">
        <f>'55'!AY69</f>
        <v>0</v>
      </c>
      <c r="AX78" s="250">
        <v>0</v>
      </c>
      <c r="AY78" s="188">
        <f>AW78+AX78</f>
        <v>0</v>
      </c>
      <c r="AZ78" s="167">
        <f>BC78+BF78+BI78+BL78</f>
        <v>0</v>
      </c>
      <c r="BA78" s="305">
        <v>0</v>
      </c>
      <c r="BB78" s="250">
        <f>BB83+BB84+BB85+BB86</f>
        <v>0</v>
      </c>
      <c r="BC78" s="188">
        <f>BA78+BB78</f>
        <v>0</v>
      </c>
      <c r="BD78" s="188">
        <v>0</v>
      </c>
      <c r="BE78" s="250">
        <f>BE83+BE84+BE85+BE86</f>
        <v>0</v>
      </c>
      <c r="BF78" s="188">
        <f>BD78+BE78</f>
        <v>0</v>
      </c>
      <c r="BG78" s="188">
        <f>'49'!BI69</f>
        <v>0</v>
      </c>
      <c r="BH78" s="250">
        <v>0</v>
      </c>
      <c r="BI78" s="188">
        <f>BG78+BH78</f>
        <v>0</v>
      </c>
      <c r="BJ78" s="188">
        <f>'55'!BL69</f>
        <v>0</v>
      </c>
      <c r="BK78" s="250">
        <v>0</v>
      </c>
      <c r="BL78" s="188">
        <f>BJ78+BK78</f>
        <v>0</v>
      </c>
      <c r="BM78" s="188">
        <f>'55'!BO69</f>
        <v>0</v>
      </c>
      <c r="BN78" s="250">
        <v>0</v>
      </c>
      <c r="BO78" s="188">
        <f>BM78+BN78</f>
        <v>0</v>
      </c>
      <c r="BP78" s="188">
        <f>'55'!BR69</f>
        <v>0</v>
      </c>
      <c r="BQ78" s="250">
        <v>0</v>
      </c>
      <c r="BR78" s="188">
        <f>BP78+BQ78</f>
        <v>0</v>
      </c>
      <c r="BS78" s="192">
        <f>BT78+BU78+BX78+CA78+CD78+CG78+CJ78</f>
        <v>1052.63158</v>
      </c>
      <c r="BT78" s="188">
        <f>E78+AC78</f>
        <v>0</v>
      </c>
      <c r="BU78" s="188">
        <f>F78+AD78</f>
        <v>0</v>
      </c>
      <c r="BV78" s="188">
        <f>G78+AE78</f>
        <v>0</v>
      </c>
      <c r="BW78" s="250">
        <f>H78+AF78</f>
        <v>0</v>
      </c>
      <c r="BX78" s="188">
        <f>BV78+BW78</f>
        <v>0</v>
      </c>
      <c r="BY78" s="188">
        <f>J78+AH78+BA78</f>
        <v>0</v>
      </c>
      <c r="BZ78" s="250">
        <f>K78+AI78+BB78</f>
        <v>0</v>
      </c>
      <c r="CA78" s="188">
        <f>BY78+BZ78</f>
        <v>0</v>
      </c>
      <c r="CB78" s="188">
        <f>M78+AK78</f>
        <v>0</v>
      </c>
      <c r="CC78" s="250">
        <f>N78+AL78</f>
        <v>0</v>
      </c>
      <c r="CD78" s="188">
        <f>CB78+CC78</f>
        <v>0</v>
      </c>
      <c r="CE78" s="188">
        <f>P78+AN78+BG78</f>
        <v>1052.63158</v>
      </c>
      <c r="CF78" s="250">
        <f>Q78+AO78+BH78</f>
        <v>0</v>
      </c>
      <c r="CG78" s="188">
        <f>CE78+CF78</f>
        <v>1052.63158</v>
      </c>
      <c r="CH78" s="188">
        <f>S78+AQ78+BJ78</f>
        <v>0</v>
      </c>
      <c r="CI78" s="250">
        <f>T78+AR78+BK78</f>
        <v>0</v>
      </c>
      <c r="CJ78" s="188">
        <f>CH78+CI78</f>
        <v>0</v>
      </c>
      <c r="CK78" s="188">
        <f>V78+AT78+BM78</f>
        <v>0</v>
      </c>
      <c r="CL78" s="250">
        <f>W78+AU78+BN78</f>
        <v>0</v>
      </c>
      <c r="CM78" s="188">
        <f>CK78+CL78</f>
        <v>0</v>
      </c>
      <c r="CN78" s="188">
        <f>Y78+AW78+BP78</f>
        <v>0</v>
      </c>
      <c r="CO78" s="250">
        <f>Z78+AX78+BQ78</f>
        <v>0</v>
      </c>
      <c r="CP78" s="188">
        <f>CN78+CO78</f>
        <v>0</v>
      </c>
      <c r="CQ78" s="217"/>
    </row>
    <row r="79" ht="17.25" customHeight="1" spans="1:95">
      <c r="A79" s="130"/>
      <c r="B79" s="251"/>
      <c r="C79" s="131" t="s">
        <v>330</v>
      </c>
      <c r="D79" s="132"/>
      <c r="E79" s="80"/>
      <c r="F79" s="80"/>
      <c r="G79" s="80"/>
      <c r="H79" s="81"/>
      <c r="I79" s="80"/>
      <c r="J79" s="80"/>
      <c r="K79" s="81"/>
      <c r="L79" s="80"/>
      <c r="M79" s="80"/>
      <c r="N79" s="81"/>
      <c r="O79" s="80"/>
      <c r="P79" s="80"/>
      <c r="Q79" s="81"/>
      <c r="R79" s="80"/>
      <c r="S79" s="80"/>
      <c r="T79" s="81"/>
      <c r="U79" s="80"/>
      <c r="V79" s="80"/>
      <c r="W79" s="81"/>
      <c r="X79" s="80"/>
      <c r="Y79" s="80"/>
      <c r="Z79" s="81"/>
      <c r="AA79" s="80"/>
      <c r="AB79" s="71"/>
      <c r="AC79" s="80"/>
      <c r="AD79" s="80"/>
      <c r="AE79" s="80"/>
      <c r="AF79" s="81"/>
      <c r="AG79" s="80"/>
      <c r="AH79" s="80"/>
      <c r="AI79" s="81"/>
      <c r="AJ79" s="80"/>
      <c r="AK79" s="80"/>
      <c r="AL79" s="81"/>
      <c r="AM79" s="80"/>
      <c r="AN79" s="80"/>
      <c r="AO79" s="81"/>
      <c r="AP79" s="80"/>
      <c r="AQ79" s="80"/>
      <c r="AR79" s="81"/>
      <c r="AS79" s="80"/>
      <c r="AT79" s="80"/>
      <c r="AU79" s="81"/>
      <c r="AV79" s="80"/>
      <c r="AW79" s="80"/>
      <c r="AX79" s="81"/>
      <c r="AY79" s="80"/>
      <c r="AZ79" s="71"/>
      <c r="BA79" s="80"/>
      <c r="BB79" s="81"/>
      <c r="BC79" s="80"/>
      <c r="BD79" s="80"/>
      <c r="BE79" s="81"/>
      <c r="BF79" s="80"/>
      <c r="BG79" s="80"/>
      <c r="BH79" s="81"/>
      <c r="BI79" s="80"/>
      <c r="BJ79" s="80"/>
      <c r="BK79" s="81"/>
      <c r="BL79" s="80"/>
      <c r="BM79" s="80"/>
      <c r="BN79" s="81"/>
      <c r="BO79" s="80"/>
      <c r="BP79" s="80"/>
      <c r="BQ79" s="81"/>
      <c r="BR79" s="80"/>
      <c r="BS79" s="71"/>
      <c r="BT79" s="80"/>
      <c r="BU79" s="80"/>
      <c r="BV79" s="80"/>
      <c r="BW79" s="81"/>
      <c r="BX79" s="80"/>
      <c r="BY79" s="80"/>
      <c r="BZ79" s="81"/>
      <c r="CA79" s="80"/>
      <c r="CB79" s="80"/>
      <c r="CC79" s="81"/>
      <c r="CD79" s="80"/>
      <c r="CE79" s="80"/>
      <c r="CF79" s="81"/>
      <c r="CG79" s="80"/>
      <c r="CH79" s="80"/>
      <c r="CI79" s="81"/>
      <c r="CJ79" s="80"/>
      <c r="CK79" s="80"/>
      <c r="CL79" s="81"/>
      <c r="CM79" s="80"/>
      <c r="CN79" s="80"/>
      <c r="CO79" s="81"/>
      <c r="CP79" s="80"/>
      <c r="CQ79" s="219"/>
    </row>
    <row r="80" ht="20.25" customHeight="1" spans="1:95">
      <c r="A80" s="130"/>
      <c r="B80" s="251"/>
      <c r="C80" s="131" t="s">
        <v>91</v>
      </c>
      <c r="D80" s="132"/>
      <c r="E80" s="80"/>
      <c r="F80" s="80"/>
      <c r="G80" s="80"/>
      <c r="H80" s="81"/>
      <c r="I80" s="80"/>
      <c r="J80" s="80"/>
      <c r="K80" s="81"/>
      <c r="L80" s="80"/>
      <c r="M80" s="80"/>
      <c r="N80" s="81"/>
      <c r="O80" s="80"/>
      <c r="P80" s="80"/>
      <c r="Q80" s="81"/>
      <c r="R80" s="80"/>
      <c r="S80" s="80"/>
      <c r="T80" s="81"/>
      <c r="U80" s="80"/>
      <c r="V80" s="80"/>
      <c r="W80" s="81"/>
      <c r="X80" s="80"/>
      <c r="Y80" s="80"/>
      <c r="Z80" s="81"/>
      <c r="AA80" s="80"/>
      <c r="AB80" s="71"/>
      <c r="AC80" s="80"/>
      <c r="AD80" s="80"/>
      <c r="AE80" s="80"/>
      <c r="AF80" s="81"/>
      <c r="AG80" s="80"/>
      <c r="AH80" s="80"/>
      <c r="AI80" s="81"/>
      <c r="AJ80" s="80"/>
      <c r="AK80" s="80"/>
      <c r="AL80" s="81"/>
      <c r="AM80" s="80"/>
      <c r="AN80" s="80"/>
      <c r="AO80" s="81"/>
      <c r="AP80" s="80"/>
      <c r="AQ80" s="80"/>
      <c r="AR80" s="81"/>
      <c r="AS80" s="80"/>
      <c r="AT80" s="80"/>
      <c r="AU80" s="81"/>
      <c r="AV80" s="80"/>
      <c r="AW80" s="80"/>
      <c r="AX80" s="81"/>
      <c r="AY80" s="80"/>
      <c r="AZ80" s="71"/>
      <c r="BA80" s="80"/>
      <c r="BB80" s="81"/>
      <c r="BC80" s="80"/>
      <c r="BD80" s="80"/>
      <c r="BE80" s="81"/>
      <c r="BF80" s="80"/>
      <c r="BG80" s="80"/>
      <c r="BH80" s="81"/>
      <c r="BI80" s="80"/>
      <c r="BJ80" s="80"/>
      <c r="BK80" s="81"/>
      <c r="BL80" s="80"/>
      <c r="BM80" s="80"/>
      <c r="BN80" s="81"/>
      <c r="BO80" s="80"/>
      <c r="BP80" s="80"/>
      <c r="BQ80" s="81"/>
      <c r="BR80" s="80"/>
      <c r="BS80" s="71"/>
      <c r="BT80" s="80"/>
      <c r="BU80" s="80"/>
      <c r="BV80" s="80"/>
      <c r="BW80" s="81"/>
      <c r="BX80" s="80"/>
      <c r="BY80" s="80"/>
      <c r="BZ80" s="81"/>
      <c r="CA80" s="80"/>
      <c r="CB80" s="80"/>
      <c r="CC80" s="81"/>
      <c r="CD80" s="80"/>
      <c r="CE80" s="80"/>
      <c r="CF80" s="81"/>
      <c r="CG80" s="80"/>
      <c r="CH80" s="80"/>
      <c r="CI80" s="81"/>
      <c r="CJ80" s="80"/>
      <c r="CK80" s="80"/>
      <c r="CL80" s="81"/>
      <c r="CM80" s="80"/>
      <c r="CN80" s="80"/>
      <c r="CO80" s="81"/>
      <c r="CP80" s="80"/>
      <c r="CQ80" s="219"/>
    </row>
    <row r="81" ht="29.25" customHeight="1" spans="1:95">
      <c r="A81" s="130"/>
      <c r="B81" s="251"/>
      <c r="C81" s="131" t="s">
        <v>404</v>
      </c>
      <c r="D81" s="132"/>
      <c r="E81" s="80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0"/>
      <c r="W81" s="81"/>
      <c r="X81" s="80"/>
      <c r="Y81" s="80"/>
      <c r="Z81" s="81"/>
      <c r="AA81" s="80"/>
      <c r="AB81" s="71"/>
      <c r="AC81" s="80"/>
      <c r="AD81" s="80"/>
      <c r="AE81" s="80"/>
      <c r="AF81" s="81"/>
      <c r="AG81" s="80"/>
      <c r="AH81" s="80"/>
      <c r="AI81" s="81"/>
      <c r="AJ81" s="80"/>
      <c r="AK81" s="80"/>
      <c r="AL81" s="81"/>
      <c r="AM81" s="80"/>
      <c r="AN81" s="80"/>
      <c r="AO81" s="81"/>
      <c r="AP81" s="80"/>
      <c r="AQ81" s="80"/>
      <c r="AR81" s="81"/>
      <c r="AS81" s="80"/>
      <c r="AT81" s="80"/>
      <c r="AU81" s="81"/>
      <c r="AV81" s="80"/>
      <c r="AW81" s="80"/>
      <c r="AX81" s="81"/>
      <c r="AY81" s="80"/>
      <c r="AZ81" s="71"/>
      <c r="BA81" s="80"/>
      <c r="BB81" s="81"/>
      <c r="BC81" s="80"/>
      <c r="BD81" s="80"/>
      <c r="BE81" s="81"/>
      <c r="BF81" s="80"/>
      <c r="BG81" s="80"/>
      <c r="BH81" s="81"/>
      <c r="BI81" s="80"/>
      <c r="BJ81" s="80"/>
      <c r="BK81" s="81"/>
      <c r="BL81" s="80"/>
      <c r="BM81" s="80"/>
      <c r="BN81" s="81"/>
      <c r="BO81" s="80"/>
      <c r="BP81" s="80"/>
      <c r="BQ81" s="81"/>
      <c r="BR81" s="80"/>
      <c r="BS81" s="71"/>
      <c r="BT81" s="80"/>
      <c r="BU81" s="80"/>
      <c r="BV81" s="80"/>
      <c r="BW81" s="81"/>
      <c r="BX81" s="80"/>
      <c r="BY81" s="80"/>
      <c r="BZ81" s="81"/>
      <c r="CA81" s="80"/>
      <c r="CB81" s="80"/>
      <c r="CC81" s="81"/>
      <c r="CD81" s="80"/>
      <c r="CE81" s="80"/>
      <c r="CF81" s="81"/>
      <c r="CG81" s="80"/>
      <c r="CH81" s="80"/>
      <c r="CI81" s="81"/>
      <c r="CJ81" s="80"/>
      <c r="CK81" s="80"/>
      <c r="CL81" s="81"/>
      <c r="CM81" s="80"/>
      <c r="CN81" s="80"/>
      <c r="CO81" s="81"/>
      <c r="CP81" s="80"/>
      <c r="CQ81" s="219"/>
    </row>
    <row r="82" ht="39" customHeight="1" spans="1:95">
      <c r="A82" s="130"/>
      <c r="B82" s="252"/>
      <c r="C82" s="131" t="s">
        <v>161</v>
      </c>
      <c r="D82" s="132"/>
      <c r="E82" s="80"/>
      <c r="F82" s="80"/>
      <c r="G82" s="80"/>
      <c r="H82" s="81"/>
      <c r="I82" s="80"/>
      <c r="J82" s="80"/>
      <c r="K82" s="81"/>
      <c r="L82" s="80"/>
      <c r="M82" s="80"/>
      <c r="N82" s="81"/>
      <c r="O82" s="80"/>
      <c r="P82" s="80"/>
      <c r="Q82" s="81"/>
      <c r="R82" s="80"/>
      <c r="S82" s="80"/>
      <c r="T82" s="81"/>
      <c r="U82" s="80"/>
      <c r="V82" s="80"/>
      <c r="W82" s="81"/>
      <c r="X82" s="80"/>
      <c r="Y82" s="80"/>
      <c r="Z82" s="81"/>
      <c r="AA82" s="80"/>
      <c r="AB82" s="71"/>
      <c r="AC82" s="80"/>
      <c r="AD82" s="80"/>
      <c r="AE82" s="80"/>
      <c r="AF82" s="81"/>
      <c r="AG82" s="80"/>
      <c r="AH82" s="80"/>
      <c r="AI82" s="81"/>
      <c r="AJ82" s="80"/>
      <c r="AK82" s="80"/>
      <c r="AL82" s="81"/>
      <c r="AM82" s="80"/>
      <c r="AN82" s="80"/>
      <c r="AO82" s="81"/>
      <c r="AP82" s="80"/>
      <c r="AQ82" s="80"/>
      <c r="AR82" s="81"/>
      <c r="AS82" s="80"/>
      <c r="AT82" s="80"/>
      <c r="AU82" s="81"/>
      <c r="AV82" s="80"/>
      <c r="AW82" s="80"/>
      <c r="AX82" s="81"/>
      <c r="AY82" s="80"/>
      <c r="AZ82" s="71"/>
      <c r="BA82" s="80"/>
      <c r="BB82" s="81"/>
      <c r="BC82" s="80"/>
      <c r="BD82" s="80"/>
      <c r="BE82" s="81"/>
      <c r="BF82" s="80"/>
      <c r="BG82" s="80"/>
      <c r="BH82" s="81"/>
      <c r="BI82" s="80"/>
      <c r="BJ82" s="80"/>
      <c r="BK82" s="81"/>
      <c r="BL82" s="80"/>
      <c r="BM82" s="80"/>
      <c r="BN82" s="81"/>
      <c r="BO82" s="80"/>
      <c r="BP82" s="80"/>
      <c r="BQ82" s="81"/>
      <c r="BR82" s="80"/>
      <c r="BS82" s="71"/>
      <c r="BT82" s="80"/>
      <c r="BU82" s="80"/>
      <c r="BV82" s="80"/>
      <c r="BW82" s="81"/>
      <c r="BX82" s="80"/>
      <c r="BY82" s="80"/>
      <c r="BZ82" s="81"/>
      <c r="CA82" s="80"/>
      <c r="CB82" s="80"/>
      <c r="CC82" s="81"/>
      <c r="CD82" s="80"/>
      <c r="CE82" s="80"/>
      <c r="CF82" s="81"/>
      <c r="CG82" s="80"/>
      <c r="CH82" s="80"/>
      <c r="CI82" s="81"/>
      <c r="CJ82" s="80"/>
      <c r="CK82" s="80"/>
      <c r="CL82" s="81"/>
      <c r="CM82" s="80"/>
      <c r="CN82" s="80"/>
      <c r="CO82" s="81"/>
      <c r="CP82" s="80"/>
      <c r="CQ82" s="221"/>
    </row>
    <row r="83" ht="67.5" customHeight="1" spans="1:95">
      <c r="A83" s="253" t="s">
        <v>331</v>
      </c>
      <c r="B83" s="254" t="s">
        <v>123</v>
      </c>
      <c r="C83" s="255" t="s">
        <v>13</v>
      </c>
      <c r="D83" s="79">
        <f>E83+F83+I83+L83+O83+R83+U83</f>
        <v>1374.76184</v>
      </c>
      <c r="E83" s="98">
        <v>0</v>
      </c>
      <c r="F83" s="98">
        <v>0</v>
      </c>
      <c r="G83" s="98">
        <v>0</v>
      </c>
      <c r="H83" s="99"/>
      <c r="I83" s="98">
        <v>0</v>
      </c>
      <c r="J83" s="98">
        <v>0</v>
      </c>
      <c r="K83" s="99"/>
      <c r="L83" s="98">
        <v>0</v>
      </c>
      <c r="M83" s="98">
        <f>'43'!O68</f>
        <v>180.025</v>
      </c>
      <c r="N83" s="99">
        <f>N84+N85+N86+N88</f>
        <v>0</v>
      </c>
      <c r="O83" s="98">
        <f>M83+N83</f>
        <v>180.025</v>
      </c>
      <c r="P83" s="98">
        <f>'49'!R74</f>
        <v>1194.73684</v>
      </c>
      <c r="Q83" s="99">
        <f>Q84+Q85+Q86+Q88</f>
        <v>0</v>
      </c>
      <c r="R83" s="292">
        <f>P83+Q83</f>
        <v>1194.73684</v>
      </c>
      <c r="S83" s="98">
        <f>'56'!U74</f>
        <v>0</v>
      </c>
      <c r="T83" s="99">
        <f>T84+T85+T86+T87+T88</f>
        <v>0</v>
      </c>
      <c r="U83" s="292">
        <f>S83+T83</f>
        <v>0</v>
      </c>
      <c r="V83" s="98">
        <f>'56'!X74</f>
        <v>0</v>
      </c>
      <c r="W83" s="99">
        <f>W84+W85+W86+W88</f>
        <v>0</v>
      </c>
      <c r="X83" s="292">
        <f>V83+W83</f>
        <v>0</v>
      </c>
      <c r="Y83" s="98">
        <f>'56'!AA74</f>
        <v>0</v>
      </c>
      <c r="Z83" s="99">
        <f>Z84+Z85+Z86+Z88</f>
        <v>0</v>
      </c>
      <c r="AA83" s="292">
        <f>Y83+Z83</f>
        <v>0</v>
      </c>
      <c r="AB83" s="79">
        <f>AC83+AD83+AG83+AJ83+AM83+AP83+AS83</f>
        <v>17000</v>
      </c>
      <c r="AC83" s="98">
        <v>0</v>
      </c>
      <c r="AD83" s="98">
        <v>0</v>
      </c>
      <c r="AE83" s="98">
        <v>0</v>
      </c>
      <c r="AF83" s="99"/>
      <c r="AG83" s="98">
        <v>0</v>
      </c>
      <c r="AH83" s="98">
        <v>0</v>
      </c>
      <c r="AI83" s="99">
        <f>AI84+AI85+AI86+AI88</f>
        <v>0</v>
      </c>
      <c r="AJ83" s="98">
        <v>0</v>
      </c>
      <c r="AK83" s="98">
        <f>'43'!AD68</f>
        <v>0</v>
      </c>
      <c r="AL83" s="99">
        <f>AL84+AL85+AL86+AL88</f>
        <v>0</v>
      </c>
      <c r="AM83" s="98">
        <f>AK83+AL83</f>
        <v>0</v>
      </c>
      <c r="AN83" s="189">
        <f>'49'!AP74</f>
        <v>17000</v>
      </c>
      <c r="AO83" s="99">
        <f>AO84+AO85+AO86+AO88</f>
        <v>0</v>
      </c>
      <c r="AP83" s="98">
        <f>AN83+AO83</f>
        <v>17000</v>
      </c>
      <c r="AQ83" s="98">
        <f>'56'!AS74</f>
        <v>0</v>
      </c>
      <c r="AR83" s="99">
        <f>AR84+AR85+AR86+AR88</f>
        <v>0</v>
      </c>
      <c r="AS83" s="98">
        <f>AQ83+AR83</f>
        <v>0</v>
      </c>
      <c r="AT83" s="98">
        <f>'56'!AV74</f>
        <v>0</v>
      </c>
      <c r="AU83" s="99">
        <f>AU84+AU85+AU86+AU88</f>
        <v>0</v>
      </c>
      <c r="AV83" s="98">
        <f>AT83+AU83</f>
        <v>0</v>
      </c>
      <c r="AW83" s="98">
        <f>'56'!AY74</f>
        <v>0</v>
      </c>
      <c r="AX83" s="99">
        <f>AX84+AX85+AX86+AX88</f>
        <v>0</v>
      </c>
      <c r="AY83" s="98">
        <f>AW83+AX83</f>
        <v>0</v>
      </c>
      <c r="AZ83" s="167">
        <f>BC83+BF83+BI83+BL83</f>
        <v>0</v>
      </c>
      <c r="BA83" s="306">
        <v>0</v>
      </c>
      <c r="BB83" s="99">
        <f>BB84+BB85+BB86+BB88</f>
        <v>0</v>
      </c>
      <c r="BC83" s="98">
        <f>BA83+BB83</f>
        <v>0</v>
      </c>
      <c r="BD83" s="98">
        <v>0</v>
      </c>
      <c r="BE83" s="99">
        <f>BE84+BE85+BE86+BE88</f>
        <v>0</v>
      </c>
      <c r="BF83" s="98">
        <f>BD83+BE83</f>
        <v>0</v>
      </c>
      <c r="BG83" s="98">
        <v>0</v>
      </c>
      <c r="BH83" s="99">
        <f>BH84+BH85+BH86+BH88</f>
        <v>0</v>
      </c>
      <c r="BI83" s="98">
        <f>BG83+BH83</f>
        <v>0</v>
      </c>
      <c r="BJ83" s="98">
        <f>'56'!BL74</f>
        <v>0</v>
      </c>
      <c r="BK83" s="99">
        <f>BK84+BK85+BK86+BK88</f>
        <v>0</v>
      </c>
      <c r="BL83" s="98">
        <f>BJ83+BK83</f>
        <v>0</v>
      </c>
      <c r="BM83" s="98">
        <f>'56'!BO74</f>
        <v>0</v>
      </c>
      <c r="BN83" s="99">
        <f>BN84+BN85+BN86+BN88</f>
        <v>0</v>
      </c>
      <c r="BO83" s="98">
        <f>BM83+BN83</f>
        <v>0</v>
      </c>
      <c r="BP83" s="98">
        <f>'56'!BR74</f>
        <v>0</v>
      </c>
      <c r="BQ83" s="99">
        <f>BQ84+BQ85+BQ86+BQ88</f>
        <v>0</v>
      </c>
      <c r="BR83" s="98">
        <f>BP83+BQ83</f>
        <v>0</v>
      </c>
      <c r="BS83" s="192">
        <f>BT83+BU83+BX83+CA83+CD83+CG83+CJ83</f>
        <v>18374.76184</v>
      </c>
      <c r="BT83" s="98">
        <f>E83+AC83</f>
        <v>0</v>
      </c>
      <c r="BU83" s="98">
        <f>F83+AD83</f>
        <v>0</v>
      </c>
      <c r="BV83" s="98">
        <f>G83+AE83</f>
        <v>0</v>
      </c>
      <c r="BW83" s="99">
        <f>H83+AF83</f>
        <v>0</v>
      </c>
      <c r="BX83" s="98">
        <f>BV83+BW83</f>
        <v>0</v>
      </c>
      <c r="BY83" s="98">
        <f>J83+AH83+BA83</f>
        <v>0</v>
      </c>
      <c r="BZ83" s="99">
        <f>K83+AI83+BB83</f>
        <v>0</v>
      </c>
      <c r="CA83" s="98">
        <f>BY83+BZ83</f>
        <v>0</v>
      </c>
      <c r="CB83" s="98">
        <f>M83+AK83</f>
        <v>180.025</v>
      </c>
      <c r="CC83" s="99">
        <f>N83+AL83</f>
        <v>0</v>
      </c>
      <c r="CD83" s="98">
        <f>CB83+CC83</f>
        <v>180.025</v>
      </c>
      <c r="CE83" s="98">
        <f>P83+AN83+BG83</f>
        <v>18194.73684</v>
      </c>
      <c r="CF83" s="99">
        <f>Q83+AO83+BH83</f>
        <v>0</v>
      </c>
      <c r="CG83" s="98">
        <f>CE83+CF83</f>
        <v>18194.73684</v>
      </c>
      <c r="CH83" s="98">
        <f>S83+AQ83+BJ83</f>
        <v>0</v>
      </c>
      <c r="CI83" s="99">
        <f>T83+AR83+BK83</f>
        <v>0</v>
      </c>
      <c r="CJ83" s="98">
        <f>CH83+CI83</f>
        <v>0</v>
      </c>
      <c r="CK83" s="98">
        <f>V83+AT83+BM83</f>
        <v>0</v>
      </c>
      <c r="CL83" s="99">
        <f>W83+AU83+BN83</f>
        <v>0</v>
      </c>
      <c r="CM83" s="98">
        <f>CK83+CL83</f>
        <v>0</v>
      </c>
      <c r="CN83" s="98">
        <f>Y83+AW83+BP83</f>
        <v>0</v>
      </c>
      <c r="CO83" s="99">
        <f>Z83+AX83+BQ83</f>
        <v>0</v>
      </c>
      <c r="CP83" s="98">
        <f>CN83+CO83</f>
        <v>0</v>
      </c>
      <c r="CQ83" s="328"/>
    </row>
    <row r="84" ht="17.25" customHeight="1" spans="1:95">
      <c r="A84" s="130"/>
      <c r="B84" s="256"/>
      <c r="C84" s="131" t="s">
        <v>330</v>
      </c>
      <c r="D84" s="257"/>
      <c r="E84" s="94"/>
      <c r="F84" s="94"/>
      <c r="G84" s="94"/>
      <c r="H84" s="94"/>
      <c r="I84" s="94"/>
      <c r="J84" s="94"/>
      <c r="K84" s="81"/>
      <c r="L84" s="94"/>
      <c r="M84" s="94"/>
      <c r="N84" s="81"/>
      <c r="O84" s="94"/>
      <c r="P84" s="94"/>
      <c r="Q84" s="81"/>
      <c r="R84" s="293"/>
      <c r="S84" s="94"/>
      <c r="T84" s="81"/>
      <c r="U84" s="293"/>
      <c r="V84" s="94"/>
      <c r="W84" s="81"/>
      <c r="X84" s="293"/>
      <c r="Y84" s="94"/>
      <c r="Z84" s="81"/>
      <c r="AA84" s="293"/>
      <c r="AB84" s="296"/>
      <c r="AC84" s="94"/>
      <c r="AD84" s="94"/>
      <c r="AE84" s="94"/>
      <c r="AF84" s="81"/>
      <c r="AG84" s="94"/>
      <c r="AH84" s="94"/>
      <c r="AI84" s="81"/>
      <c r="AJ84" s="94"/>
      <c r="AK84" s="94"/>
      <c r="AL84" s="81"/>
      <c r="AM84" s="94"/>
      <c r="AN84" s="94"/>
      <c r="AO84" s="81"/>
      <c r="AP84" s="94"/>
      <c r="AQ84" s="94"/>
      <c r="AR84" s="81"/>
      <c r="AS84" s="94"/>
      <c r="AT84" s="94"/>
      <c r="AU84" s="81"/>
      <c r="AV84" s="94"/>
      <c r="AW84" s="94"/>
      <c r="AX84" s="81"/>
      <c r="AY84" s="94"/>
      <c r="AZ84" s="307"/>
      <c r="BA84" s="308"/>
      <c r="BB84" s="81"/>
      <c r="BC84" s="80"/>
      <c r="BD84" s="94"/>
      <c r="BE84" s="81"/>
      <c r="BF84" s="94"/>
      <c r="BG84" s="94"/>
      <c r="BH84" s="81"/>
      <c r="BI84" s="94"/>
      <c r="BJ84" s="94"/>
      <c r="BK84" s="81"/>
      <c r="BL84" s="94"/>
      <c r="BM84" s="94"/>
      <c r="BN84" s="81"/>
      <c r="BO84" s="94"/>
      <c r="BP84" s="94"/>
      <c r="BQ84" s="81"/>
      <c r="BR84" s="293"/>
      <c r="BS84" s="296"/>
      <c r="BT84" s="94"/>
      <c r="BU84" s="94"/>
      <c r="BV84" s="94"/>
      <c r="BW84" s="81"/>
      <c r="BX84" s="94"/>
      <c r="BY84" s="94"/>
      <c r="BZ84" s="81"/>
      <c r="CA84" s="94"/>
      <c r="CB84" s="94"/>
      <c r="CC84" s="81"/>
      <c r="CD84" s="94"/>
      <c r="CE84" s="94"/>
      <c r="CF84" s="81"/>
      <c r="CG84" s="94"/>
      <c r="CH84" s="94"/>
      <c r="CI84" s="81"/>
      <c r="CJ84" s="94"/>
      <c r="CK84" s="94"/>
      <c r="CL84" s="81"/>
      <c r="CM84" s="94"/>
      <c r="CN84" s="94"/>
      <c r="CO84" s="81"/>
      <c r="CP84" s="293"/>
      <c r="CQ84" s="329"/>
    </row>
    <row r="85" ht="29.25" customHeight="1" spans="1:95">
      <c r="A85" s="130"/>
      <c r="B85" s="256"/>
      <c r="C85" s="131" t="s">
        <v>404</v>
      </c>
      <c r="D85" s="258"/>
      <c r="E85" s="94"/>
      <c r="F85" s="94"/>
      <c r="G85" s="94"/>
      <c r="H85" s="94"/>
      <c r="I85" s="94"/>
      <c r="J85" s="94"/>
      <c r="K85" s="81"/>
      <c r="L85" s="94"/>
      <c r="M85" s="94"/>
      <c r="N85" s="81"/>
      <c r="O85" s="94"/>
      <c r="P85" s="94"/>
      <c r="Q85" s="81"/>
      <c r="R85" s="293"/>
      <c r="S85" s="94"/>
      <c r="T85" s="81"/>
      <c r="U85" s="293"/>
      <c r="V85" s="94"/>
      <c r="W85" s="81"/>
      <c r="X85" s="293"/>
      <c r="Y85" s="94"/>
      <c r="Z85" s="81"/>
      <c r="AA85" s="293"/>
      <c r="AB85" s="297"/>
      <c r="AC85" s="94"/>
      <c r="AD85" s="94"/>
      <c r="AE85" s="94"/>
      <c r="AF85" s="81"/>
      <c r="AG85" s="94"/>
      <c r="AH85" s="94"/>
      <c r="AI85" s="81"/>
      <c r="AJ85" s="94"/>
      <c r="AK85" s="94"/>
      <c r="AL85" s="81"/>
      <c r="AM85" s="94"/>
      <c r="AN85" s="94"/>
      <c r="AO85" s="81"/>
      <c r="AP85" s="94"/>
      <c r="AQ85" s="94"/>
      <c r="AR85" s="81"/>
      <c r="AS85" s="94"/>
      <c r="AT85" s="94"/>
      <c r="AU85" s="81"/>
      <c r="AV85" s="94"/>
      <c r="AW85" s="94"/>
      <c r="AX85" s="81"/>
      <c r="AY85" s="94"/>
      <c r="AZ85" s="309"/>
      <c r="BA85" s="308"/>
      <c r="BB85" s="81"/>
      <c r="BC85" s="80"/>
      <c r="BD85" s="94"/>
      <c r="BE85" s="81"/>
      <c r="BF85" s="94"/>
      <c r="BG85" s="94"/>
      <c r="BH85" s="81"/>
      <c r="BI85" s="94"/>
      <c r="BJ85" s="94"/>
      <c r="BK85" s="81"/>
      <c r="BL85" s="94"/>
      <c r="BM85" s="94"/>
      <c r="BN85" s="81"/>
      <c r="BO85" s="94"/>
      <c r="BP85" s="94"/>
      <c r="BQ85" s="81"/>
      <c r="BR85" s="293"/>
      <c r="BS85" s="297"/>
      <c r="BT85" s="94"/>
      <c r="BU85" s="94"/>
      <c r="BV85" s="94"/>
      <c r="BW85" s="81"/>
      <c r="BX85" s="94"/>
      <c r="BY85" s="94"/>
      <c r="BZ85" s="81"/>
      <c r="CA85" s="94"/>
      <c r="CB85" s="94"/>
      <c r="CC85" s="81"/>
      <c r="CD85" s="94"/>
      <c r="CE85" s="94"/>
      <c r="CF85" s="81"/>
      <c r="CG85" s="94"/>
      <c r="CH85" s="94"/>
      <c r="CI85" s="81"/>
      <c r="CJ85" s="94"/>
      <c r="CK85" s="94"/>
      <c r="CL85" s="81"/>
      <c r="CM85" s="94"/>
      <c r="CN85" s="94"/>
      <c r="CO85" s="81"/>
      <c r="CP85" s="330"/>
      <c r="CQ85" s="329"/>
    </row>
    <row r="86" ht="16.5" customHeight="1" spans="1:95">
      <c r="A86" s="130"/>
      <c r="B86" s="256"/>
      <c r="C86" s="131" t="s">
        <v>137</v>
      </c>
      <c r="D86" s="258"/>
      <c r="E86" s="94"/>
      <c r="F86" s="94"/>
      <c r="G86" s="94"/>
      <c r="H86" s="94"/>
      <c r="I86" s="94"/>
      <c r="J86" s="94"/>
      <c r="K86" s="81"/>
      <c r="L86" s="94"/>
      <c r="M86" s="94"/>
      <c r="N86" s="81"/>
      <c r="O86" s="94"/>
      <c r="P86" s="94"/>
      <c r="Q86" s="81"/>
      <c r="R86" s="293"/>
      <c r="S86" s="94"/>
      <c r="T86" s="81"/>
      <c r="U86" s="293"/>
      <c r="V86" s="94"/>
      <c r="W86" s="81"/>
      <c r="X86" s="293"/>
      <c r="Y86" s="94"/>
      <c r="Z86" s="81"/>
      <c r="AA86" s="293"/>
      <c r="AB86" s="297"/>
      <c r="AC86" s="94"/>
      <c r="AD86" s="94"/>
      <c r="AE86" s="94"/>
      <c r="AF86" s="81"/>
      <c r="AG86" s="94"/>
      <c r="AH86" s="94"/>
      <c r="AI86" s="81"/>
      <c r="AJ86" s="94"/>
      <c r="AK86" s="94"/>
      <c r="AL86" s="81"/>
      <c r="AM86" s="94"/>
      <c r="AN86" s="94"/>
      <c r="AO86" s="81"/>
      <c r="AP86" s="94"/>
      <c r="AQ86" s="94"/>
      <c r="AR86" s="81"/>
      <c r="AS86" s="94"/>
      <c r="AT86" s="94"/>
      <c r="AU86" s="81"/>
      <c r="AV86" s="94"/>
      <c r="AW86" s="94"/>
      <c r="AX86" s="81"/>
      <c r="AY86" s="94"/>
      <c r="AZ86" s="309"/>
      <c r="BA86" s="308"/>
      <c r="BB86" s="81"/>
      <c r="BC86" s="80"/>
      <c r="BD86" s="94"/>
      <c r="BE86" s="81"/>
      <c r="BF86" s="94"/>
      <c r="BG86" s="94"/>
      <c r="BH86" s="81"/>
      <c r="BI86" s="94"/>
      <c r="BJ86" s="94"/>
      <c r="BK86" s="81"/>
      <c r="BL86" s="94"/>
      <c r="BM86" s="94"/>
      <c r="BN86" s="81"/>
      <c r="BO86" s="94"/>
      <c r="BP86" s="94"/>
      <c r="BQ86" s="81"/>
      <c r="BR86" s="293"/>
      <c r="BS86" s="297"/>
      <c r="BT86" s="94"/>
      <c r="BU86" s="94"/>
      <c r="BV86" s="94"/>
      <c r="BW86" s="81"/>
      <c r="BX86" s="94"/>
      <c r="BY86" s="94"/>
      <c r="BZ86" s="81"/>
      <c r="CA86" s="94"/>
      <c r="CB86" s="94"/>
      <c r="CC86" s="81"/>
      <c r="CD86" s="94"/>
      <c r="CE86" s="94"/>
      <c r="CF86" s="81"/>
      <c r="CG86" s="94"/>
      <c r="CH86" s="94"/>
      <c r="CI86" s="81"/>
      <c r="CJ86" s="94"/>
      <c r="CK86" s="94"/>
      <c r="CL86" s="81"/>
      <c r="CM86" s="94"/>
      <c r="CN86" s="94"/>
      <c r="CO86" s="81"/>
      <c r="CP86" s="293"/>
      <c r="CQ86" s="329"/>
    </row>
    <row r="87" ht="24" customHeight="1" spans="1:95">
      <c r="A87" s="130"/>
      <c r="B87" s="256"/>
      <c r="C87" s="131" t="s">
        <v>402</v>
      </c>
      <c r="D87" s="258"/>
      <c r="E87" s="94"/>
      <c r="F87" s="94"/>
      <c r="G87" s="94"/>
      <c r="H87" s="94"/>
      <c r="I87" s="94"/>
      <c r="J87" s="94"/>
      <c r="K87" s="81"/>
      <c r="L87" s="94"/>
      <c r="M87" s="94"/>
      <c r="N87" s="81"/>
      <c r="O87" s="94"/>
      <c r="P87" s="94"/>
      <c r="Q87" s="81"/>
      <c r="R87" s="293"/>
      <c r="S87" s="94"/>
      <c r="T87" s="81"/>
      <c r="U87" s="293"/>
      <c r="V87" s="94"/>
      <c r="W87" s="81"/>
      <c r="X87" s="293"/>
      <c r="Y87" s="94"/>
      <c r="Z87" s="81"/>
      <c r="AA87" s="293"/>
      <c r="AB87" s="297"/>
      <c r="AC87" s="94"/>
      <c r="AD87" s="94"/>
      <c r="AE87" s="94"/>
      <c r="AF87" s="81"/>
      <c r="AG87" s="94"/>
      <c r="AH87" s="94"/>
      <c r="AI87" s="81"/>
      <c r="AJ87" s="94"/>
      <c r="AK87" s="94"/>
      <c r="AL87" s="81"/>
      <c r="AM87" s="94"/>
      <c r="AN87" s="94"/>
      <c r="AO87" s="81"/>
      <c r="AP87" s="94"/>
      <c r="AQ87" s="94"/>
      <c r="AR87" s="81"/>
      <c r="AS87" s="94"/>
      <c r="AT87" s="94"/>
      <c r="AU87" s="81"/>
      <c r="AV87" s="94"/>
      <c r="AW87" s="94"/>
      <c r="AX87" s="81"/>
      <c r="AY87" s="94"/>
      <c r="AZ87" s="309"/>
      <c r="BA87" s="308"/>
      <c r="BB87" s="81"/>
      <c r="BC87" s="80"/>
      <c r="BD87" s="94"/>
      <c r="BE87" s="81"/>
      <c r="BF87" s="94"/>
      <c r="BG87" s="94"/>
      <c r="BH87" s="81"/>
      <c r="BI87" s="94"/>
      <c r="BJ87" s="94"/>
      <c r="BK87" s="81"/>
      <c r="BL87" s="94"/>
      <c r="BM87" s="94"/>
      <c r="BN87" s="81"/>
      <c r="BO87" s="94"/>
      <c r="BP87" s="94"/>
      <c r="BQ87" s="81"/>
      <c r="BR87" s="293"/>
      <c r="BS87" s="297"/>
      <c r="BT87" s="94"/>
      <c r="BU87" s="94"/>
      <c r="BV87" s="94"/>
      <c r="BW87" s="81"/>
      <c r="BX87" s="94"/>
      <c r="BY87" s="94"/>
      <c r="BZ87" s="81"/>
      <c r="CA87" s="94"/>
      <c r="CB87" s="94"/>
      <c r="CC87" s="81"/>
      <c r="CD87" s="94"/>
      <c r="CE87" s="94"/>
      <c r="CF87" s="81"/>
      <c r="CG87" s="94"/>
      <c r="CH87" s="94"/>
      <c r="CI87" s="81"/>
      <c r="CJ87" s="94"/>
      <c r="CK87" s="94"/>
      <c r="CL87" s="81"/>
      <c r="CM87" s="94"/>
      <c r="CN87" s="94"/>
      <c r="CO87" s="81"/>
      <c r="CP87" s="94"/>
      <c r="CQ87" s="329"/>
    </row>
    <row r="88" ht="36.75" customHeight="1" spans="1:95">
      <c r="A88" s="241"/>
      <c r="B88" s="259"/>
      <c r="C88" s="243" t="s">
        <v>39</v>
      </c>
      <c r="D88" s="258"/>
      <c r="E88" s="94"/>
      <c r="F88" s="94"/>
      <c r="G88" s="94"/>
      <c r="H88" s="94"/>
      <c r="I88" s="94"/>
      <c r="J88" s="94"/>
      <c r="K88" s="81"/>
      <c r="L88" s="94"/>
      <c r="M88" s="94"/>
      <c r="N88" s="81"/>
      <c r="O88" s="94"/>
      <c r="P88" s="94"/>
      <c r="Q88" s="81"/>
      <c r="R88" s="293"/>
      <c r="S88" s="94"/>
      <c r="T88" s="81"/>
      <c r="U88" s="293"/>
      <c r="V88" s="94"/>
      <c r="W88" s="81"/>
      <c r="X88" s="293"/>
      <c r="Y88" s="94"/>
      <c r="Z88" s="81"/>
      <c r="AA88" s="293"/>
      <c r="AB88" s="297"/>
      <c r="AC88" s="94"/>
      <c r="AD88" s="94"/>
      <c r="AE88" s="94"/>
      <c r="AF88" s="81"/>
      <c r="AG88" s="94"/>
      <c r="AH88" s="94"/>
      <c r="AI88" s="81"/>
      <c r="AJ88" s="94"/>
      <c r="AK88" s="94"/>
      <c r="AL88" s="81"/>
      <c r="AM88" s="94"/>
      <c r="AN88" s="94"/>
      <c r="AO88" s="81"/>
      <c r="AP88" s="94"/>
      <c r="AQ88" s="94"/>
      <c r="AR88" s="81"/>
      <c r="AS88" s="94"/>
      <c r="AT88" s="94"/>
      <c r="AU88" s="81"/>
      <c r="AV88" s="94"/>
      <c r="AW88" s="94"/>
      <c r="AX88" s="81"/>
      <c r="AY88" s="94"/>
      <c r="AZ88" s="309"/>
      <c r="BA88" s="308"/>
      <c r="BB88" s="81"/>
      <c r="BC88" s="80"/>
      <c r="BD88" s="80"/>
      <c r="BE88" s="81"/>
      <c r="BF88" s="80"/>
      <c r="BG88" s="80"/>
      <c r="BH88" s="81"/>
      <c r="BI88" s="80"/>
      <c r="BJ88" s="80"/>
      <c r="BK88" s="81"/>
      <c r="BL88" s="80"/>
      <c r="BM88" s="80"/>
      <c r="BN88" s="81"/>
      <c r="BO88" s="80"/>
      <c r="BP88" s="80"/>
      <c r="BQ88" s="81"/>
      <c r="BR88" s="166"/>
      <c r="BS88" s="297"/>
      <c r="BT88" s="94"/>
      <c r="BU88" s="94"/>
      <c r="BV88" s="94"/>
      <c r="BW88" s="81"/>
      <c r="BX88" s="94"/>
      <c r="BY88" s="94"/>
      <c r="BZ88" s="81"/>
      <c r="CA88" s="94"/>
      <c r="CB88" s="94"/>
      <c r="CC88" s="81"/>
      <c r="CD88" s="94"/>
      <c r="CE88" s="94"/>
      <c r="CF88" s="81"/>
      <c r="CG88" s="94"/>
      <c r="CH88" s="94"/>
      <c r="CI88" s="81"/>
      <c r="CJ88" s="94"/>
      <c r="CK88" s="94"/>
      <c r="CL88" s="81"/>
      <c r="CM88" s="94"/>
      <c r="CN88" s="94"/>
      <c r="CO88" s="81"/>
      <c r="CP88" s="94"/>
      <c r="CQ88" s="331"/>
    </row>
    <row r="89" ht="45" hidden="1" customHeight="1" outlineLevel="1" spans="1:95">
      <c r="A89" s="260" t="s">
        <v>125</v>
      </c>
      <c r="B89" s="68" t="s">
        <v>126</v>
      </c>
      <c r="C89" s="261" t="s">
        <v>13</v>
      </c>
      <c r="D89" s="79">
        <f>E89+F89+I89+L89+O89+R89</f>
        <v>0</v>
      </c>
      <c r="E89" s="80">
        <v>0</v>
      </c>
      <c r="F89" s="80">
        <v>0</v>
      </c>
      <c r="G89" s="80">
        <v>0</v>
      </c>
      <c r="H89" s="81"/>
      <c r="I89" s="80">
        <v>0</v>
      </c>
      <c r="J89" s="80">
        <v>0</v>
      </c>
      <c r="K89" s="81"/>
      <c r="L89" s="80">
        <v>0</v>
      </c>
      <c r="M89" s="80">
        <v>0</v>
      </c>
      <c r="N89" s="81"/>
      <c r="O89" s="80">
        <v>0</v>
      </c>
      <c r="P89" s="80">
        <v>0</v>
      </c>
      <c r="Q89" s="81"/>
      <c r="R89" s="166">
        <f>P89+Q89</f>
        <v>0</v>
      </c>
      <c r="S89" s="80"/>
      <c r="T89" s="81"/>
      <c r="U89" s="166"/>
      <c r="V89" s="80"/>
      <c r="W89" s="81"/>
      <c r="X89" s="166"/>
      <c r="Y89" s="80"/>
      <c r="Z89" s="81"/>
      <c r="AA89" s="166"/>
      <c r="AB89" s="79">
        <f>AC89+AD89+AG89+AJ89+AM89+AP89</f>
        <v>0</v>
      </c>
      <c r="AC89" s="80">
        <v>0</v>
      </c>
      <c r="AD89" s="80">
        <v>0</v>
      </c>
      <c r="AE89" s="80">
        <v>0</v>
      </c>
      <c r="AF89" s="81"/>
      <c r="AG89" s="80">
        <v>0</v>
      </c>
      <c r="AH89" s="80">
        <v>0</v>
      </c>
      <c r="AI89" s="81"/>
      <c r="AJ89" s="80">
        <v>0</v>
      </c>
      <c r="AK89" s="80">
        <v>0</v>
      </c>
      <c r="AL89" s="300"/>
      <c r="AM89" s="80">
        <v>0</v>
      </c>
      <c r="AN89" s="80">
        <v>0</v>
      </c>
      <c r="AO89" s="81"/>
      <c r="AP89" s="80">
        <v>0</v>
      </c>
      <c r="AQ89" s="80"/>
      <c r="AR89" s="81"/>
      <c r="AS89" s="80"/>
      <c r="AT89" s="80"/>
      <c r="AU89" s="81"/>
      <c r="AV89" s="80"/>
      <c r="AW89" s="80"/>
      <c r="AX89" s="81"/>
      <c r="AY89" s="80"/>
      <c r="AZ89" s="168"/>
      <c r="BA89" s="308"/>
      <c r="BB89" s="81"/>
      <c r="BC89" s="166"/>
      <c r="BD89" s="310"/>
      <c r="BE89" s="310"/>
      <c r="BF89" s="310"/>
      <c r="BG89" s="310"/>
      <c r="BH89" s="310"/>
      <c r="BI89" s="316"/>
      <c r="BJ89" s="310"/>
      <c r="BK89" s="310"/>
      <c r="BL89" s="316"/>
      <c r="BM89" s="310"/>
      <c r="BN89" s="310"/>
      <c r="BO89" s="316"/>
      <c r="BP89" s="310"/>
      <c r="BQ89" s="310"/>
      <c r="BR89" s="316"/>
      <c r="BS89" s="79">
        <f>BT89+BU89+BX89+CA89+CD89+CG89</f>
        <v>0</v>
      </c>
      <c r="BT89" s="80">
        <f>E89+AC89</f>
        <v>0</v>
      </c>
      <c r="BU89" s="80">
        <f>F89+AD89</f>
        <v>0</v>
      </c>
      <c r="BV89" s="80">
        <f>G89+AE89</f>
        <v>0</v>
      </c>
      <c r="BW89" s="81">
        <f>H89+AF89</f>
        <v>0</v>
      </c>
      <c r="BX89" s="80">
        <f>BV89+BW89</f>
        <v>0</v>
      </c>
      <c r="BY89" s="80">
        <f>J89+AH89</f>
        <v>0</v>
      </c>
      <c r="BZ89" s="81">
        <f>K89+AI89</f>
        <v>0</v>
      </c>
      <c r="CA89" s="80">
        <f>BY89+BZ89</f>
        <v>0</v>
      </c>
      <c r="CB89" s="80">
        <f>M89+AK89</f>
        <v>0</v>
      </c>
      <c r="CC89" s="81">
        <f>N89+AL89</f>
        <v>0</v>
      </c>
      <c r="CD89" s="80">
        <f>CB89+CC89</f>
        <v>0</v>
      </c>
      <c r="CE89" s="80">
        <f>P89+AN89</f>
        <v>0</v>
      </c>
      <c r="CF89" s="81">
        <f>Q89+AO89</f>
        <v>0</v>
      </c>
      <c r="CG89" s="166">
        <f>CE89+CF89</f>
        <v>0</v>
      </c>
      <c r="CH89" s="80"/>
      <c r="CI89" s="81"/>
      <c r="CJ89" s="166"/>
      <c r="CK89" s="80"/>
      <c r="CL89" s="81"/>
      <c r="CM89" s="166"/>
      <c r="CN89" s="80"/>
      <c r="CO89" s="81"/>
      <c r="CP89" s="166"/>
      <c r="CQ89" s="232"/>
    </row>
    <row r="90" hidden="1" customHeight="1" outlineLevel="1" spans="1:95">
      <c r="A90" s="114"/>
      <c r="B90" s="262"/>
      <c r="C90" s="67" t="s">
        <v>91</v>
      </c>
      <c r="D90" s="116"/>
      <c r="E90" s="117"/>
      <c r="F90" s="117"/>
      <c r="G90" s="117"/>
      <c r="H90" s="81"/>
      <c r="I90" s="117"/>
      <c r="J90" s="117"/>
      <c r="K90" s="81"/>
      <c r="L90" s="117"/>
      <c r="M90" s="117"/>
      <c r="N90" s="81"/>
      <c r="O90" s="117"/>
      <c r="P90" s="117"/>
      <c r="Q90" s="81"/>
      <c r="R90" s="176"/>
      <c r="S90" s="117"/>
      <c r="T90" s="81"/>
      <c r="U90" s="176"/>
      <c r="V90" s="117"/>
      <c r="W90" s="81"/>
      <c r="X90" s="176"/>
      <c r="Y90" s="117"/>
      <c r="Z90" s="81"/>
      <c r="AA90" s="176"/>
      <c r="AB90" s="116"/>
      <c r="AC90" s="117"/>
      <c r="AD90" s="117"/>
      <c r="AE90" s="117"/>
      <c r="AF90" s="81"/>
      <c r="AG90" s="117"/>
      <c r="AH90" s="117"/>
      <c r="AI90" s="81"/>
      <c r="AJ90" s="117"/>
      <c r="AK90" s="117"/>
      <c r="AL90" s="300"/>
      <c r="AM90" s="117"/>
      <c r="AN90" s="178"/>
      <c r="AO90" s="81"/>
      <c r="AP90" s="71"/>
      <c r="AQ90" s="178"/>
      <c r="AR90" s="81"/>
      <c r="AS90" s="71"/>
      <c r="AT90" s="178"/>
      <c r="AU90" s="81"/>
      <c r="AV90" s="71"/>
      <c r="AW90" s="178"/>
      <c r="AX90" s="81"/>
      <c r="AY90" s="71"/>
      <c r="AZ90" s="177"/>
      <c r="BA90" s="79"/>
      <c r="BB90" s="81"/>
      <c r="BC90" s="169"/>
      <c r="BD90" s="285"/>
      <c r="BE90" s="285"/>
      <c r="BF90" s="285"/>
      <c r="BG90" s="285"/>
      <c r="BH90" s="285"/>
      <c r="BI90" s="317"/>
      <c r="BJ90" s="285"/>
      <c r="BK90" s="285"/>
      <c r="BL90" s="317"/>
      <c r="BM90" s="285"/>
      <c r="BN90" s="285"/>
      <c r="BO90" s="317"/>
      <c r="BP90" s="285"/>
      <c r="BQ90" s="285"/>
      <c r="BR90" s="317"/>
      <c r="BS90" s="116"/>
      <c r="BT90" s="178"/>
      <c r="BU90" s="178"/>
      <c r="BV90" s="178"/>
      <c r="BW90" s="149"/>
      <c r="BX90" s="178"/>
      <c r="BY90" s="178"/>
      <c r="BZ90" s="149"/>
      <c r="CA90" s="178"/>
      <c r="CB90" s="178"/>
      <c r="CC90" s="149"/>
      <c r="CD90" s="178"/>
      <c r="CE90" s="178"/>
      <c r="CF90" s="149"/>
      <c r="CG90" s="194"/>
      <c r="CH90" s="178"/>
      <c r="CI90" s="149"/>
      <c r="CJ90" s="194"/>
      <c r="CK90" s="178"/>
      <c r="CL90" s="149"/>
      <c r="CM90" s="194"/>
      <c r="CN90" s="178"/>
      <c r="CO90" s="149"/>
      <c r="CP90" s="194"/>
      <c r="CQ90" s="212"/>
    </row>
    <row r="91" ht="33.75" hidden="1" customHeight="1" outlineLevel="1" spans="1:95">
      <c r="A91" s="263"/>
      <c r="B91" s="264"/>
      <c r="C91" s="67" t="s">
        <v>146</v>
      </c>
      <c r="D91" s="265"/>
      <c r="E91" s="266"/>
      <c r="F91" s="266"/>
      <c r="G91" s="266"/>
      <c r="H91" s="81"/>
      <c r="I91" s="266"/>
      <c r="J91" s="266"/>
      <c r="K91" s="81"/>
      <c r="L91" s="266"/>
      <c r="M91" s="266"/>
      <c r="N91" s="81"/>
      <c r="O91" s="266"/>
      <c r="P91" s="266"/>
      <c r="Q91" s="81"/>
      <c r="R91" s="294"/>
      <c r="S91" s="266"/>
      <c r="T91" s="81"/>
      <c r="U91" s="294"/>
      <c r="V91" s="266"/>
      <c r="W91" s="81"/>
      <c r="X91" s="294"/>
      <c r="Y91" s="266"/>
      <c r="Z91" s="81"/>
      <c r="AA91" s="294"/>
      <c r="AB91" s="265"/>
      <c r="AC91" s="266"/>
      <c r="AD91" s="266"/>
      <c r="AE91" s="266"/>
      <c r="AF91" s="81"/>
      <c r="AG91" s="266"/>
      <c r="AH91" s="266"/>
      <c r="AI91" s="81"/>
      <c r="AJ91" s="266"/>
      <c r="AK91" s="266"/>
      <c r="AL91" s="300"/>
      <c r="AM91" s="266"/>
      <c r="AN91" s="282"/>
      <c r="AO91" s="81"/>
      <c r="AP91" s="71"/>
      <c r="AQ91" s="282"/>
      <c r="AR91" s="81"/>
      <c r="AS91" s="71"/>
      <c r="AT91" s="282"/>
      <c r="AU91" s="81"/>
      <c r="AV91" s="71"/>
      <c r="AW91" s="282"/>
      <c r="AX91" s="81"/>
      <c r="AY91" s="71"/>
      <c r="AZ91" s="173"/>
      <c r="BA91" s="79"/>
      <c r="BB91" s="81"/>
      <c r="BC91" s="169"/>
      <c r="BD91" s="311"/>
      <c r="BE91" s="311"/>
      <c r="BF91" s="311"/>
      <c r="BG91" s="311"/>
      <c r="BH91" s="311"/>
      <c r="BI91" s="318"/>
      <c r="BJ91" s="311"/>
      <c r="BK91" s="311"/>
      <c r="BL91" s="318"/>
      <c r="BM91" s="311"/>
      <c r="BN91" s="311"/>
      <c r="BO91" s="318"/>
      <c r="BP91" s="311"/>
      <c r="BQ91" s="311"/>
      <c r="BR91" s="318"/>
      <c r="BS91" s="265"/>
      <c r="BT91" s="282"/>
      <c r="BU91" s="282"/>
      <c r="BV91" s="282"/>
      <c r="BW91" s="149"/>
      <c r="BX91" s="282"/>
      <c r="BY91" s="282"/>
      <c r="BZ91" s="149"/>
      <c r="CA91" s="282"/>
      <c r="CB91" s="282"/>
      <c r="CC91" s="149"/>
      <c r="CD91" s="282"/>
      <c r="CE91" s="282"/>
      <c r="CF91" s="149"/>
      <c r="CG91" s="320"/>
      <c r="CH91" s="282"/>
      <c r="CI91" s="149"/>
      <c r="CJ91" s="320"/>
      <c r="CK91" s="282"/>
      <c r="CL91" s="149"/>
      <c r="CM91" s="320"/>
      <c r="CN91" s="282"/>
      <c r="CO91" s="149"/>
      <c r="CP91" s="320"/>
      <c r="CQ91" s="212"/>
    </row>
    <row r="92" ht="22.5" hidden="1" customHeight="1" outlineLevel="1" spans="1:95">
      <c r="A92" s="263"/>
      <c r="B92" s="264"/>
      <c r="C92" s="67" t="s">
        <v>161</v>
      </c>
      <c r="D92" s="265"/>
      <c r="E92" s="266"/>
      <c r="F92" s="266"/>
      <c r="G92" s="266"/>
      <c r="H92" s="81"/>
      <c r="I92" s="266"/>
      <c r="J92" s="266"/>
      <c r="K92" s="81"/>
      <c r="L92" s="266"/>
      <c r="M92" s="266"/>
      <c r="N92" s="81"/>
      <c r="O92" s="266"/>
      <c r="P92" s="266"/>
      <c r="Q92" s="81"/>
      <c r="R92" s="294"/>
      <c r="S92" s="266"/>
      <c r="T92" s="81"/>
      <c r="U92" s="294"/>
      <c r="V92" s="266"/>
      <c r="W92" s="81"/>
      <c r="X92" s="294"/>
      <c r="Y92" s="266"/>
      <c r="Z92" s="81"/>
      <c r="AA92" s="294"/>
      <c r="AB92" s="265"/>
      <c r="AC92" s="266"/>
      <c r="AD92" s="266"/>
      <c r="AE92" s="266"/>
      <c r="AF92" s="81"/>
      <c r="AG92" s="266"/>
      <c r="AH92" s="266"/>
      <c r="AI92" s="81"/>
      <c r="AJ92" s="266"/>
      <c r="AK92" s="266"/>
      <c r="AL92" s="81"/>
      <c r="AM92" s="266"/>
      <c r="AN92" s="282"/>
      <c r="AO92" s="81"/>
      <c r="AP92" s="71"/>
      <c r="AQ92" s="282"/>
      <c r="AR92" s="81"/>
      <c r="AS92" s="71"/>
      <c r="AT92" s="282"/>
      <c r="AU92" s="81"/>
      <c r="AV92" s="71"/>
      <c r="AW92" s="282"/>
      <c r="AX92" s="81"/>
      <c r="AY92" s="71"/>
      <c r="AZ92" s="173"/>
      <c r="BA92" s="79"/>
      <c r="BB92" s="81"/>
      <c r="BC92" s="169"/>
      <c r="BD92" s="311"/>
      <c r="BE92" s="311"/>
      <c r="BF92" s="311"/>
      <c r="BG92" s="311"/>
      <c r="BH92" s="311"/>
      <c r="BI92" s="318"/>
      <c r="BJ92" s="311"/>
      <c r="BK92" s="311"/>
      <c r="BL92" s="318"/>
      <c r="BM92" s="311"/>
      <c r="BN92" s="311"/>
      <c r="BO92" s="318"/>
      <c r="BP92" s="311"/>
      <c r="BQ92" s="311"/>
      <c r="BR92" s="318"/>
      <c r="BS92" s="265"/>
      <c r="BT92" s="282"/>
      <c r="BU92" s="282"/>
      <c r="BV92" s="282"/>
      <c r="BW92" s="149"/>
      <c r="BX92" s="282"/>
      <c r="BY92" s="282"/>
      <c r="BZ92" s="149"/>
      <c r="CA92" s="282"/>
      <c r="CB92" s="282"/>
      <c r="CC92" s="149"/>
      <c r="CD92" s="282"/>
      <c r="CE92" s="282"/>
      <c r="CF92" s="149"/>
      <c r="CG92" s="320"/>
      <c r="CH92" s="282"/>
      <c r="CI92" s="149"/>
      <c r="CJ92" s="320"/>
      <c r="CK92" s="282"/>
      <c r="CL92" s="149"/>
      <c r="CM92" s="320"/>
      <c r="CN92" s="282"/>
      <c r="CO92" s="149"/>
      <c r="CP92" s="320"/>
      <c r="CQ92" s="212"/>
    </row>
    <row r="93" ht="22.5" hidden="1" customHeight="1" outlineLevel="1" spans="1:95">
      <c r="A93" s="260"/>
      <c r="B93" s="267"/>
      <c r="C93" s="67" t="s">
        <v>39</v>
      </c>
      <c r="D93" s="245"/>
      <c r="E93" s="98"/>
      <c r="F93" s="98"/>
      <c r="G93" s="98"/>
      <c r="H93" s="81"/>
      <c r="I93" s="98"/>
      <c r="J93" s="98"/>
      <c r="K93" s="81"/>
      <c r="L93" s="98"/>
      <c r="M93" s="98"/>
      <c r="N93" s="81"/>
      <c r="O93" s="98"/>
      <c r="P93" s="98"/>
      <c r="Q93" s="81"/>
      <c r="R93" s="292"/>
      <c r="S93" s="98"/>
      <c r="T93" s="81"/>
      <c r="U93" s="292"/>
      <c r="V93" s="98"/>
      <c r="W93" s="81"/>
      <c r="X93" s="292"/>
      <c r="Y93" s="98"/>
      <c r="Z93" s="81"/>
      <c r="AA93" s="292"/>
      <c r="AB93" s="245"/>
      <c r="AC93" s="98"/>
      <c r="AD93" s="98"/>
      <c r="AE93" s="98"/>
      <c r="AF93" s="81"/>
      <c r="AG93" s="98"/>
      <c r="AH93" s="98"/>
      <c r="AI93" s="81"/>
      <c r="AJ93" s="98"/>
      <c r="AK93" s="98"/>
      <c r="AL93" s="81"/>
      <c r="AM93" s="98"/>
      <c r="AN93" s="186"/>
      <c r="AO93" s="81"/>
      <c r="AP93" s="71"/>
      <c r="AQ93" s="186"/>
      <c r="AR93" s="81"/>
      <c r="AS93" s="71"/>
      <c r="AT93" s="186"/>
      <c r="AU93" s="81"/>
      <c r="AV93" s="71"/>
      <c r="AW93" s="186"/>
      <c r="AX93" s="81"/>
      <c r="AY93" s="71"/>
      <c r="AZ93" s="175"/>
      <c r="BA93" s="79"/>
      <c r="BB93" s="81"/>
      <c r="BC93" s="169"/>
      <c r="BD93" s="312"/>
      <c r="BE93" s="312"/>
      <c r="BF93" s="312"/>
      <c r="BG93" s="312"/>
      <c r="BH93" s="312"/>
      <c r="BI93" s="319"/>
      <c r="BJ93" s="312"/>
      <c r="BK93" s="312"/>
      <c r="BL93" s="319"/>
      <c r="BM93" s="312"/>
      <c r="BN93" s="312"/>
      <c r="BO93" s="319"/>
      <c r="BP93" s="312"/>
      <c r="BQ93" s="312"/>
      <c r="BR93" s="319"/>
      <c r="BS93" s="245"/>
      <c r="BT93" s="186"/>
      <c r="BU93" s="186"/>
      <c r="BV93" s="186"/>
      <c r="BW93" s="149"/>
      <c r="BX93" s="186"/>
      <c r="BY93" s="186"/>
      <c r="BZ93" s="149"/>
      <c r="CA93" s="186"/>
      <c r="CB93" s="186"/>
      <c r="CC93" s="149"/>
      <c r="CD93" s="186"/>
      <c r="CE93" s="186"/>
      <c r="CF93" s="149"/>
      <c r="CG93" s="193"/>
      <c r="CH93" s="186"/>
      <c r="CI93" s="149"/>
      <c r="CJ93" s="193"/>
      <c r="CK93" s="186"/>
      <c r="CL93" s="149"/>
      <c r="CM93" s="193"/>
      <c r="CN93" s="186"/>
      <c r="CO93" s="149"/>
      <c r="CP93" s="193"/>
      <c r="CQ93" s="212"/>
    </row>
    <row r="94" ht="74.25" hidden="1" customHeight="1" outlineLevel="1" spans="1:95">
      <c r="A94" s="260" t="s">
        <v>331</v>
      </c>
      <c r="B94" s="267" t="s">
        <v>332</v>
      </c>
      <c r="C94" s="67" t="s">
        <v>13</v>
      </c>
      <c r="D94" s="79">
        <f>E94+F94+I94+L94+O94+R94</f>
        <v>0</v>
      </c>
      <c r="E94" s="80">
        <v>0</v>
      </c>
      <c r="F94" s="80">
        <v>0</v>
      </c>
      <c r="G94" s="80">
        <v>0</v>
      </c>
      <c r="H94" s="81"/>
      <c r="I94" s="80">
        <f>G94+H94</f>
        <v>0</v>
      </c>
      <c r="J94" s="80">
        <v>0</v>
      </c>
      <c r="K94" s="81">
        <f>K95</f>
        <v>0</v>
      </c>
      <c r="L94" s="80">
        <f>J94+K94</f>
        <v>0</v>
      </c>
      <c r="M94" s="80">
        <f>'39'!O77</f>
        <v>0</v>
      </c>
      <c r="N94" s="81">
        <f>N95</f>
        <v>0</v>
      </c>
      <c r="O94" s="80">
        <f>M94+N94</f>
        <v>0</v>
      </c>
      <c r="P94" s="128">
        <f>'39'!R77</f>
        <v>0</v>
      </c>
      <c r="Q94" s="81">
        <f>Q95</f>
        <v>0</v>
      </c>
      <c r="R94" s="166">
        <f>P94+Q94</f>
        <v>0</v>
      </c>
      <c r="S94" s="128"/>
      <c r="T94" s="81"/>
      <c r="U94" s="166"/>
      <c r="V94" s="128"/>
      <c r="W94" s="81"/>
      <c r="X94" s="166"/>
      <c r="Y94" s="128"/>
      <c r="Z94" s="81"/>
      <c r="AA94" s="166"/>
      <c r="AB94" s="79">
        <f>AC94+AD94+AG94+AJ94+AM94+AP94</f>
        <v>0</v>
      </c>
      <c r="AC94" s="80">
        <v>0</v>
      </c>
      <c r="AD94" s="80">
        <v>0</v>
      </c>
      <c r="AE94" s="80">
        <v>0</v>
      </c>
      <c r="AF94" s="81"/>
      <c r="AG94" s="80">
        <f>AE94+AF94</f>
        <v>0</v>
      </c>
      <c r="AH94" s="80">
        <v>0</v>
      </c>
      <c r="AI94" s="81">
        <f>AI95</f>
        <v>0</v>
      </c>
      <c r="AJ94" s="80">
        <f>AH94+AI94</f>
        <v>0</v>
      </c>
      <c r="AK94" s="80">
        <f>'39'!AD77</f>
        <v>0</v>
      </c>
      <c r="AL94" s="81">
        <f>AL95</f>
        <v>0</v>
      </c>
      <c r="AM94" s="80">
        <f>AK94+AL94</f>
        <v>0</v>
      </c>
      <c r="AN94" s="128">
        <f>'39'!AG77</f>
        <v>0</v>
      </c>
      <c r="AO94" s="81">
        <f>AO95</f>
        <v>0</v>
      </c>
      <c r="AP94" s="80">
        <f>AN94+AO94</f>
        <v>0</v>
      </c>
      <c r="AQ94" s="128"/>
      <c r="AR94" s="81"/>
      <c r="AS94" s="80"/>
      <c r="AT94" s="128"/>
      <c r="AU94" s="81"/>
      <c r="AV94" s="80"/>
      <c r="AW94" s="128"/>
      <c r="AX94" s="81"/>
      <c r="AY94" s="80"/>
      <c r="AZ94" s="177">
        <f>BC94+BF94+BI94</f>
        <v>0</v>
      </c>
      <c r="BA94" s="308">
        <v>0</v>
      </c>
      <c r="BB94" s="81">
        <f>BB95</f>
        <v>0</v>
      </c>
      <c r="BC94" s="166">
        <f>BA94+BB94</f>
        <v>0</v>
      </c>
      <c r="BD94" s="308">
        <v>0</v>
      </c>
      <c r="BE94" s="81"/>
      <c r="BF94" s="166">
        <f>BD94+BE94</f>
        <v>0</v>
      </c>
      <c r="BG94" s="308">
        <f>'39'!AQ77</f>
        <v>0</v>
      </c>
      <c r="BH94" s="81"/>
      <c r="BI94" s="166">
        <f>BG94+BH94</f>
        <v>0</v>
      </c>
      <c r="BJ94" s="308"/>
      <c r="BK94" s="81"/>
      <c r="BL94" s="166"/>
      <c r="BM94" s="308"/>
      <c r="BN94" s="81"/>
      <c r="BO94" s="166"/>
      <c r="BP94" s="308"/>
      <c r="BQ94" s="81"/>
      <c r="BR94" s="166"/>
      <c r="BS94" s="79">
        <f>BT94+BU94+BX94+CA94+CD94+CG94</f>
        <v>0</v>
      </c>
      <c r="BT94" s="80">
        <f>E94+AC94</f>
        <v>0</v>
      </c>
      <c r="BU94" s="80">
        <f>F94+AD94</f>
        <v>0</v>
      </c>
      <c r="BV94" s="80">
        <f>G94+AE94</f>
        <v>0</v>
      </c>
      <c r="BW94" s="81">
        <f>H94+AF94</f>
        <v>0</v>
      </c>
      <c r="BX94" s="80">
        <f>BV94+BW94</f>
        <v>0</v>
      </c>
      <c r="BY94" s="80">
        <f>J94+AH94+BA94</f>
        <v>0</v>
      </c>
      <c r="BZ94" s="81">
        <f>K94+AI94+BB94</f>
        <v>0</v>
      </c>
      <c r="CA94" s="80">
        <f>BY94+BZ94</f>
        <v>0</v>
      </c>
      <c r="CB94" s="80">
        <f>M94+AK94</f>
        <v>0</v>
      </c>
      <c r="CC94" s="149">
        <f>N94+AL94</f>
        <v>0</v>
      </c>
      <c r="CD94" s="80">
        <f>CB94+CC94</f>
        <v>0</v>
      </c>
      <c r="CE94" s="80">
        <f>P94+AN94</f>
        <v>0</v>
      </c>
      <c r="CF94" s="149">
        <f>Q94+AO94</f>
        <v>0</v>
      </c>
      <c r="CG94" s="166">
        <f>CE94+CF94</f>
        <v>0</v>
      </c>
      <c r="CH94" s="80"/>
      <c r="CI94" s="149"/>
      <c r="CJ94" s="166"/>
      <c r="CK94" s="80"/>
      <c r="CL94" s="149"/>
      <c r="CM94" s="166"/>
      <c r="CN94" s="80"/>
      <c r="CO94" s="149"/>
      <c r="CP94" s="166"/>
      <c r="CQ94" s="233"/>
    </row>
    <row r="95" ht="38.25" hidden="1" customHeight="1" outlineLevel="1" spans="1:95">
      <c r="A95" s="263"/>
      <c r="B95" s="264"/>
      <c r="C95" s="115" t="s">
        <v>39</v>
      </c>
      <c r="D95" s="116"/>
      <c r="E95" s="117"/>
      <c r="F95" s="117"/>
      <c r="G95" s="117"/>
      <c r="H95" s="118"/>
      <c r="I95" s="117"/>
      <c r="J95" s="117"/>
      <c r="K95" s="118"/>
      <c r="L95" s="117"/>
      <c r="M95" s="117"/>
      <c r="N95" s="118"/>
      <c r="O95" s="117"/>
      <c r="P95" s="117"/>
      <c r="Q95" s="118"/>
      <c r="R95" s="176"/>
      <c r="S95" s="117"/>
      <c r="T95" s="118"/>
      <c r="U95" s="176"/>
      <c r="V95" s="117"/>
      <c r="W95" s="118"/>
      <c r="X95" s="176"/>
      <c r="Y95" s="117"/>
      <c r="Z95" s="118"/>
      <c r="AA95" s="176"/>
      <c r="AB95" s="116"/>
      <c r="AC95" s="117"/>
      <c r="AD95" s="117"/>
      <c r="AE95" s="117"/>
      <c r="AF95" s="118"/>
      <c r="AG95" s="117"/>
      <c r="AH95" s="117"/>
      <c r="AI95" s="118"/>
      <c r="AJ95" s="117"/>
      <c r="AK95" s="117"/>
      <c r="AL95" s="118"/>
      <c r="AM95" s="117"/>
      <c r="AN95" s="117"/>
      <c r="AO95" s="118"/>
      <c r="AP95" s="117"/>
      <c r="AQ95" s="117"/>
      <c r="AR95" s="118"/>
      <c r="AS95" s="117"/>
      <c r="AT95" s="117"/>
      <c r="AU95" s="118"/>
      <c r="AV95" s="117"/>
      <c r="AW95" s="117"/>
      <c r="AX95" s="118"/>
      <c r="AY95" s="117"/>
      <c r="AZ95" s="313"/>
      <c r="BA95" s="314"/>
      <c r="BB95" s="118"/>
      <c r="BC95" s="117"/>
      <c r="BD95" s="117"/>
      <c r="BE95" s="118"/>
      <c r="BF95" s="117"/>
      <c r="BG95" s="117"/>
      <c r="BH95" s="118"/>
      <c r="BI95" s="176"/>
      <c r="BJ95" s="117"/>
      <c r="BK95" s="118"/>
      <c r="BL95" s="176"/>
      <c r="BM95" s="117"/>
      <c r="BN95" s="118"/>
      <c r="BO95" s="176"/>
      <c r="BP95" s="117"/>
      <c r="BQ95" s="118"/>
      <c r="BR95" s="176"/>
      <c r="BS95" s="116"/>
      <c r="BT95" s="117"/>
      <c r="BU95" s="117"/>
      <c r="BV95" s="117"/>
      <c r="BW95" s="118"/>
      <c r="BX95" s="117"/>
      <c r="BY95" s="117"/>
      <c r="BZ95" s="201"/>
      <c r="CA95" s="117"/>
      <c r="CB95" s="117"/>
      <c r="CC95" s="201"/>
      <c r="CD95" s="117"/>
      <c r="CE95" s="117"/>
      <c r="CF95" s="201"/>
      <c r="CG95" s="176"/>
      <c r="CH95" s="117"/>
      <c r="CI95" s="201"/>
      <c r="CJ95" s="176"/>
      <c r="CK95" s="117"/>
      <c r="CL95" s="201"/>
      <c r="CM95" s="176"/>
      <c r="CN95" s="117"/>
      <c r="CO95" s="201"/>
      <c r="CP95" s="176"/>
      <c r="CQ95" s="234"/>
    </row>
    <row r="96" ht="55.5" customHeight="1" collapsed="1" spans="1:95">
      <c r="A96" s="104" t="s">
        <v>491</v>
      </c>
      <c r="B96" s="85" t="s">
        <v>569</v>
      </c>
      <c r="C96" s="67" t="s">
        <v>13</v>
      </c>
      <c r="D96" s="79">
        <f>E96+F96+I96+L96+O96+R96+U96</f>
        <v>135.275</v>
      </c>
      <c r="E96" s="80">
        <v>0</v>
      </c>
      <c r="F96" s="80">
        <v>0</v>
      </c>
      <c r="G96" s="80">
        <f>'27'!I80</f>
        <v>0</v>
      </c>
      <c r="H96" s="81">
        <f>H97</f>
        <v>0</v>
      </c>
      <c r="I96" s="80">
        <f>G96+H96</f>
        <v>0</v>
      </c>
      <c r="J96" s="80">
        <f>'35'!L79</f>
        <v>75393.91334</v>
      </c>
      <c r="K96" s="81">
        <f>K97</f>
        <v>0</v>
      </c>
      <c r="L96" s="80">
        <v>0</v>
      </c>
      <c r="M96" s="80">
        <f>'43'!O80</f>
        <v>180.025</v>
      </c>
      <c r="N96" s="81">
        <f>N97</f>
        <v>0</v>
      </c>
      <c r="O96" s="80">
        <v>0</v>
      </c>
      <c r="P96" s="80">
        <f>'48'!R84</f>
        <v>0</v>
      </c>
      <c r="Q96" s="81">
        <f>Q97</f>
        <v>0</v>
      </c>
      <c r="R96" s="154">
        <f>P96+Q96</f>
        <v>0</v>
      </c>
      <c r="S96" s="80">
        <f>'56'!U87</f>
        <v>135.275</v>
      </c>
      <c r="T96" s="81">
        <f>T97</f>
        <v>0</v>
      </c>
      <c r="U96" s="154">
        <f>S96+T96</f>
        <v>135.275</v>
      </c>
      <c r="V96" s="80">
        <f>'56'!X87</f>
        <v>0</v>
      </c>
      <c r="W96" s="81">
        <f>W97</f>
        <v>0</v>
      </c>
      <c r="X96" s="154">
        <f>V96+W96</f>
        <v>0</v>
      </c>
      <c r="Y96" s="80">
        <f>'56'!AA87</f>
        <v>0</v>
      </c>
      <c r="Z96" s="81">
        <f>Z97</f>
        <v>0</v>
      </c>
      <c r="AA96" s="154">
        <f>Y96+Z96</f>
        <v>0</v>
      </c>
      <c r="AB96" s="79">
        <f>AC96+AD96+AG96+AJ96+AM96+AP96+AS96</f>
        <v>2570.225</v>
      </c>
      <c r="AC96" s="80">
        <v>0</v>
      </c>
      <c r="AD96" s="80">
        <v>0</v>
      </c>
      <c r="AE96" s="80">
        <f>'25'!X76</f>
        <v>0</v>
      </c>
      <c r="AF96" s="81">
        <f>AF97</f>
        <v>0</v>
      </c>
      <c r="AG96" s="80">
        <f>AE96+AF96</f>
        <v>0</v>
      </c>
      <c r="AH96" s="80">
        <f>'35'!AA79</f>
        <v>8638.26951</v>
      </c>
      <c r="AI96" s="81">
        <f>AI97</f>
        <v>0</v>
      </c>
      <c r="AJ96" s="80">
        <v>0</v>
      </c>
      <c r="AK96" s="80">
        <f>'43'!AD80</f>
        <v>0</v>
      </c>
      <c r="AL96" s="81">
        <f>AL97</f>
        <v>0</v>
      </c>
      <c r="AM96" s="80">
        <f>AK96+AL96</f>
        <v>0</v>
      </c>
      <c r="AN96" s="80">
        <v>0</v>
      </c>
      <c r="AO96" s="81">
        <f>AO97</f>
        <v>0</v>
      </c>
      <c r="AP96" s="80">
        <f>AN96+AO96</f>
        <v>0</v>
      </c>
      <c r="AQ96" s="80">
        <f>'56'!AS87</f>
        <v>2570.225</v>
      </c>
      <c r="AR96" s="81">
        <f>AR97</f>
        <v>0</v>
      </c>
      <c r="AS96" s="80">
        <f>AQ96+AR96</f>
        <v>2570.225</v>
      </c>
      <c r="AT96" s="80">
        <f>'56'!AV87</f>
        <v>0</v>
      </c>
      <c r="AU96" s="81">
        <f>AU97</f>
        <v>0</v>
      </c>
      <c r="AV96" s="80">
        <f>AT96+AU96</f>
        <v>0</v>
      </c>
      <c r="AW96" s="80">
        <f>'56'!AY87</f>
        <v>0</v>
      </c>
      <c r="AX96" s="81">
        <f>AX97</f>
        <v>0</v>
      </c>
      <c r="AY96" s="80">
        <f>AW96+AX96</f>
        <v>0</v>
      </c>
      <c r="AZ96" s="168">
        <f>BC96+BF96+BI96+BL96+BO96+BR96</f>
        <v>0</v>
      </c>
      <c r="BA96" s="80">
        <v>0</v>
      </c>
      <c r="BB96" s="81">
        <f>BB97</f>
        <v>0</v>
      </c>
      <c r="BC96" s="80">
        <f>BA96+BB96</f>
        <v>0</v>
      </c>
      <c r="BD96" s="80">
        <v>0</v>
      </c>
      <c r="BE96" s="81">
        <f>BE97</f>
        <v>0</v>
      </c>
      <c r="BF96" s="80">
        <f>BD96+BE96</f>
        <v>0</v>
      </c>
      <c r="BG96" s="80">
        <v>0</v>
      </c>
      <c r="BH96" s="81">
        <f>BH97</f>
        <v>0</v>
      </c>
      <c r="BI96" s="80">
        <f>BG96+BH96</f>
        <v>0</v>
      </c>
      <c r="BJ96" s="80">
        <f>'56'!BL87</f>
        <v>0</v>
      </c>
      <c r="BK96" s="81">
        <f>BK97</f>
        <v>0</v>
      </c>
      <c r="BL96" s="80">
        <f>BJ96+BK96</f>
        <v>0</v>
      </c>
      <c r="BM96" s="80">
        <f>'56'!BO87</f>
        <v>0</v>
      </c>
      <c r="BN96" s="81">
        <f>BN97</f>
        <v>0</v>
      </c>
      <c r="BO96" s="80">
        <f>BM96+BN96</f>
        <v>0</v>
      </c>
      <c r="BP96" s="80">
        <f>'56'!BR87</f>
        <v>0</v>
      </c>
      <c r="BQ96" s="81">
        <f>BQ97</f>
        <v>0</v>
      </c>
      <c r="BR96" s="80">
        <f>BP96+BQ96</f>
        <v>0</v>
      </c>
      <c r="BS96" s="192">
        <f>BT96+BU96+BX96+CA96+CD96+CG96+CJ96</f>
        <v>2705.5</v>
      </c>
      <c r="BT96" s="80">
        <f>E96+AC96</f>
        <v>0</v>
      </c>
      <c r="BU96" s="80">
        <f>F96+AD96</f>
        <v>0</v>
      </c>
      <c r="BV96" s="80">
        <f>G96+AE96</f>
        <v>0</v>
      </c>
      <c r="BW96" s="81">
        <f>H96+AF96</f>
        <v>0</v>
      </c>
      <c r="BX96" s="80">
        <f>BV96+BW96</f>
        <v>0</v>
      </c>
      <c r="BY96" s="80">
        <f>J96+AH96+BA96</f>
        <v>84032.18285</v>
      </c>
      <c r="BZ96" s="81">
        <f>K96+AI96+BB96</f>
        <v>0</v>
      </c>
      <c r="CA96" s="80">
        <v>0</v>
      </c>
      <c r="CB96" s="80">
        <f>M96+AK96</f>
        <v>180.025</v>
      </c>
      <c r="CC96" s="81">
        <f>N96+AL96</f>
        <v>0</v>
      </c>
      <c r="CD96" s="80">
        <v>0</v>
      </c>
      <c r="CE96" s="80">
        <f>P96+AN96</f>
        <v>0</v>
      </c>
      <c r="CF96" s="81">
        <f>Q96+AO96</f>
        <v>0</v>
      </c>
      <c r="CG96" s="80">
        <f>CE96+CF96</f>
        <v>0</v>
      </c>
      <c r="CH96" s="80">
        <f>S96+AQ96+BJ96</f>
        <v>2705.5</v>
      </c>
      <c r="CI96" s="81">
        <f>T96+AR96+BK96</f>
        <v>0</v>
      </c>
      <c r="CJ96" s="80">
        <f>CH96+CI96</f>
        <v>2705.5</v>
      </c>
      <c r="CK96" s="80">
        <f>V96+AT96+BM96</f>
        <v>0</v>
      </c>
      <c r="CL96" s="81">
        <f>W96+AU96+BN96</f>
        <v>0</v>
      </c>
      <c r="CM96" s="80">
        <f>CK96+CL96</f>
        <v>0</v>
      </c>
      <c r="CN96" s="80">
        <f>Y96+AW96+BP96</f>
        <v>0</v>
      </c>
      <c r="CO96" s="81">
        <f>Z96+AX96+BQ96</f>
        <v>0</v>
      </c>
      <c r="CP96" s="80">
        <f>CN96+CO96</f>
        <v>0</v>
      </c>
      <c r="CQ96" s="332"/>
    </row>
    <row r="97" ht="35.25" customHeight="1" spans="1:95">
      <c r="A97" s="113"/>
      <c r="B97" s="114"/>
      <c r="C97" s="115" t="s">
        <v>39</v>
      </c>
      <c r="D97" s="116"/>
      <c r="E97" s="117"/>
      <c r="F97" s="117"/>
      <c r="G97" s="117"/>
      <c r="H97" s="118"/>
      <c r="I97" s="117"/>
      <c r="J97" s="117"/>
      <c r="K97" s="118"/>
      <c r="L97" s="117"/>
      <c r="M97" s="117"/>
      <c r="N97" s="118"/>
      <c r="O97" s="117"/>
      <c r="P97" s="117"/>
      <c r="Q97" s="118"/>
      <c r="R97" s="159"/>
      <c r="S97" s="117"/>
      <c r="T97" s="118"/>
      <c r="U97" s="159"/>
      <c r="V97" s="117"/>
      <c r="W97" s="118"/>
      <c r="X97" s="159"/>
      <c r="Y97" s="117"/>
      <c r="Z97" s="118"/>
      <c r="AA97" s="159"/>
      <c r="AB97" s="116"/>
      <c r="AC97" s="117"/>
      <c r="AD97" s="117"/>
      <c r="AE97" s="117"/>
      <c r="AF97" s="118"/>
      <c r="AG97" s="117"/>
      <c r="AH97" s="117"/>
      <c r="AI97" s="165"/>
      <c r="AJ97" s="117"/>
      <c r="AK97" s="117"/>
      <c r="AL97" s="118"/>
      <c r="AM97" s="117"/>
      <c r="AN97" s="117"/>
      <c r="AO97" s="118"/>
      <c r="AP97" s="117"/>
      <c r="AQ97" s="117"/>
      <c r="AR97" s="118"/>
      <c r="AS97" s="117"/>
      <c r="AT97" s="117"/>
      <c r="AU97" s="118"/>
      <c r="AV97" s="117"/>
      <c r="AW97" s="117"/>
      <c r="AX97" s="118"/>
      <c r="AY97" s="176"/>
      <c r="AZ97" s="177"/>
      <c r="BA97" s="178"/>
      <c r="BB97" s="118"/>
      <c r="BC97" s="178"/>
      <c r="BD97" s="178"/>
      <c r="BE97" s="118"/>
      <c r="BF97" s="178"/>
      <c r="BG97" s="178"/>
      <c r="BH97" s="118"/>
      <c r="BI97" s="178"/>
      <c r="BJ97" s="178"/>
      <c r="BK97" s="118"/>
      <c r="BL97" s="178"/>
      <c r="BM97" s="178"/>
      <c r="BN97" s="118"/>
      <c r="BO97" s="178"/>
      <c r="BP97" s="178"/>
      <c r="BQ97" s="118"/>
      <c r="BR97" s="194"/>
      <c r="BS97" s="195"/>
      <c r="BT97" s="196"/>
      <c r="BU97" s="196"/>
      <c r="BV97" s="196"/>
      <c r="BW97" s="198"/>
      <c r="BX97" s="196"/>
      <c r="BY97" s="196"/>
      <c r="BZ97" s="198"/>
      <c r="CA97" s="196"/>
      <c r="CB97" s="196"/>
      <c r="CC97" s="198"/>
      <c r="CD97" s="196"/>
      <c r="CE97" s="196"/>
      <c r="CF97" s="198"/>
      <c r="CG97" s="196"/>
      <c r="CH97" s="196"/>
      <c r="CI97" s="198"/>
      <c r="CJ97" s="196"/>
      <c r="CK97" s="196"/>
      <c r="CL97" s="198"/>
      <c r="CM97" s="196"/>
      <c r="CN97" s="196"/>
      <c r="CO97" s="198"/>
      <c r="CP97" s="229"/>
      <c r="CQ97" s="333"/>
    </row>
    <row r="98" ht="123.75" hidden="1" customHeight="1" spans="1:95">
      <c r="A98" s="104" t="s">
        <v>495</v>
      </c>
      <c r="B98" s="85" t="s">
        <v>496</v>
      </c>
      <c r="C98" s="67" t="s">
        <v>13</v>
      </c>
      <c r="D98" s="79">
        <f>E98+F98+I98+L98+O98+R98+U98+X98+AA98</f>
        <v>0</v>
      </c>
      <c r="E98" s="80">
        <v>0</v>
      </c>
      <c r="F98" s="80">
        <v>0</v>
      </c>
      <c r="G98" s="80">
        <f>'27'!I82</f>
        <v>0</v>
      </c>
      <c r="H98" s="81">
        <f>H100</f>
        <v>0</v>
      </c>
      <c r="I98" s="80">
        <f>G98+H98</f>
        <v>0</v>
      </c>
      <c r="J98" s="80">
        <f>'35'!L81</f>
        <v>0</v>
      </c>
      <c r="K98" s="81">
        <f>K100</f>
        <v>0</v>
      </c>
      <c r="L98" s="80">
        <v>0</v>
      </c>
      <c r="M98" s="80">
        <f>'43'!O82</f>
        <v>0</v>
      </c>
      <c r="N98" s="81">
        <f>N100</f>
        <v>0</v>
      </c>
      <c r="O98" s="80">
        <v>0</v>
      </c>
      <c r="P98" s="80">
        <f>'48'!R86</f>
        <v>0</v>
      </c>
      <c r="Q98" s="81">
        <v>0</v>
      </c>
      <c r="R98" s="154">
        <f>P98+Q98</f>
        <v>0</v>
      </c>
      <c r="S98" s="80">
        <f>'48'!U86</f>
        <v>0</v>
      </c>
      <c r="T98" s="81">
        <v>0</v>
      </c>
      <c r="U98" s="154">
        <f>S98+T98</f>
        <v>0</v>
      </c>
      <c r="V98" s="80">
        <f>'48'!X86</f>
        <v>0</v>
      </c>
      <c r="W98" s="81">
        <v>0</v>
      </c>
      <c r="X98" s="154">
        <f>V98+W98</f>
        <v>0</v>
      </c>
      <c r="Y98" s="80">
        <f>'48'!AA86</f>
        <v>0</v>
      </c>
      <c r="Z98" s="81">
        <v>0</v>
      </c>
      <c r="AA98" s="154">
        <f>Y98+Z98</f>
        <v>0</v>
      </c>
      <c r="AB98" s="79">
        <f>AC98+AD98+AG98+AJ98+AM98+AP98+AS98+AV98+AY98</f>
        <v>0</v>
      </c>
      <c r="AC98" s="80">
        <v>0</v>
      </c>
      <c r="AD98" s="80">
        <v>0</v>
      </c>
      <c r="AE98" s="80">
        <f>'25'!X78</f>
        <v>0</v>
      </c>
      <c r="AF98" s="81">
        <f>AF100</f>
        <v>0</v>
      </c>
      <c r="AG98" s="80">
        <v>0</v>
      </c>
      <c r="AH98" s="80">
        <f>'35'!AA81</f>
        <v>0</v>
      </c>
      <c r="AI98" s="81">
        <f>AI100</f>
        <v>0</v>
      </c>
      <c r="AJ98" s="80">
        <v>0</v>
      </c>
      <c r="AK98" s="80" t="str">
        <f>'43'!AD82</f>
        <v>И.Ю. Волков</v>
      </c>
      <c r="AL98" s="81">
        <f>AL100</f>
        <v>0</v>
      </c>
      <c r="AM98" s="80">
        <v>0</v>
      </c>
      <c r="AN98" s="80">
        <f>'48'!AP86</f>
        <v>0</v>
      </c>
      <c r="AO98" s="81">
        <v>0</v>
      </c>
      <c r="AP98" s="80">
        <f>AN98+AO98</f>
        <v>0</v>
      </c>
      <c r="AQ98" s="80">
        <f>'48'!AS86</f>
        <v>0</v>
      </c>
      <c r="AR98" s="81">
        <v>0</v>
      </c>
      <c r="AS98" s="80">
        <f>AQ98+AR98</f>
        <v>0</v>
      </c>
      <c r="AT98" s="80">
        <f>'48'!AV86</f>
        <v>0</v>
      </c>
      <c r="AU98" s="81">
        <v>0</v>
      </c>
      <c r="AV98" s="80">
        <f>AT98+AU98</f>
        <v>0</v>
      </c>
      <c r="AW98" s="80">
        <f>'48'!AY86</f>
        <v>0</v>
      </c>
      <c r="AX98" s="81">
        <v>0</v>
      </c>
      <c r="AY98" s="80">
        <f>AW98+AX98</f>
        <v>0</v>
      </c>
      <c r="AZ98" s="168">
        <f>BC98+BF98+BI98+BL98+BO98+BR98</f>
        <v>0</v>
      </c>
      <c r="BA98" s="80">
        <v>0</v>
      </c>
      <c r="BB98" s="81">
        <f>BB100</f>
        <v>0</v>
      </c>
      <c r="BC98" s="80">
        <v>0</v>
      </c>
      <c r="BD98" s="80">
        <v>0</v>
      </c>
      <c r="BE98" s="81">
        <f>BE100</f>
        <v>0</v>
      </c>
      <c r="BF98" s="80">
        <v>0</v>
      </c>
      <c r="BG98" s="80">
        <v>0</v>
      </c>
      <c r="BH98" s="81">
        <v>0</v>
      </c>
      <c r="BI98" s="80">
        <f>BG98+BH98</f>
        <v>0</v>
      </c>
      <c r="BJ98" s="80">
        <v>0</v>
      </c>
      <c r="BK98" s="81">
        <v>0</v>
      </c>
      <c r="BL98" s="80">
        <f>BJ98+BK98</f>
        <v>0</v>
      </c>
      <c r="BM98" s="80">
        <v>0</v>
      </c>
      <c r="BN98" s="81">
        <v>0</v>
      </c>
      <c r="BO98" s="80">
        <f>BM98+BN98</f>
        <v>0</v>
      </c>
      <c r="BP98" s="80">
        <v>0</v>
      </c>
      <c r="BQ98" s="81">
        <v>0</v>
      </c>
      <c r="BR98" s="80">
        <f>BP98+BQ98</f>
        <v>0</v>
      </c>
      <c r="BS98" s="79">
        <f>BT98+BU98+BX98+CA98+CD98+CG98+CJ98+CM98+CP98</f>
        <v>0</v>
      </c>
      <c r="BT98" s="80">
        <f t="shared" ref="BT98:BW99" si="22">E98+AC98</f>
        <v>0</v>
      </c>
      <c r="BU98" s="80">
        <f t="shared" si="22"/>
        <v>0</v>
      </c>
      <c r="BV98" s="80">
        <f t="shared" si="22"/>
        <v>0</v>
      </c>
      <c r="BW98" s="81">
        <f t="shared" si="22"/>
        <v>0</v>
      </c>
      <c r="BX98" s="80">
        <f>BV98+BW98</f>
        <v>0</v>
      </c>
      <c r="BY98" s="80">
        <f>J98+AH98+BA98</f>
        <v>0</v>
      </c>
      <c r="BZ98" s="81">
        <f>K98+AI98+BB98</f>
        <v>0</v>
      </c>
      <c r="CA98" s="80">
        <v>0</v>
      </c>
      <c r="CB98" s="80" t="e">
        <f>M98+AK98</f>
        <v>#VALUE!</v>
      </c>
      <c r="CC98" s="81">
        <f>N98+AL98</f>
        <v>0</v>
      </c>
      <c r="CD98" s="80">
        <v>0</v>
      </c>
      <c r="CE98" s="80">
        <f>P98+AN98</f>
        <v>0</v>
      </c>
      <c r="CF98" s="81">
        <f>Q98+AO98</f>
        <v>0</v>
      </c>
      <c r="CG98" s="80">
        <f>CE98+CF98</f>
        <v>0</v>
      </c>
      <c r="CH98" s="80">
        <f>S98+AQ98+BJ98</f>
        <v>0</v>
      </c>
      <c r="CI98" s="81">
        <f>T98+AR98+BK98</f>
        <v>0</v>
      </c>
      <c r="CJ98" s="80">
        <f>CH98+CI98</f>
        <v>0</v>
      </c>
      <c r="CK98" s="80">
        <f>V98+AT98+BM98</f>
        <v>0</v>
      </c>
      <c r="CL98" s="81">
        <f>W98+AU98+BN98</f>
        <v>0</v>
      </c>
      <c r="CM98" s="80">
        <f>CK98+CL98</f>
        <v>0</v>
      </c>
      <c r="CN98" s="80">
        <f>Y98+AW98+BP98</f>
        <v>0</v>
      </c>
      <c r="CO98" s="81">
        <f>Z98+AX98+BQ98</f>
        <v>0</v>
      </c>
      <c r="CP98" s="80">
        <f>CN98+CO98</f>
        <v>0</v>
      </c>
      <c r="CQ98" s="226"/>
    </row>
    <row r="99" ht="102" hidden="1" customHeight="1" spans="1:95">
      <c r="A99" s="268" t="s">
        <v>503</v>
      </c>
      <c r="B99" s="263" t="s">
        <v>504</v>
      </c>
      <c r="C99" s="269" t="s">
        <v>13</v>
      </c>
      <c r="D99" s="79">
        <f>E99+F99+I99+L99+O99+R99+U99+X99+AA99</f>
        <v>0</v>
      </c>
      <c r="E99" s="80">
        <v>0</v>
      </c>
      <c r="F99" s="80">
        <v>0</v>
      </c>
      <c r="G99" s="80">
        <f>'27'!I83</f>
        <v>0</v>
      </c>
      <c r="H99" s="81">
        <f>H101</f>
        <v>0</v>
      </c>
      <c r="I99" s="80">
        <f>G99+H99</f>
        <v>0</v>
      </c>
      <c r="J99" s="80">
        <f>'35'!L82</f>
        <v>0</v>
      </c>
      <c r="K99" s="81">
        <f>K101</f>
        <v>0</v>
      </c>
      <c r="L99" s="80">
        <v>0</v>
      </c>
      <c r="M99" s="80">
        <f>'43'!O83</f>
        <v>0</v>
      </c>
      <c r="N99" s="81">
        <f>N101</f>
        <v>0</v>
      </c>
      <c r="O99" s="80">
        <v>0</v>
      </c>
      <c r="P99" s="80">
        <f>'48'!R87</f>
        <v>0</v>
      </c>
      <c r="Q99" s="81">
        <v>0</v>
      </c>
      <c r="R99" s="154">
        <f>P99+Q99</f>
        <v>0</v>
      </c>
      <c r="S99" s="80">
        <f>'48'!U87</f>
        <v>0</v>
      </c>
      <c r="T99" s="81">
        <v>0</v>
      </c>
      <c r="U99" s="154">
        <f>S99+T99</f>
        <v>0</v>
      </c>
      <c r="V99" s="80">
        <f>'48'!X87</f>
        <v>0</v>
      </c>
      <c r="W99" s="81">
        <v>0</v>
      </c>
      <c r="X99" s="154">
        <f>V99+W99</f>
        <v>0</v>
      </c>
      <c r="Y99" s="80">
        <f>'48'!AA87</f>
        <v>0</v>
      </c>
      <c r="Z99" s="81">
        <v>0</v>
      </c>
      <c r="AA99" s="154">
        <f>Y99+Z99</f>
        <v>0</v>
      </c>
      <c r="AB99" s="79">
        <f>AC99+AD99+AG99+AJ99+AM99+AP99+AS99+AV99+AY99</f>
        <v>0</v>
      </c>
      <c r="AC99" s="80">
        <v>0</v>
      </c>
      <c r="AD99" s="80">
        <v>0</v>
      </c>
      <c r="AE99" s="80">
        <f>'25'!X79</f>
        <v>0</v>
      </c>
      <c r="AF99" s="81">
        <f>AF101</f>
        <v>0</v>
      </c>
      <c r="AG99" s="80">
        <v>0</v>
      </c>
      <c r="AH99" s="80">
        <f>'35'!AA82</f>
        <v>0</v>
      </c>
      <c r="AI99" s="81">
        <f>AI101</f>
        <v>0</v>
      </c>
      <c r="AJ99" s="80">
        <v>0</v>
      </c>
      <c r="AK99" s="80">
        <f>'43'!AD83</f>
        <v>0</v>
      </c>
      <c r="AL99" s="81">
        <f>AL101</f>
        <v>0</v>
      </c>
      <c r="AM99" s="80">
        <v>0</v>
      </c>
      <c r="AN99" s="80">
        <f>'48'!AP87</f>
        <v>0</v>
      </c>
      <c r="AO99" s="81">
        <v>0</v>
      </c>
      <c r="AP99" s="80">
        <f>AN99+AO99</f>
        <v>0</v>
      </c>
      <c r="AQ99" s="80">
        <f>'48'!AS87</f>
        <v>0</v>
      </c>
      <c r="AR99" s="81">
        <v>0</v>
      </c>
      <c r="AS99" s="80">
        <f>AQ99+AR99</f>
        <v>0</v>
      </c>
      <c r="AT99" s="80">
        <f>'48'!AV87</f>
        <v>0</v>
      </c>
      <c r="AU99" s="81">
        <v>0</v>
      </c>
      <c r="AV99" s="80">
        <f>AT99+AU99</f>
        <v>0</v>
      </c>
      <c r="AW99" s="80">
        <f>'48'!AY87</f>
        <v>0</v>
      </c>
      <c r="AX99" s="81">
        <v>0</v>
      </c>
      <c r="AY99" s="80">
        <f>AW99+AX99</f>
        <v>0</v>
      </c>
      <c r="AZ99" s="168">
        <f>BC99+BF99+BI99+BL99+BO99+BR99</f>
        <v>0</v>
      </c>
      <c r="BA99" s="80">
        <v>0</v>
      </c>
      <c r="BB99" s="81">
        <f>BB101</f>
        <v>0</v>
      </c>
      <c r="BC99" s="80">
        <v>0</v>
      </c>
      <c r="BD99" s="80">
        <v>0</v>
      </c>
      <c r="BE99" s="81">
        <f>BE101</f>
        <v>0</v>
      </c>
      <c r="BF99" s="80">
        <v>0</v>
      </c>
      <c r="BG99" s="80">
        <v>0</v>
      </c>
      <c r="BH99" s="81">
        <v>0</v>
      </c>
      <c r="BI99" s="80">
        <f>BG99+BH99</f>
        <v>0</v>
      </c>
      <c r="BJ99" s="80">
        <v>0</v>
      </c>
      <c r="BK99" s="81">
        <v>0</v>
      </c>
      <c r="BL99" s="80">
        <f>BJ99+BK99</f>
        <v>0</v>
      </c>
      <c r="BM99" s="80">
        <v>0</v>
      </c>
      <c r="BN99" s="81">
        <v>0</v>
      </c>
      <c r="BO99" s="80">
        <f>BM99+BN99</f>
        <v>0</v>
      </c>
      <c r="BP99" s="80">
        <v>0</v>
      </c>
      <c r="BQ99" s="81">
        <v>0</v>
      </c>
      <c r="BR99" s="80">
        <f>BP99+BQ99</f>
        <v>0</v>
      </c>
      <c r="BS99" s="79">
        <f>BT99+BU99+BX99+CA99+CD99+CG99+CJ99+CM99+CP99</f>
        <v>0</v>
      </c>
      <c r="BT99" s="80">
        <f t="shared" si="22"/>
        <v>0</v>
      </c>
      <c r="BU99" s="80">
        <f t="shared" si="22"/>
        <v>0</v>
      </c>
      <c r="BV99" s="80">
        <f t="shared" si="22"/>
        <v>0</v>
      </c>
      <c r="BW99" s="81">
        <f t="shared" si="22"/>
        <v>0</v>
      </c>
      <c r="BX99" s="80">
        <f>BV99+BW99</f>
        <v>0</v>
      </c>
      <c r="BY99" s="80">
        <f>J99+AH99+BA99</f>
        <v>0</v>
      </c>
      <c r="BZ99" s="81">
        <f>K99+AI99+BB99</f>
        <v>0</v>
      </c>
      <c r="CA99" s="80">
        <v>0</v>
      </c>
      <c r="CB99" s="80">
        <f>M99+AK99</f>
        <v>0</v>
      </c>
      <c r="CC99" s="81">
        <f>N99+AL99</f>
        <v>0</v>
      </c>
      <c r="CD99" s="80">
        <v>0</v>
      </c>
      <c r="CE99" s="80">
        <f>P99+AN99</f>
        <v>0</v>
      </c>
      <c r="CF99" s="81">
        <f>Q99+AO99</f>
        <v>0</v>
      </c>
      <c r="CG99" s="80">
        <f>CE99+CF99</f>
        <v>0</v>
      </c>
      <c r="CH99" s="80">
        <f>S99+AQ99+BJ99</f>
        <v>0</v>
      </c>
      <c r="CI99" s="81">
        <f>T99+AR99+BK99</f>
        <v>0</v>
      </c>
      <c r="CJ99" s="80">
        <f>CH99+CI99</f>
        <v>0</v>
      </c>
      <c r="CK99" s="80">
        <f>V99+AT99+BM99</f>
        <v>0</v>
      </c>
      <c r="CL99" s="81">
        <f>W99+AU99+BN99</f>
        <v>0</v>
      </c>
      <c r="CM99" s="80">
        <f>CK99+CL99</f>
        <v>0</v>
      </c>
      <c r="CN99" s="80">
        <f>Y99+AW99+BP99</f>
        <v>0</v>
      </c>
      <c r="CO99" s="81">
        <f>Z99+AX99+BQ99</f>
        <v>0</v>
      </c>
      <c r="CP99" s="80">
        <f>CN99+CO99</f>
        <v>0</v>
      </c>
      <c r="CQ99" s="226"/>
    </row>
    <row r="100" s="27" customFormat="1" ht="61.5" customHeight="1" spans="1:95">
      <c r="A100" s="119"/>
      <c r="B100" s="120" t="s">
        <v>159</v>
      </c>
      <c r="C100" s="270"/>
      <c r="D100" s="79">
        <f>E100+F100+I100+L100+O100+R100+U100</f>
        <v>1562.66842</v>
      </c>
      <c r="E100" s="122">
        <f>E78+E89+E83+E94+E96+E98+E99</f>
        <v>0</v>
      </c>
      <c r="F100" s="122">
        <f>F78+F89+F83+F94+F96+F98+F99</f>
        <v>0</v>
      </c>
      <c r="G100" s="122">
        <f>G78+G89+G83+G94+G96</f>
        <v>0</v>
      </c>
      <c r="H100" s="122">
        <f>H78+H89+H83+H94+H96</f>
        <v>0</v>
      </c>
      <c r="I100" s="122">
        <f>I78+I89+I83+I94+I96+I98+I99</f>
        <v>0</v>
      </c>
      <c r="J100" s="122">
        <f>J78+J89+J83+J94+J96</f>
        <v>75393.91334</v>
      </c>
      <c r="K100" s="122">
        <f>K78+K89+K83+K94+K96</f>
        <v>0</v>
      </c>
      <c r="L100" s="122">
        <f>L78+L89+L83+L94+L96+L98+L99</f>
        <v>0</v>
      </c>
      <c r="M100" s="122">
        <f>M78+M89+M83+M94+M96</f>
        <v>360.05</v>
      </c>
      <c r="N100" s="122">
        <f>N78+N89+N83+N94+N96</f>
        <v>0</v>
      </c>
      <c r="O100" s="122">
        <f t="shared" ref="O100:Z100" si="23">O78+O89+O83+O94+O96+O98+O99</f>
        <v>180.025</v>
      </c>
      <c r="P100" s="122">
        <f t="shared" si="23"/>
        <v>1247.36842</v>
      </c>
      <c r="Q100" s="286">
        <f t="shared" si="23"/>
        <v>0</v>
      </c>
      <c r="R100" s="295">
        <f t="shared" si="23"/>
        <v>1247.36842</v>
      </c>
      <c r="S100" s="295">
        <f t="shared" si="23"/>
        <v>135.275</v>
      </c>
      <c r="T100" s="286">
        <f t="shared" si="23"/>
        <v>0</v>
      </c>
      <c r="U100" s="295">
        <f t="shared" si="23"/>
        <v>135.275</v>
      </c>
      <c r="V100" s="295">
        <f t="shared" si="23"/>
        <v>0</v>
      </c>
      <c r="W100" s="286">
        <f t="shared" si="23"/>
        <v>0</v>
      </c>
      <c r="X100" s="295">
        <f t="shared" si="23"/>
        <v>0</v>
      </c>
      <c r="Y100" s="295">
        <f t="shared" si="23"/>
        <v>0</v>
      </c>
      <c r="Z100" s="286">
        <f t="shared" si="23"/>
        <v>0</v>
      </c>
      <c r="AA100" s="295">
        <f>AA78+AA89+AA83+AA94+AA96+AA98</f>
        <v>0</v>
      </c>
      <c r="AB100" s="79">
        <f>AC100+AD100+AG100+AJ100+AM100+AP100+AS100</f>
        <v>20570.225</v>
      </c>
      <c r="AC100" s="295">
        <f>AC78+AC89+AC83+AC94+AC96+AC98+AC99</f>
        <v>0</v>
      </c>
      <c r="AD100" s="295">
        <f>AD78+AD89+AD83+AD94+AD96+AD98+AD99</f>
        <v>0</v>
      </c>
      <c r="AE100" s="122">
        <f>AE78+AE89+AE83+AE94</f>
        <v>0</v>
      </c>
      <c r="AF100" s="122">
        <f>AF78+AF89+AF83+AF94</f>
        <v>0</v>
      </c>
      <c r="AG100" s="295">
        <f>AG78+AG89+AG83+AG94+AG96+AG98+AG99</f>
        <v>0</v>
      </c>
      <c r="AH100" s="122">
        <f>AH78+AH89+AH83+AH94</f>
        <v>0</v>
      </c>
      <c r="AI100" s="122">
        <f>AI78+AI89+AI83+AI94</f>
        <v>0</v>
      </c>
      <c r="AJ100" s="295">
        <f>AJ78+AJ89+AJ83+AJ94+AJ96+AJ98+AJ99</f>
        <v>0</v>
      </c>
      <c r="AK100" s="122">
        <f>AK78+AK89+AK83+AK94</f>
        <v>0</v>
      </c>
      <c r="AL100" s="122">
        <f>AL78+AL89+AL83+AL94</f>
        <v>0</v>
      </c>
      <c r="AM100" s="295">
        <f t="shared" ref="AM100:AY100" si="24">AM78+AM89+AM83+AM94+AM96+AM98+AM99</f>
        <v>0</v>
      </c>
      <c r="AN100" s="295">
        <f t="shared" si="24"/>
        <v>18000</v>
      </c>
      <c r="AO100" s="286">
        <f t="shared" si="24"/>
        <v>0</v>
      </c>
      <c r="AP100" s="295">
        <f t="shared" si="24"/>
        <v>18000</v>
      </c>
      <c r="AQ100" s="295">
        <f t="shared" si="24"/>
        <v>2570.225</v>
      </c>
      <c r="AR100" s="286">
        <f t="shared" si="24"/>
        <v>0</v>
      </c>
      <c r="AS100" s="295">
        <f t="shared" si="24"/>
        <v>2570.225</v>
      </c>
      <c r="AT100" s="295">
        <f t="shared" si="24"/>
        <v>0</v>
      </c>
      <c r="AU100" s="286">
        <f t="shared" si="24"/>
        <v>0</v>
      </c>
      <c r="AV100" s="295">
        <f t="shared" si="24"/>
        <v>0</v>
      </c>
      <c r="AW100" s="295">
        <f t="shared" si="24"/>
        <v>0</v>
      </c>
      <c r="AX100" s="286">
        <f t="shared" si="24"/>
        <v>0</v>
      </c>
      <c r="AY100" s="295">
        <f t="shared" si="24"/>
        <v>0</v>
      </c>
      <c r="AZ100" s="167">
        <f>BC100+BF100+BI100+BL100</f>
        <v>0</v>
      </c>
      <c r="BA100" s="122">
        <f>BA89+BA83+BA94</f>
        <v>0</v>
      </c>
      <c r="BB100" s="246">
        <f>BB89+BB83+BB94</f>
        <v>0</v>
      </c>
      <c r="BC100" s="295">
        <f>BC78+BC89+BC83+BC94+BC96+BC98+BC99</f>
        <v>0</v>
      </c>
      <c r="BD100" s="122">
        <f>BD78+BD89+BD83+BD94+BD96</f>
        <v>0</v>
      </c>
      <c r="BE100" s="122">
        <f>BE78+BE89+BE83+BE94+BE96</f>
        <v>0</v>
      </c>
      <c r="BF100" s="295">
        <f t="shared" ref="BF100:BR100" si="25">BF78+BF89+BF83+BF94+BF96+BF98+BF99</f>
        <v>0</v>
      </c>
      <c r="BG100" s="295">
        <f t="shared" si="25"/>
        <v>0</v>
      </c>
      <c r="BH100" s="286">
        <f t="shared" si="25"/>
        <v>0</v>
      </c>
      <c r="BI100" s="295">
        <f t="shared" si="25"/>
        <v>0</v>
      </c>
      <c r="BJ100" s="295">
        <f t="shared" si="25"/>
        <v>0</v>
      </c>
      <c r="BK100" s="286">
        <f t="shared" si="25"/>
        <v>0</v>
      </c>
      <c r="BL100" s="295">
        <f t="shared" si="25"/>
        <v>0</v>
      </c>
      <c r="BM100" s="295">
        <f t="shared" si="25"/>
        <v>0</v>
      </c>
      <c r="BN100" s="286">
        <f t="shared" si="25"/>
        <v>0</v>
      </c>
      <c r="BO100" s="295">
        <f t="shared" si="25"/>
        <v>0</v>
      </c>
      <c r="BP100" s="295">
        <f t="shared" si="25"/>
        <v>0</v>
      </c>
      <c r="BQ100" s="286">
        <f t="shared" si="25"/>
        <v>0</v>
      </c>
      <c r="BR100" s="295">
        <f t="shared" si="25"/>
        <v>0</v>
      </c>
      <c r="BS100" s="192">
        <f>BT100+BU100+BX100+CA100+CD100+CG100+CJ100</f>
        <v>22132.89342</v>
      </c>
      <c r="BT100" s="295">
        <f>BT78+BT89+BT83+BT94+BT96+BT98+BT99</f>
        <v>0</v>
      </c>
      <c r="BU100" s="295">
        <f>BU78+BU89+BU83+BU94+BU96+BU98+BU99</f>
        <v>0</v>
      </c>
      <c r="BV100" s="122">
        <f>BV78+BV89+BV83+BV94+BV96</f>
        <v>0</v>
      </c>
      <c r="BW100" s="122">
        <f>BW78+BW89+BW83+BW94+BW96</f>
        <v>0</v>
      </c>
      <c r="BX100" s="295">
        <f>BX78+BX89+BX83+BX94+BX96+BX98+BX99</f>
        <v>0</v>
      </c>
      <c r="BY100" s="122">
        <f>BY78+BY89+BY83+BY94+BY96</f>
        <v>84032.18285</v>
      </c>
      <c r="BZ100" s="122">
        <f>BZ78+BZ89+BZ83+BZ94+BZ96</f>
        <v>0</v>
      </c>
      <c r="CA100" s="295">
        <f>CA78+CA89+CA83+CA94+CA96+CA98+CA99</f>
        <v>0</v>
      </c>
      <c r="CB100" s="122">
        <f>CB78+CB89+CB83+CB94+CB96</f>
        <v>360.05</v>
      </c>
      <c r="CC100" s="122">
        <f>CC78+CC89+CC83+CC94+CC96</f>
        <v>0</v>
      </c>
      <c r="CD100" s="295">
        <f t="shared" ref="CD100:CP100" si="26">CD78+CD89+CD83+CD94+CD96+CD98+CD99</f>
        <v>180.025</v>
      </c>
      <c r="CE100" s="295">
        <f t="shared" si="26"/>
        <v>19247.36842</v>
      </c>
      <c r="CF100" s="286">
        <f t="shared" si="26"/>
        <v>0</v>
      </c>
      <c r="CG100" s="295">
        <f t="shared" si="26"/>
        <v>19247.36842</v>
      </c>
      <c r="CH100" s="295">
        <f t="shared" si="26"/>
        <v>2705.5</v>
      </c>
      <c r="CI100" s="286">
        <f t="shared" si="26"/>
        <v>0</v>
      </c>
      <c r="CJ100" s="295">
        <f t="shared" si="26"/>
        <v>2705.5</v>
      </c>
      <c r="CK100" s="295">
        <f t="shared" si="26"/>
        <v>0</v>
      </c>
      <c r="CL100" s="286">
        <f t="shared" si="26"/>
        <v>0</v>
      </c>
      <c r="CM100" s="295">
        <f t="shared" si="26"/>
        <v>0</v>
      </c>
      <c r="CN100" s="295">
        <f t="shared" si="26"/>
        <v>0</v>
      </c>
      <c r="CO100" s="286">
        <f t="shared" si="26"/>
        <v>0</v>
      </c>
      <c r="CP100" s="295">
        <f t="shared" si="26"/>
        <v>0</v>
      </c>
      <c r="CQ100" s="334"/>
    </row>
    <row r="101" s="27" customFormat="1" ht="66" customHeight="1" spans="1:95">
      <c r="A101" s="119"/>
      <c r="B101" s="120" t="s">
        <v>162</v>
      </c>
      <c r="C101" s="271"/>
      <c r="D101" s="79">
        <f>E101+F101+I101+L101+O101+R101+U101</f>
        <v>561359.30838</v>
      </c>
      <c r="E101" s="122">
        <f t="shared" ref="E101:AA101" si="27">E100+E75+E68+E54+E63</f>
        <v>73582.87327</v>
      </c>
      <c r="F101" s="122">
        <f t="shared" si="27"/>
        <v>68037.99891</v>
      </c>
      <c r="G101" s="122">
        <f t="shared" si="27"/>
        <v>81605.94426</v>
      </c>
      <c r="H101" s="246">
        <f t="shared" si="27"/>
        <v>0</v>
      </c>
      <c r="I101" s="122">
        <f t="shared" si="27"/>
        <v>79606.73556</v>
      </c>
      <c r="J101" s="122">
        <f t="shared" si="27"/>
        <v>150787.82668</v>
      </c>
      <c r="K101" s="286">
        <f t="shared" si="27"/>
        <v>0</v>
      </c>
      <c r="L101" s="122">
        <f t="shared" si="27"/>
        <v>75393.91334</v>
      </c>
      <c r="M101" s="122">
        <f t="shared" si="27"/>
        <v>74198.21812</v>
      </c>
      <c r="N101" s="286">
        <f t="shared" si="27"/>
        <v>0</v>
      </c>
      <c r="O101" s="122">
        <f t="shared" si="27"/>
        <v>74018.19312</v>
      </c>
      <c r="P101" s="122">
        <f t="shared" si="27"/>
        <v>110497.65482</v>
      </c>
      <c r="Q101" s="286">
        <f t="shared" si="27"/>
        <v>0</v>
      </c>
      <c r="R101" s="295">
        <f t="shared" si="27"/>
        <v>108044.37829</v>
      </c>
      <c r="S101" s="122">
        <f t="shared" si="27"/>
        <v>82675.21589</v>
      </c>
      <c r="T101" s="286">
        <f t="shared" si="27"/>
        <v>0</v>
      </c>
      <c r="U101" s="295">
        <f t="shared" si="27"/>
        <v>82675.21589</v>
      </c>
      <c r="V101" s="122">
        <f t="shared" si="27"/>
        <v>89635.71818</v>
      </c>
      <c r="W101" s="286">
        <f t="shared" si="27"/>
        <v>0</v>
      </c>
      <c r="X101" s="295">
        <f t="shared" si="27"/>
        <v>89635.71818</v>
      </c>
      <c r="Y101" s="122">
        <f t="shared" si="27"/>
        <v>78846.8</v>
      </c>
      <c r="Z101" s="286">
        <f t="shared" si="27"/>
        <v>0</v>
      </c>
      <c r="AA101" s="295">
        <f t="shared" si="27"/>
        <v>78846.8</v>
      </c>
      <c r="AB101" s="79">
        <f>AC101+AD101+AG101+AJ101+AM101+AP101+AS101</f>
        <v>56855.45566</v>
      </c>
      <c r="AC101" s="122">
        <f t="shared" ref="AC101:AY101" si="28">AC100+AC75+AC68+AC54+AC63</f>
        <v>4170.09794</v>
      </c>
      <c r="AD101" s="122">
        <f t="shared" si="28"/>
        <v>0</v>
      </c>
      <c r="AE101" s="122">
        <f t="shared" si="28"/>
        <v>3793.45358</v>
      </c>
      <c r="AF101" s="246">
        <f t="shared" si="28"/>
        <v>0</v>
      </c>
      <c r="AG101" s="122">
        <f t="shared" si="28"/>
        <v>3793.45358</v>
      </c>
      <c r="AH101" s="122">
        <f t="shared" si="28"/>
        <v>13369.43893</v>
      </c>
      <c r="AI101" s="286">
        <f t="shared" si="28"/>
        <v>0</v>
      </c>
      <c r="AJ101" s="122">
        <f t="shared" si="28"/>
        <v>8638.26951</v>
      </c>
      <c r="AK101" s="122">
        <f t="shared" si="28"/>
        <v>3787.5</v>
      </c>
      <c r="AL101" s="286">
        <f t="shared" si="28"/>
        <v>0</v>
      </c>
      <c r="AM101" s="122">
        <f t="shared" si="28"/>
        <v>3787.5</v>
      </c>
      <c r="AN101" s="122">
        <f t="shared" si="28"/>
        <v>23280.8</v>
      </c>
      <c r="AO101" s="286">
        <f t="shared" si="28"/>
        <v>0</v>
      </c>
      <c r="AP101" s="122">
        <f t="shared" si="28"/>
        <v>23280.8</v>
      </c>
      <c r="AQ101" s="122">
        <f t="shared" si="28"/>
        <v>13185.31125</v>
      </c>
      <c r="AR101" s="286">
        <f t="shared" si="28"/>
        <v>0.02338</v>
      </c>
      <c r="AS101" s="122">
        <f t="shared" si="28"/>
        <v>13185.33463</v>
      </c>
      <c r="AT101" s="122">
        <f t="shared" si="28"/>
        <v>8072</v>
      </c>
      <c r="AU101" s="286">
        <f t="shared" si="28"/>
        <v>0</v>
      </c>
      <c r="AV101" s="122">
        <f t="shared" si="28"/>
        <v>8072</v>
      </c>
      <c r="AW101" s="122">
        <f t="shared" si="28"/>
        <v>296</v>
      </c>
      <c r="AX101" s="286">
        <f t="shared" si="28"/>
        <v>0</v>
      </c>
      <c r="AY101" s="122">
        <f t="shared" si="28"/>
        <v>296</v>
      </c>
      <c r="AZ101" s="167">
        <f>BC101+BF101+BI101+BL101</f>
        <v>2439.97662</v>
      </c>
      <c r="BA101" s="304">
        <f>BA100+BA75+BA68+BA54+BA63</f>
        <v>820</v>
      </c>
      <c r="BB101" s="286">
        <f>BB100+BB75+BB68+BB54+BB63</f>
        <v>0</v>
      </c>
      <c r="BC101" s="295">
        <f>BC100+BC75+BC68+BC54+BC63</f>
        <v>820</v>
      </c>
      <c r="BD101" s="304">
        <f>BD100+BD75+BD68+BD54+BD63</f>
        <v>410</v>
      </c>
      <c r="BE101" s="286">
        <f>BE100+BE75+BE68+BE54+BE63</f>
        <v>0</v>
      </c>
      <c r="BF101" s="295">
        <f>BD101+BE101</f>
        <v>410</v>
      </c>
      <c r="BG101" s="304">
        <f>BG100+BG75+BG68+BG54+BG63</f>
        <v>410</v>
      </c>
      <c r="BH101" s="286">
        <f>BH100+BH75+BH68+BH54+BH63</f>
        <v>0</v>
      </c>
      <c r="BI101" s="295">
        <f>BG101+BH101</f>
        <v>410</v>
      </c>
      <c r="BJ101" s="304">
        <f>BJ100+BJ75+BJ68+BJ54+BJ63</f>
        <v>800</v>
      </c>
      <c r="BK101" s="286">
        <f>BK100+BK75+BK68+BK54+BK63</f>
        <v>-0.02338</v>
      </c>
      <c r="BL101" s="295">
        <f>BJ101+BK101</f>
        <v>799.97662</v>
      </c>
      <c r="BM101" s="304">
        <f>BM100+BM75+BM68+BM54+BM63</f>
        <v>0</v>
      </c>
      <c r="BN101" s="286">
        <f>BN100+BN75+BN68+BN54+BN63</f>
        <v>0</v>
      </c>
      <c r="BO101" s="321">
        <f>BM101+BN101</f>
        <v>0</v>
      </c>
      <c r="BP101" s="304">
        <f>BP100+BP75+BP68+BP54+BP63</f>
        <v>800</v>
      </c>
      <c r="BQ101" s="286">
        <f>BQ100+BQ75+BQ68+BQ54+BQ63</f>
        <v>0</v>
      </c>
      <c r="BR101" s="295">
        <f>BP101+BQ101</f>
        <v>800</v>
      </c>
      <c r="BS101" s="192">
        <f>BT101+BU101+BX101+CA101+CD101+CG101+CJ101</f>
        <v>620654.74066</v>
      </c>
      <c r="BT101" s="122">
        <f t="shared" ref="BT101:CP101" si="29">BT100+BT75+BT68+BT54+BT63</f>
        <v>77752.97121</v>
      </c>
      <c r="BU101" s="122">
        <f t="shared" si="29"/>
        <v>68037.99891</v>
      </c>
      <c r="BV101" s="122">
        <f t="shared" si="29"/>
        <v>85399.39784</v>
      </c>
      <c r="BW101" s="122">
        <f t="shared" si="29"/>
        <v>0</v>
      </c>
      <c r="BX101" s="122">
        <f t="shared" si="29"/>
        <v>83400.18914</v>
      </c>
      <c r="BY101" s="122">
        <f t="shared" si="29"/>
        <v>173615.53512</v>
      </c>
      <c r="BZ101" s="246">
        <f t="shared" si="29"/>
        <v>0</v>
      </c>
      <c r="CA101" s="122">
        <f t="shared" si="29"/>
        <v>84852.18285</v>
      </c>
      <c r="CB101" s="122">
        <f t="shared" si="29"/>
        <v>78395.71812</v>
      </c>
      <c r="CC101" s="246">
        <f t="shared" si="29"/>
        <v>0</v>
      </c>
      <c r="CD101" s="122">
        <f t="shared" si="29"/>
        <v>78215.69312</v>
      </c>
      <c r="CE101" s="122">
        <f t="shared" si="29"/>
        <v>131735.17829</v>
      </c>
      <c r="CF101" s="246">
        <f t="shared" si="29"/>
        <v>0</v>
      </c>
      <c r="CG101" s="122">
        <f t="shared" si="29"/>
        <v>131735.17829</v>
      </c>
      <c r="CH101" s="122">
        <f t="shared" si="29"/>
        <v>96660.52714</v>
      </c>
      <c r="CI101" s="246">
        <f t="shared" si="29"/>
        <v>0</v>
      </c>
      <c r="CJ101" s="122">
        <f t="shared" si="29"/>
        <v>96660.52714</v>
      </c>
      <c r="CK101" s="122">
        <f t="shared" si="29"/>
        <v>97707.71818</v>
      </c>
      <c r="CL101" s="246">
        <f t="shared" si="29"/>
        <v>0</v>
      </c>
      <c r="CM101" s="122">
        <f t="shared" si="29"/>
        <v>97707.71818</v>
      </c>
      <c r="CN101" s="122">
        <f t="shared" si="29"/>
        <v>79942.8</v>
      </c>
      <c r="CO101" s="246">
        <f t="shared" si="29"/>
        <v>0</v>
      </c>
      <c r="CP101" s="122">
        <f t="shared" si="29"/>
        <v>79942.8</v>
      </c>
      <c r="CQ101" s="230"/>
    </row>
    <row r="102" s="25" customFormat="1" ht="16.5" customHeight="1" spans="1:95">
      <c r="A102" s="272" t="s">
        <v>602</v>
      </c>
      <c r="B102" s="273"/>
      <c r="C102" s="273"/>
      <c r="D102" s="274"/>
      <c r="E102" s="275"/>
      <c r="F102" s="274"/>
      <c r="G102" s="274"/>
      <c r="H102" s="274"/>
      <c r="I102" s="274"/>
      <c r="J102" s="275"/>
      <c r="K102" s="274"/>
      <c r="L102" s="275"/>
      <c r="M102" s="274"/>
      <c r="N102" s="275"/>
      <c r="O102" s="274"/>
      <c r="P102" s="274"/>
      <c r="Q102" s="274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98"/>
      <c r="AC102" s="299"/>
      <c r="AD102" s="299"/>
      <c r="AE102" s="298"/>
      <c r="AF102" s="299"/>
      <c r="AG102" s="298"/>
      <c r="AH102" s="298"/>
      <c r="AI102" s="298"/>
      <c r="AJ102" s="298"/>
      <c r="AK102" s="301"/>
      <c r="AL102" s="299"/>
      <c r="AM102" s="301"/>
      <c r="AN102" s="302"/>
      <c r="AO102" s="301"/>
      <c r="AP102" s="302"/>
      <c r="AQ102" s="302"/>
      <c r="AR102" s="302"/>
      <c r="AS102" s="302"/>
      <c r="AT102" s="302"/>
      <c r="AU102" s="302"/>
      <c r="AV102" s="302"/>
      <c r="AW102" s="302"/>
      <c r="AX102" s="302"/>
      <c r="AY102" s="302"/>
      <c r="AZ102" s="315"/>
      <c r="BA102" s="302"/>
      <c r="BB102" s="302"/>
      <c r="BC102" s="302"/>
      <c r="BD102" s="302"/>
      <c r="BE102" s="302"/>
      <c r="BF102" s="302"/>
      <c r="BG102" s="302"/>
      <c r="BH102" s="302"/>
      <c r="BI102" s="302"/>
      <c r="BJ102" s="302"/>
      <c r="BK102" s="302"/>
      <c r="BL102" s="302"/>
      <c r="BM102" s="302"/>
      <c r="BN102" s="302"/>
      <c r="BO102" s="302"/>
      <c r="BP102" s="302"/>
      <c r="BQ102" s="302"/>
      <c r="BR102" s="302"/>
      <c r="BS102" s="302"/>
      <c r="BT102" s="302"/>
      <c r="BU102" s="302"/>
      <c r="BV102" s="302"/>
      <c r="BW102" s="302"/>
      <c r="BX102" s="302"/>
      <c r="BY102" s="302"/>
      <c r="BZ102" s="302"/>
      <c r="CA102" s="302"/>
      <c r="CB102" s="302"/>
      <c r="CC102" s="302"/>
      <c r="CD102" s="302"/>
      <c r="CE102" s="302"/>
      <c r="CF102" s="302"/>
      <c r="CG102" s="302"/>
      <c r="CH102" s="302"/>
      <c r="CI102" s="302"/>
      <c r="CJ102" s="302"/>
      <c r="CK102" s="302"/>
      <c r="CL102" s="302"/>
      <c r="CM102" s="302"/>
      <c r="CN102" s="302"/>
      <c r="CO102" s="302"/>
      <c r="CP102" s="302"/>
      <c r="CQ102" s="335"/>
    </row>
    <row r="103" s="25" customFormat="1" ht="13.5" customHeight="1" spans="1:256">
      <c r="A103" s="276" t="s">
        <v>603</v>
      </c>
      <c r="B103" s="277"/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A103" s="277"/>
      <c r="BB103" s="277"/>
      <c r="BC103" s="277"/>
      <c r="BD103" s="277"/>
      <c r="BE103" s="277"/>
      <c r="BF103" s="277"/>
      <c r="BG103" s="277"/>
      <c r="BH103" s="277"/>
      <c r="BI103" s="277"/>
      <c r="BJ103" s="277"/>
      <c r="BK103" s="277"/>
      <c r="BL103" s="277"/>
      <c r="BM103" s="277"/>
      <c r="BN103" s="277"/>
      <c r="BO103" s="277"/>
      <c r="BP103" s="277"/>
      <c r="BQ103" s="277"/>
      <c r="BR103" s="277"/>
      <c r="BS103" s="277"/>
      <c r="BT103" s="277"/>
      <c r="BU103" s="277"/>
      <c r="BV103" s="277"/>
      <c r="BW103" s="277"/>
      <c r="BX103" s="277"/>
      <c r="BY103" s="277"/>
      <c r="BZ103" s="277"/>
      <c r="CA103" s="277"/>
      <c r="CB103" s="277"/>
      <c r="CC103" s="277"/>
      <c r="CD103" s="277"/>
      <c r="CE103" s="277"/>
      <c r="CF103" s="277"/>
      <c r="CG103" s="277"/>
      <c r="CH103" s="277"/>
      <c r="CI103" s="277"/>
      <c r="CJ103" s="277"/>
      <c r="CK103" s="277"/>
      <c r="CL103" s="277"/>
      <c r="CM103" s="277"/>
      <c r="CN103" s="277"/>
      <c r="CO103" s="277"/>
      <c r="CP103" s="277"/>
      <c r="CQ103" s="277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</row>
    <row r="104" s="31" customFormat="1" ht="6" customHeight="1" spans="1:256">
      <c r="A104" s="278" t="s">
        <v>604</v>
      </c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79"/>
      <c r="BM104" s="279"/>
      <c r="BN104" s="279"/>
      <c r="BO104" s="279"/>
      <c r="BP104" s="279"/>
      <c r="BQ104" s="279"/>
      <c r="BR104" s="279"/>
      <c r="BS104" s="279"/>
      <c r="BT104" s="279"/>
      <c r="BU104" s="279"/>
      <c r="BV104" s="279"/>
      <c r="BW104" s="279"/>
      <c r="BX104" s="279"/>
      <c r="BY104" s="279"/>
      <c r="BZ104" s="279"/>
      <c r="CA104" s="279"/>
      <c r="CB104" s="279"/>
      <c r="CC104" s="279"/>
      <c r="CD104" s="279"/>
      <c r="CE104" s="279"/>
      <c r="CF104" s="279"/>
      <c r="CG104" s="279"/>
      <c r="CH104" s="279"/>
      <c r="CI104" s="279"/>
      <c r="CJ104" s="279"/>
      <c r="CK104" s="279"/>
      <c r="CL104" s="279"/>
      <c r="CM104" s="279"/>
      <c r="CN104" s="279"/>
      <c r="CO104" s="279"/>
      <c r="CP104" s="279"/>
      <c r="CQ104" s="279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</row>
    <row r="105" spans="71:76">
      <c r="BS105" s="322"/>
      <c r="BT105" s="323"/>
      <c r="BU105" s="323"/>
      <c r="BV105" s="323"/>
      <c r="BW105" s="323"/>
      <c r="BX105" s="323"/>
    </row>
    <row r="106" spans="71:71">
      <c r="BS106" s="324"/>
    </row>
    <row r="107" spans="71:71">
      <c r="BS107" s="324"/>
    </row>
    <row r="108" spans="71:71">
      <c r="BS108" s="324"/>
    </row>
    <row r="109" s="32" customFormat="1" spans="1:95">
      <c r="A109" s="33"/>
      <c r="B109" s="34"/>
      <c r="C109" s="34"/>
      <c r="D109" s="35"/>
      <c r="E109" s="36"/>
      <c r="F109" s="37"/>
      <c r="G109" s="38"/>
      <c r="H109" s="37"/>
      <c r="I109" s="38"/>
      <c r="J109" s="39"/>
      <c r="K109" s="40"/>
      <c r="L109" s="39"/>
      <c r="M109" s="41"/>
      <c r="N109" s="42"/>
      <c r="O109" s="41"/>
      <c r="P109" s="41"/>
      <c r="Q109" s="40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3"/>
      <c r="AC109" s="44"/>
      <c r="AD109" s="45"/>
      <c r="AE109" s="46"/>
      <c r="AF109" s="37"/>
      <c r="AG109" s="47"/>
      <c r="AH109" s="46"/>
      <c r="AI109" s="36"/>
      <c r="AJ109" s="46"/>
      <c r="AK109" s="48"/>
      <c r="AL109" s="37"/>
      <c r="AM109" s="48"/>
      <c r="AO109" s="49"/>
      <c r="AZ109" s="50"/>
      <c r="BS109" s="324"/>
      <c r="BW109" s="52"/>
      <c r="BZ109" s="52"/>
      <c r="CC109" s="52"/>
      <c r="CF109" s="52"/>
      <c r="CG109" s="53"/>
      <c r="CQ109" s="54"/>
    </row>
  </sheetData>
  <mergeCells count="202">
    <mergeCell ref="BL1:CP1"/>
    <mergeCell ref="BL2:CP2"/>
    <mergeCell ref="BL3:CP3"/>
    <mergeCell ref="BL4:CP4"/>
    <mergeCell ref="BL5:CP5"/>
    <mergeCell ref="BL6:CP6"/>
    <mergeCell ref="A7:CQ7"/>
    <mergeCell ref="A8:CQ8"/>
    <mergeCell ref="A9:CQ9"/>
    <mergeCell ref="A10:CQ10"/>
    <mergeCell ref="A11:CQ11"/>
    <mergeCell ref="A12:CQ12"/>
    <mergeCell ref="A13:CQ13"/>
    <mergeCell ref="A14:CQ14"/>
    <mergeCell ref="A15:CQ15"/>
    <mergeCell ref="D16:BR16"/>
    <mergeCell ref="D17:AA17"/>
    <mergeCell ref="AB17:AY17"/>
    <mergeCell ref="AZ17:BR17"/>
    <mergeCell ref="BS17:CP17"/>
    <mergeCell ref="E18:AA18"/>
    <mergeCell ref="AC18:AY18"/>
    <mergeCell ref="BC18:BR18"/>
    <mergeCell ref="BT18:CP18"/>
    <mergeCell ref="G20:I20"/>
    <mergeCell ref="M20:O20"/>
    <mergeCell ref="P20:R20"/>
    <mergeCell ref="S20:U20"/>
    <mergeCell ref="V20:X20"/>
    <mergeCell ref="Y20:AA20"/>
    <mergeCell ref="AE20:AG20"/>
    <mergeCell ref="AH20:AJ20"/>
    <mergeCell ref="AK20:AM20"/>
    <mergeCell ref="AN20:AP20"/>
    <mergeCell ref="AQ20:AS20"/>
    <mergeCell ref="AT20:AV20"/>
    <mergeCell ref="AW20:AY20"/>
    <mergeCell ref="BA20:BC20"/>
    <mergeCell ref="BD20:BF20"/>
    <mergeCell ref="BG20:BI20"/>
    <mergeCell ref="BJ20:BL20"/>
    <mergeCell ref="BM20:BO20"/>
    <mergeCell ref="BP20:BR20"/>
    <mergeCell ref="BV20:BX20"/>
    <mergeCell ref="BY20:CA20"/>
    <mergeCell ref="CB20:CD20"/>
    <mergeCell ref="CE20:CG20"/>
    <mergeCell ref="CH20:CJ20"/>
    <mergeCell ref="CK20:CM20"/>
    <mergeCell ref="CN20:CP20"/>
    <mergeCell ref="A21:CQ21"/>
    <mergeCell ref="A55:CP55"/>
    <mergeCell ref="A64:CP64"/>
    <mergeCell ref="A65:CP65"/>
    <mergeCell ref="A69:CP69"/>
    <mergeCell ref="A70:CP70"/>
    <mergeCell ref="A76:CP76"/>
    <mergeCell ref="A77:CP77"/>
    <mergeCell ref="A103:CQ103"/>
    <mergeCell ref="A104:CQ104"/>
    <mergeCell ref="BS105:BX105"/>
    <mergeCell ref="A16:A19"/>
    <mergeCell ref="A22:A27"/>
    <mergeCell ref="A28:A30"/>
    <mergeCell ref="A31:A33"/>
    <mergeCell ref="A35:A38"/>
    <mergeCell ref="A47:A50"/>
    <mergeCell ref="A71:A74"/>
    <mergeCell ref="A90:A93"/>
    <mergeCell ref="B16:B19"/>
    <mergeCell ref="B22:B27"/>
    <mergeCell ref="B28:B30"/>
    <mergeCell ref="B31:B33"/>
    <mergeCell ref="B35:B38"/>
    <mergeCell ref="B40:B44"/>
    <mergeCell ref="B45:B46"/>
    <mergeCell ref="B48:B50"/>
    <mergeCell ref="B60:B62"/>
    <mergeCell ref="B71:B74"/>
    <mergeCell ref="B78:B82"/>
    <mergeCell ref="B90:B93"/>
    <mergeCell ref="C16:C19"/>
    <mergeCell ref="D18:D19"/>
    <mergeCell ref="D72:D74"/>
    <mergeCell ref="D90:D93"/>
    <mergeCell ref="E72:E74"/>
    <mergeCell ref="E90:E93"/>
    <mergeCell ref="F72:F74"/>
    <mergeCell ref="F90:F93"/>
    <mergeCell ref="G90:G93"/>
    <mergeCell ref="I72:I74"/>
    <mergeCell ref="I90:I93"/>
    <mergeCell ref="J72:J74"/>
    <mergeCell ref="J90:J93"/>
    <mergeCell ref="L72:L74"/>
    <mergeCell ref="L90:L93"/>
    <mergeCell ref="M72:M74"/>
    <mergeCell ref="M90:M93"/>
    <mergeCell ref="O72:O74"/>
    <mergeCell ref="O90:O93"/>
    <mergeCell ref="P90:P93"/>
    <mergeCell ref="R72:R74"/>
    <mergeCell ref="R90:R93"/>
    <mergeCell ref="S90:S93"/>
    <mergeCell ref="T72:T74"/>
    <mergeCell ref="U72:U74"/>
    <mergeCell ref="U90:U93"/>
    <mergeCell ref="V90:V93"/>
    <mergeCell ref="W72:W74"/>
    <mergeCell ref="X72:X74"/>
    <mergeCell ref="X90:X93"/>
    <mergeCell ref="Y90:Y93"/>
    <mergeCell ref="Z72:Z74"/>
    <mergeCell ref="AA72:AA74"/>
    <mergeCell ref="AA90:AA93"/>
    <mergeCell ref="AB18:AB19"/>
    <mergeCell ref="AB72:AB74"/>
    <mergeCell ref="AB90:AB93"/>
    <mergeCell ref="AC72:AC74"/>
    <mergeCell ref="AC90:AC93"/>
    <mergeCell ref="AD72:AD74"/>
    <mergeCell ref="AD90:AD93"/>
    <mergeCell ref="AE72:AE74"/>
    <mergeCell ref="AE90:AE93"/>
    <mergeCell ref="AG72:AG74"/>
    <mergeCell ref="AG90:AG93"/>
    <mergeCell ref="AH72:AH74"/>
    <mergeCell ref="AH90:AH93"/>
    <mergeCell ref="AJ72:AJ74"/>
    <mergeCell ref="AJ90:AJ93"/>
    <mergeCell ref="AK72:AK74"/>
    <mergeCell ref="AK90:AK93"/>
    <mergeCell ref="AM72:AM74"/>
    <mergeCell ref="AM90:AM93"/>
    <mergeCell ref="AN72:AN74"/>
    <mergeCell ref="AN90:AN93"/>
    <mergeCell ref="AP72:AP74"/>
    <mergeCell ref="AP90:AP93"/>
    <mergeCell ref="AQ72:AQ74"/>
    <mergeCell ref="AQ90:AQ93"/>
    <mergeCell ref="AS72:AS74"/>
    <mergeCell ref="AS90:AS93"/>
    <mergeCell ref="AT72:AT74"/>
    <mergeCell ref="AT90:AT93"/>
    <mergeCell ref="AV72:AV74"/>
    <mergeCell ref="AV90:AV93"/>
    <mergeCell ref="AW72:AW74"/>
    <mergeCell ref="AW90:AW93"/>
    <mergeCell ref="AY72:AY74"/>
    <mergeCell ref="AY90:AY93"/>
    <mergeCell ref="AZ18:AZ19"/>
    <mergeCell ref="BA18:BA19"/>
    <mergeCell ref="BB18:BB19"/>
    <mergeCell ref="BC72:BC74"/>
    <mergeCell ref="BS18:BS19"/>
    <mergeCell ref="BS72:BS74"/>
    <mergeCell ref="BS90:BS93"/>
    <mergeCell ref="BT72:BT74"/>
    <mergeCell ref="BT90:BT93"/>
    <mergeCell ref="BU72:BU74"/>
    <mergeCell ref="BU90:BU93"/>
    <mergeCell ref="BV72:BV74"/>
    <mergeCell ref="BV90:BV93"/>
    <mergeCell ref="BX72:BX74"/>
    <mergeCell ref="BX90:BX93"/>
    <mergeCell ref="BY72:BY74"/>
    <mergeCell ref="BY90:BY93"/>
    <mergeCell ref="CA72:CA74"/>
    <mergeCell ref="CA90:CA93"/>
    <mergeCell ref="CB72:CB74"/>
    <mergeCell ref="CB90:CB93"/>
    <mergeCell ref="CD72:CD74"/>
    <mergeCell ref="CD90:CD93"/>
    <mergeCell ref="CE72:CE74"/>
    <mergeCell ref="CE90:CE93"/>
    <mergeCell ref="CG72:CG74"/>
    <mergeCell ref="CG90:CG93"/>
    <mergeCell ref="CH72:CH74"/>
    <mergeCell ref="CH90:CH93"/>
    <mergeCell ref="CJ72:CJ74"/>
    <mergeCell ref="CJ90:CJ93"/>
    <mergeCell ref="CK72:CK74"/>
    <mergeCell ref="CK90:CK93"/>
    <mergeCell ref="CM72:CM74"/>
    <mergeCell ref="CM90:CM93"/>
    <mergeCell ref="CN72:CN74"/>
    <mergeCell ref="CN90:CN93"/>
    <mergeCell ref="CP72:CP74"/>
    <mergeCell ref="CP90:CP93"/>
    <mergeCell ref="CQ17:CQ19"/>
    <mergeCell ref="CQ22:CQ23"/>
    <mergeCell ref="CQ35:CQ38"/>
    <mergeCell ref="CQ40:CQ43"/>
    <mergeCell ref="CQ45:CQ46"/>
    <mergeCell ref="CQ52:CQ53"/>
    <mergeCell ref="CQ56:CQ59"/>
    <mergeCell ref="CQ60:CQ62"/>
    <mergeCell ref="CQ66:CQ67"/>
    <mergeCell ref="CQ78:CQ82"/>
    <mergeCell ref="CQ83:CQ88"/>
    <mergeCell ref="CQ94:CQ95"/>
    <mergeCell ref="CQ96:CQ97"/>
  </mergeCells>
  <pageMargins left="0.118110236220472" right="0.118110236220472" top="0.748031496062992" bottom="0.748031496062992" header="0.31496062992126" footer="0.31496062992126"/>
  <pageSetup paperSize="9" fitToHeight="0" orientation="landscape" horizontalDpi="600" verticalDpi="600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5"/>
  <sheetViews>
    <sheetView zoomScaleSheetLayoutView="60" workbookViewId="0">
      <selection activeCell="B53" sqref="B53:B54"/>
    </sheetView>
  </sheetViews>
  <sheetFormatPr defaultColWidth="9.14285714285714" defaultRowHeight="15"/>
  <cols>
    <col min="1" max="1" width="4.71428571428571" customWidth="1"/>
    <col min="2" max="2" width="39.4285714285714" customWidth="1"/>
    <col min="3" max="3" width="19.2857142857143" customWidth="1"/>
    <col min="4" max="4" width="3.57142857142857" style="1"/>
    <col min="5" max="6" width="3.71428571428571" style="2"/>
    <col min="7" max="7" width="3.71428571428571" style="1" customWidth="1" outlineLevel="1"/>
    <col min="8" max="8" width="4" style="3" customWidth="1" outlineLevel="1"/>
    <col min="9" max="10" width="3.71428571428571" style="1"/>
    <col min="11" max="12" width="3.71428571428571" style="1" customWidth="1"/>
    <col min="13" max="13" width="3.71428571428571" style="1"/>
    <col min="14" max="15" width="3.71428571428571" style="1" customWidth="1"/>
    <col min="16" max="16" width="3.71428571428571" style="1"/>
    <col min="17" max="18" width="3.71428571428571" style="1" customWidth="1"/>
    <col min="19" max="19" width="3.57142857142857" style="1"/>
    <col min="20" max="25" width="3.71428571428571" style="1"/>
    <col min="26" max="26" width="3.42857142857143" style="1" customWidth="1"/>
    <col min="27" max="32" width="3.71428571428571" style="1"/>
    <col min="33" max="33" width="13.4285714285714"/>
    <col min="36" max="36" width="12.5714285714286" customWidth="1"/>
  </cols>
  <sheetData>
    <row r="1" spans="4:32">
      <c r="D1" s="1" t="s">
        <v>605</v>
      </c>
      <c r="E1" s="4">
        <v>16</v>
      </c>
      <c r="F1" s="4">
        <v>17</v>
      </c>
      <c r="G1" s="4">
        <v>18</v>
      </c>
      <c r="H1" s="5"/>
      <c r="I1" s="4">
        <v>18</v>
      </c>
      <c r="J1" s="4">
        <v>19</v>
      </c>
      <c r="K1" s="4"/>
      <c r="L1" s="4"/>
      <c r="M1" s="4">
        <v>20</v>
      </c>
      <c r="N1" s="4"/>
      <c r="O1" s="4"/>
      <c r="P1" s="4">
        <v>21</v>
      </c>
      <c r="Q1" s="22"/>
      <c r="R1" s="22"/>
      <c r="S1" s="1" t="s">
        <v>605</v>
      </c>
      <c r="T1" s="4">
        <v>16</v>
      </c>
      <c r="U1" s="4">
        <v>17</v>
      </c>
      <c r="V1" s="4">
        <v>18</v>
      </c>
      <c r="W1" s="4">
        <v>19</v>
      </c>
      <c r="X1" s="4">
        <v>20</v>
      </c>
      <c r="Y1" s="4">
        <v>21</v>
      </c>
      <c r="Z1" s="1" t="s">
        <v>605</v>
      </c>
      <c r="AA1" s="4">
        <v>16</v>
      </c>
      <c r="AB1" s="4">
        <v>17</v>
      </c>
      <c r="AC1" s="4">
        <v>18</v>
      </c>
      <c r="AD1" s="4">
        <v>19</v>
      </c>
      <c r="AE1" s="4">
        <v>20</v>
      </c>
      <c r="AF1" s="4">
        <v>21</v>
      </c>
    </row>
    <row r="2" spans="1:32">
      <c r="A2" s="6">
        <v>1</v>
      </c>
      <c r="B2" s="6">
        <v>2</v>
      </c>
      <c r="C2" s="6">
        <v>3</v>
      </c>
      <c r="D2" s="4">
        <v>4</v>
      </c>
      <c r="E2" s="4">
        <v>5</v>
      </c>
      <c r="F2" s="4">
        <v>6</v>
      </c>
      <c r="G2" s="4">
        <v>7</v>
      </c>
      <c r="H2" s="5"/>
      <c r="I2" s="4">
        <v>7</v>
      </c>
      <c r="J2" s="4">
        <v>8</v>
      </c>
      <c r="K2" s="4"/>
      <c r="L2" s="4"/>
      <c r="M2" s="4">
        <v>9</v>
      </c>
      <c r="N2" s="4"/>
      <c r="O2" s="4"/>
      <c r="P2" s="4">
        <v>10</v>
      </c>
      <c r="Q2" s="4"/>
      <c r="R2" s="4"/>
      <c r="S2" s="4">
        <v>11</v>
      </c>
      <c r="T2" s="4">
        <v>12</v>
      </c>
      <c r="U2" s="4">
        <v>13</v>
      </c>
      <c r="V2" s="4">
        <v>14</v>
      </c>
      <c r="W2" s="4">
        <v>15</v>
      </c>
      <c r="X2" s="4">
        <v>16</v>
      </c>
      <c r="Y2" s="4">
        <v>17</v>
      </c>
      <c r="Z2" s="4">
        <v>18</v>
      </c>
      <c r="AA2" s="4">
        <v>19</v>
      </c>
      <c r="AB2" s="4">
        <v>20</v>
      </c>
      <c r="AC2" s="4">
        <v>21</v>
      </c>
      <c r="AD2" s="23">
        <v>22</v>
      </c>
      <c r="AE2" s="4">
        <v>23</v>
      </c>
      <c r="AF2" s="4">
        <v>24</v>
      </c>
    </row>
    <row r="3" spans="1:32">
      <c r="A3" s="7" t="s">
        <v>182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ht="159" customHeight="1" spans="1:32">
      <c r="A4" s="8" t="s">
        <v>11</v>
      </c>
      <c r="B4" s="9" t="s">
        <v>97</v>
      </c>
      <c r="C4" s="6" t="s">
        <v>13</v>
      </c>
      <c r="D4" s="10">
        <f>E4+F4+I4+J4+M4+P4</f>
        <v>26135.37102</v>
      </c>
      <c r="E4" s="11">
        <v>2471.01488</v>
      </c>
      <c r="F4" s="11">
        <v>2404.56093</v>
      </c>
      <c r="G4" s="11">
        <v>2761.699</v>
      </c>
      <c r="H4" s="12">
        <v>200</v>
      </c>
      <c r="I4" s="11">
        <f>G4+H4</f>
        <v>2961.699</v>
      </c>
      <c r="J4" s="11">
        <v>2499.01451</v>
      </c>
      <c r="K4" s="11"/>
      <c r="L4" s="11"/>
      <c r="M4" s="11">
        <v>2488.76168</v>
      </c>
      <c r="N4" s="11"/>
      <c r="O4" s="11"/>
      <c r="P4" s="11">
        <v>13310.32002</v>
      </c>
      <c r="Q4" s="11"/>
      <c r="R4" s="11"/>
      <c r="S4" s="10">
        <f>T4+U4+V4+W4+X4+Y4</f>
        <v>0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0</v>
      </c>
      <c r="Z4" s="10">
        <f>AA4+AB4+AC4+AD4+AE4+AF4</f>
        <v>26135.37102</v>
      </c>
      <c r="AA4" s="11">
        <f>T4+E4</f>
        <v>2471.01488</v>
      </c>
      <c r="AB4" s="11">
        <f>U4+F4</f>
        <v>2404.56093</v>
      </c>
      <c r="AC4" s="11">
        <f>V4+I4</f>
        <v>2961.699</v>
      </c>
      <c r="AD4" s="11">
        <f>W4+J4</f>
        <v>2499.01451</v>
      </c>
      <c r="AE4" s="11">
        <f>X4+M4</f>
        <v>2488.76168</v>
      </c>
      <c r="AF4" s="11">
        <f>Y4+P4</f>
        <v>13310.32002</v>
      </c>
    </row>
    <row r="5" ht="30" spans="1:32">
      <c r="A5" s="13"/>
      <c r="B5" s="14"/>
      <c r="C5" s="6" t="s">
        <v>606</v>
      </c>
      <c r="D5" s="10"/>
      <c r="E5" s="11"/>
      <c r="F5" s="11"/>
      <c r="G5" s="11"/>
      <c r="H5" s="12"/>
      <c r="I5" s="11"/>
      <c r="J5" s="11"/>
      <c r="K5" s="11"/>
      <c r="L5" s="11"/>
      <c r="M5" s="11"/>
      <c r="N5" s="11"/>
      <c r="O5" s="11"/>
      <c r="P5" s="11"/>
      <c r="Q5" s="11"/>
      <c r="R5" s="11"/>
      <c r="S5" s="10"/>
      <c r="T5" s="11"/>
      <c r="U5" s="11"/>
      <c r="V5" s="11"/>
      <c r="W5" s="11"/>
      <c r="X5" s="11"/>
      <c r="Y5" s="11"/>
      <c r="Z5" s="10"/>
      <c r="AA5" s="11"/>
      <c r="AB5" s="11"/>
      <c r="AC5" s="11"/>
      <c r="AD5" s="11"/>
      <c r="AE5" s="11"/>
      <c r="AF5" s="11"/>
    </row>
    <row r="6" ht="70.5" customHeight="1" spans="1:32">
      <c r="A6" s="6" t="s">
        <v>16</v>
      </c>
      <c r="B6" s="15" t="s">
        <v>184</v>
      </c>
      <c r="C6" s="6" t="s">
        <v>13</v>
      </c>
      <c r="D6" s="10">
        <f>E6+F6+I6+J6+M6+P6</f>
        <v>9245.93796</v>
      </c>
      <c r="E6" s="11">
        <v>1678.7525</v>
      </c>
      <c r="F6" s="11">
        <v>1552.56</v>
      </c>
      <c r="G6" s="11">
        <v>660</v>
      </c>
      <c r="H6" s="12"/>
      <c r="I6" s="11">
        <v>660</v>
      </c>
      <c r="J6" s="11">
        <v>660</v>
      </c>
      <c r="K6" s="11"/>
      <c r="L6" s="11"/>
      <c r="M6" s="11">
        <v>840</v>
      </c>
      <c r="N6" s="11"/>
      <c r="O6" s="11"/>
      <c r="P6" s="11">
        <v>3854.62546</v>
      </c>
      <c r="Q6" s="11"/>
      <c r="R6" s="11"/>
      <c r="S6" s="10">
        <f>T6+U6+V6+W6+X6+Y6</f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0">
        <f>AA6+AB6+AC6+AD6+AE6+AF6</f>
        <v>9245.93796</v>
      </c>
      <c r="AA6" s="11">
        <f>T6+E6</f>
        <v>1678.7525</v>
      </c>
      <c r="AB6" s="11">
        <f>U6+F6</f>
        <v>1552.56</v>
      </c>
      <c r="AC6" s="11">
        <f>V6+I6</f>
        <v>660</v>
      </c>
      <c r="AD6" s="11">
        <f>W6+J6</f>
        <v>660</v>
      </c>
      <c r="AE6" s="11">
        <f>X6+M6</f>
        <v>840</v>
      </c>
      <c r="AF6" s="11">
        <f>Y6+P6</f>
        <v>3854.62546</v>
      </c>
    </row>
    <row r="7" spans="1:32">
      <c r="A7" s="6"/>
      <c r="B7" s="15"/>
      <c r="C7" s="6" t="s">
        <v>137</v>
      </c>
      <c r="D7" s="10"/>
      <c r="E7" s="10"/>
      <c r="F7" s="11"/>
      <c r="G7" s="10"/>
      <c r="H7" s="12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24"/>
      <c r="AE7" s="24"/>
      <c r="AF7" s="24"/>
    </row>
    <row r="8" ht="30" spans="1:32">
      <c r="A8" s="6"/>
      <c r="B8" s="15"/>
      <c r="C8" s="6" t="s">
        <v>146</v>
      </c>
      <c r="D8" s="10"/>
      <c r="E8" s="10"/>
      <c r="F8" s="11"/>
      <c r="G8" s="10"/>
      <c r="H8" s="12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24"/>
      <c r="AE8" s="24"/>
      <c r="AF8" s="24"/>
    </row>
    <row r="9" ht="66.75" customHeight="1" spans="1:32">
      <c r="A9" s="15" t="s">
        <v>101</v>
      </c>
      <c r="B9" s="15" t="s">
        <v>102</v>
      </c>
      <c r="C9" s="6" t="s">
        <v>13</v>
      </c>
      <c r="D9" s="10">
        <f>E9+F9+I9+J9+M9+P9</f>
        <v>1073.8</v>
      </c>
      <c r="E9" s="11">
        <v>1073.8</v>
      </c>
      <c r="F9" s="11">
        <v>0</v>
      </c>
      <c r="G9" s="11">
        <v>0</v>
      </c>
      <c r="H9" s="12"/>
      <c r="I9" s="11">
        <v>0</v>
      </c>
      <c r="J9" s="11">
        <v>0</v>
      </c>
      <c r="K9" s="11"/>
      <c r="L9" s="11"/>
      <c r="M9" s="11">
        <v>0</v>
      </c>
      <c r="N9" s="11"/>
      <c r="O9" s="11"/>
      <c r="P9" s="11">
        <v>0</v>
      </c>
      <c r="Q9" s="11"/>
      <c r="R9" s="11"/>
      <c r="S9" s="10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0">
        <v>1073.8</v>
      </c>
      <c r="AA9" s="11">
        <v>1073.8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</row>
    <row r="10" ht="30" spans="1:32">
      <c r="A10" s="15"/>
      <c r="B10" s="15"/>
      <c r="C10" s="6" t="s">
        <v>22</v>
      </c>
      <c r="D10" s="10"/>
      <c r="E10" s="11"/>
      <c r="F10" s="11"/>
      <c r="G10" s="11"/>
      <c r="H10" s="12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0"/>
      <c r="T10" s="11"/>
      <c r="U10" s="11"/>
      <c r="V10" s="11"/>
      <c r="W10" s="11"/>
      <c r="X10" s="11"/>
      <c r="Y10" s="11"/>
      <c r="Z10" s="10"/>
      <c r="AA10" s="11"/>
      <c r="AB10" s="11"/>
      <c r="AC10" s="11"/>
      <c r="AD10" s="24"/>
      <c r="AE10" s="24"/>
      <c r="AF10" s="24"/>
    </row>
    <row r="11" ht="30" spans="1:32">
      <c r="A11" s="15"/>
      <c r="B11" s="15"/>
      <c r="C11" s="6" t="s">
        <v>146</v>
      </c>
      <c r="D11" s="10"/>
      <c r="E11" s="11"/>
      <c r="F11" s="11"/>
      <c r="G11" s="11"/>
      <c r="H11" s="12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0"/>
      <c r="T11" s="11"/>
      <c r="U11" s="11"/>
      <c r="V11" s="11"/>
      <c r="W11" s="11"/>
      <c r="X11" s="11"/>
      <c r="Y11" s="11"/>
      <c r="Z11" s="10"/>
      <c r="AA11" s="11"/>
      <c r="AB11" s="11"/>
      <c r="AC11" s="11"/>
      <c r="AD11" s="24"/>
      <c r="AE11" s="24"/>
      <c r="AF11" s="24"/>
    </row>
    <row r="12" ht="60" spans="1:32">
      <c r="A12" s="15" t="s">
        <v>23</v>
      </c>
      <c r="B12" s="15" t="s">
        <v>103</v>
      </c>
      <c r="C12" s="6" t="s">
        <v>13</v>
      </c>
      <c r="D12" s="10">
        <f>E12+F12+I12+J12+M12+P12</f>
        <v>50</v>
      </c>
      <c r="E12" s="11">
        <v>0</v>
      </c>
      <c r="F12" s="11">
        <v>0</v>
      </c>
      <c r="G12" s="11">
        <v>0</v>
      </c>
      <c r="H12" s="12"/>
      <c r="I12" s="11">
        <v>0</v>
      </c>
      <c r="J12" s="11">
        <v>0</v>
      </c>
      <c r="K12" s="11"/>
      <c r="L12" s="11"/>
      <c r="M12" s="11">
        <v>0</v>
      </c>
      <c r="N12" s="11"/>
      <c r="O12" s="11"/>
      <c r="P12" s="11">
        <v>50</v>
      </c>
      <c r="Q12" s="11"/>
      <c r="R12" s="11"/>
      <c r="S12" s="10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0">
        <v>50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50</v>
      </c>
    </row>
    <row r="13" ht="71.25" customHeight="1" spans="1:32">
      <c r="A13" s="15" t="s">
        <v>104</v>
      </c>
      <c r="B13" s="15" t="s">
        <v>26</v>
      </c>
      <c r="C13" s="6" t="s">
        <v>13</v>
      </c>
      <c r="D13" s="10">
        <f>E13+F13+I13+J13+M13+P13</f>
        <v>4000</v>
      </c>
      <c r="E13" s="11">
        <v>1500</v>
      </c>
      <c r="F13" s="11">
        <v>0</v>
      </c>
      <c r="G13" s="11">
        <v>0</v>
      </c>
      <c r="H13" s="12">
        <v>2500</v>
      </c>
      <c r="I13" s="11">
        <f>G13+H13</f>
        <v>2500</v>
      </c>
      <c r="J13" s="11">
        <v>0</v>
      </c>
      <c r="K13" s="11"/>
      <c r="L13" s="11"/>
      <c r="M13" s="11">
        <v>0</v>
      </c>
      <c r="N13" s="11"/>
      <c r="O13" s="11"/>
      <c r="P13" s="11">
        <v>0</v>
      </c>
      <c r="Q13" s="11"/>
      <c r="R13" s="11"/>
      <c r="S13" s="10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0">
        <f>AA13+AB13+AC13+AD13+AE13+AF13</f>
        <v>4000</v>
      </c>
      <c r="AA13" s="11">
        <f>T13+E13</f>
        <v>1500</v>
      </c>
      <c r="AB13" s="11">
        <f>U13+F13</f>
        <v>0</v>
      </c>
      <c r="AC13" s="11">
        <f>V13+I13</f>
        <v>2500</v>
      </c>
      <c r="AD13" s="11">
        <f>W13+J13</f>
        <v>0</v>
      </c>
      <c r="AE13" s="11">
        <f>X13+M13</f>
        <v>0</v>
      </c>
      <c r="AF13" s="11">
        <f>Y13+P13</f>
        <v>0</v>
      </c>
    </row>
    <row r="14" ht="30" spans="1:32">
      <c r="A14" s="15"/>
      <c r="B14" s="15"/>
      <c r="C14" s="6" t="s">
        <v>27</v>
      </c>
      <c r="D14" s="10"/>
      <c r="E14" s="10"/>
      <c r="F14" s="11"/>
      <c r="G14" s="10"/>
      <c r="H14" s="12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24"/>
      <c r="AE14" s="24"/>
      <c r="AF14" s="24"/>
    </row>
    <row r="15" ht="30" spans="1:32">
      <c r="A15" s="15"/>
      <c r="B15" s="15"/>
      <c r="C15" s="6" t="s">
        <v>28</v>
      </c>
      <c r="D15" s="10"/>
      <c r="E15" s="10"/>
      <c r="F15" s="11"/>
      <c r="G15" s="10"/>
      <c r="H15" s="12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24"/>
      <c r="AE15" s="24"/>
      <c r="AF15" s="24"/>
    </row>
    <row r="16" ht="91.5" customHeight="1" spans="1:32">
      <c r="A16" s="6" t="s">
        <v>105</v>
      </c>
      <c r="B16" s="15" t="s">
        <v>30</v>
      </c>
      <c r="C16" s="6" t="s">
        <v>13</v>
      </c>
      <c r="D16" s="10">
        <f>E16+F16+I16+J16+M16+P16</f>
        <v>393446.69211</v>
      </c>
      <c r="E16" s="11">
        <v>62130.78562</v>
      </c>
      <c r="F16" s="11">
        <v>58712.83911</v>
      </c>
      <c r="G16" s="11">
        <v>58095.41195</v>
      </c>
      <c r="H16" s="11">
        <f>H17+H22+H24</f>
        <v>-3607.66271</v>
      </c>
      <c r="I16" s="11">
        <f>I17+I22+I24</f>
        <v>54487.74924</v>
      </c>
      <c r="J16" s="11">
        <f t="shared" ref="J16:P16" si="0">J17+J22+J24</f>
        <v>49753.6492</v>
      </c>
      <c r="K16" s="11"/>
      <c r="L16" s="11"/>
      <c r="M16" s="11">
        <f t="shared" si="0"/>
        <v>49584.45203</v>
      </c>
      <c r="N16" s="11"/>
      <c r="O16" s="11"/>
      <c r="P16" s="11">
        <f t="shared" si="0"/>
        <v>118777.21691</v>
      </c>
      <c r="Q16" s="11"/>
      <c r="R16" s="11"/>
      <c r="S16" s="10">
        <v>4202.59794</v>
      </c>
      <c r="T16" s="11">
        <v>4170.09794</v>
      </c>
      <c r="U16" s="11">
        <v>0</v>
      </c>
      <c r="V16" s="11">
        <v>12.5</v>
      </c>
      <c r="W16" s="11">
        <v>12</v>
      </c>
      <c r="X16" s="11">
        <v>8</v>
      </c>
      <c r="Y16" s="11">
        <v>0</v>
      </c>
      <c r="Z16" s="10">
        <f>AA16+AB16+AC16+AD16+AE16+AF16</f>
        <v>397649.29005</v>
      </c>
      <c r="AA16" s="11">
        <f>T16+E16</f>
        <v>66300.88356</v>
      </c>
      <c r="AB16" s="11">
        <f>U16+F16</f>
        <v>58712.83911</v>
      </c>
      <c r="AC16" s="11">
        <f>V16+I16</f>
        <v>54500.24924</v>
      </c>
      <c r="AD16" s="11">
        <f>W16+J16</f>
        <v>49765.6492</v>
      </c>
      <c r="AE16" s="11">
        <f>X16+M16</f>
        <v>49592.45203</v>
      </c>
      <c r="AF16" s="11">
        <f>Y16+P16</f>
        <v>118777.21691</v>
      </c>
    </row>
    <row r="17" ht="84" customHeight="1" spans="1:32">
      <c r="A17" s="6"/>
      <c r="B17" s="15" t="s">
        <v>106</v>
      </c>
      <c r="C17" s="6" t="s">
        <v>13</v>
      </c>
      <c r="D17" s="10">
        <f>E17+F17+I17+J17+M17+P17</f>
        <v>299992.36601</v>
      </c>
      <c r="E17" s="11">
        <v>47677.00755</v>
      </c>
      <c r="F17" s="11">
        <v>43579.97183</v>
      </c>
      <c r="G17" s="11">
        <v>43495.65656</v>
      </c>
      <c r="H17" s="12">
        <f>-6087.86271+140.47+657.97</f>
        <v>-5289.42271</v>
      </c>
      <c r="I17" s="11">
        <f>G17+H17</f>
        <v>38206.23385</v>
      </c>
      <c r="J17" s="11">
        <f>43495.00656-8445.01471</f>
        <v>35049.99185</v>
      </c>
      <c r="K17" s="11"/>
      <c r="L17" s="11"/>
      <c r="M17" s="11">
        <f>43492.75656-8444.46471</f>
        <v>35048.29185</v>
      </c>
      <c r="N17" s="11"/>
      <c r="O17" s="11"/>
      <c r="P17" s="11">
        <f>108875.33379-8444.46471</f>
        <v>100430.86908</v>
      </c>
      <c r="Q17" s="11"/>
      <c r="R17" s="11"/>
      <c r="S17" s="10">
        <v>3370.20174</v>
      </c>
      <c r="T17" s="11">
        <v>3370.20174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0">
        <f>AA17+AB17+AC17+AD17+AE17+AF17</f>
        <v>303362.56775</v>
      </c>
      <c r="AA17" s="11">
        <f>T17+E17</f>
        <v>51047.20929</v>
      </c>
      <c r="AB17" s="11">
        <f>U17+F17</f>
        <v>43579.97183</v>
      </c>
      <c r="AC17" s="11">
        <f>V17+I17</f>
        <v>38206.23385</v>
      </c>
      <c r="AD17" s="11">
        <f>W17+J17</f>
        <v>35049.99185</v>
      </c>
      <c r="AE17" s="11">
        <f>X17+M17</f>
        <v>35048.29185</v>
      </c>
      <c r="AF17" s="11">
        <f>Y17+P17</f>
        <v>100430.86908</v>
      </c>
    </row>
    <row r="18" spans="1:32">
      <c r="A18" s="6"/>
      <c r="B18" s="15"/>
      <c r="C18" s="6" t="s">
        <v>91</v>
      </c>
      <c r="D18" s="10"/>
      <c r="E18" s="10"/>
      <c r="F18" s="11"/>
      <c r="G18" s="10"/>
      <c r="H18" s="12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</row>
    <row r="19" ht="30" spans="1:32">
      <c r="A19" s="6"/>
      <c r="B19" s="15"/>
      <c r="C19" s="6" t="s">
        <v>34</v>
      </c>
      <c r="D19" s="10"/>
      <c r="E19" s="10"/>
      <c r="F19" s="11"/>
      <c r="G19" s="10"/>
      <c r="H19" s="12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</row>
    <row r="20" ht="30" spans="1:32">
      <c r="A20" s="6"/>
      <c r="B20" s="15"/>
      <c r="C20" s="6" t="s">
        <v>146</v>
      </c>
      <c r="D20" s="10"/>
      <c r="E20" s="10"/>
      <c r="F20" s="11"/>
      <c r="G20" s="10"/>
      <c r="H20" s="12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</row>
    <row r="21" ht="30" spans="1:32">
      <c r="A21" s="6"/>
      <c r="B21" s="15"/>
      <c r="C21" s="6" t="s">
        <v>22</v>
      </c>
      <c r="D21" s="10"/>
      <c r="E21" s="10"/>
      <c r="F21" s="11"/>
      <c r="G21" s="10"/>
      <c r="H21" s="12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</row>
    <row r="22" ht="78.75" customHeight="1" spans="1:33">
      <c r="A22" s="6"/>
      <c r="B22" s="15" t="s">
        <v>111</v>
      </c>
      <c r="C22" s="6" t="s">
        <v>13</v>
      </c>
      <c r="D22" s="10">
        <f>E22+F22+I22+J22+M22+P22</f>
        <v>93454.3261</v>
      </c>
      <c r="E22" s="11">
        <v>14453.77807</v>
      </c>
      <c r="F22" s="11">
        <v>15132.86728</v>
      </c>
      <c r="G22" s="11">
        <v>14599.75539</v>
      </c>
      <c r="H22" s="12">
        <f>280+1401.76</f>
        <v>1681.76</v>
      </c>
      <c r="I22" s="11">
        <f>G22+H22</f>
        <v>16281.51539</v>
      </c>
      <c r="J22" s="11">
        <v>14703.65735</v>
      </c>
      <c r="K22" s="11"/>
      <c r="L22" s="11"/>
      <c r="M22" s="11">
        <v>14536.16018</v>
      </c>
      <c r="N22" s="11"/>
      <c r="O22" s="11"/>
      <c r="P22" s="11">
        <v>18346.34783</v>
      </c>
      <c r="Q22" s="11"/>
      <c r="R22" s="11"/>
      <c r="S22" s="10">
        <v>799.8962</v>
      </c>
      <c r="T22" s="11">
        <v>799.8962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0">
        <f>AA22+AB22+AC22+AD22+AE22+AF22</f>
        <v>94254.2223</v>
      </c>
      <c r="AA22" s="11">
        <f>T22+E22</f>
        <v>15253.67427</v>
      </c>
      <c r="AB22" s="11">
        <f>U22+F22</f>
        <v>15132.86728</v>
      </c>
      <c r="AC22" s="11">
        <f>V22+I22</f>
        <v>16281.51539</v>
      </c>
      <c r="AD22" s="11">
        <f>W22+J22</f>
        <v>14703.65735</v>
      </c>
      <c r="AE22" s="11">
        <f>X22+M22</f>
        <v>14536.16018</v>
      </c>
      <c r="AF22" s="11">
        <f>Y22+P22</f>
        <v>18346.34783</v>
      </c>
      <c r="AG22" s="1">
        <f>E22+F22+I22+J22+M22+P22</f>
        <v>93454.3261</v>
      </c>
    </row>
    <row r="23" ht="30" spans="1:33">
      <c r="A23" s="6"/>
      <c r="B23" s="15"/>
      <c r="C23" s="6" t="s">
        <v>39</v>
      </c>
      <c r="D23" s="10"/>
      <c r="E23" s="11"/>
      <c r="F23" s="11"/>
      <c r="G23" s="11"/>
      <c r="H23" s="12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0"/>
      <c r="T23" s="11"/>
      <c r="U23" s="11"/>
      <c r="V23" s="11"/>
      <c r="W23" s="11"/>
      <c r="X23" s="11"/>
      <c r="Y23" s="11"/>
      <c r="Z23" s="10"/>
      <c r="AA23" s="11"/>
      <c r="AB23" s="11"/>
      <c r="AC23" s="11"/>
      <c r="AD23" s="24"/>
      <c r="AE23" s="24"/>
      <c r="AF23" s="24"/>
      <c r="AG23" s="1">
        <f>Z22-S22-D22-AG24</f>
        <v>0</v>
      </c>
    </row>
    <row r="24" ht="48.8" spans="1:32">
      <c r="A24" s="6"/>
      <c r="B24" s="16" t="s">
        <v>152</v>
      </c>
      <c r="C24" s="6" t="s">
        <v>13</v>
      </c>
      <c r="D24" s="10">
        <v>0</v>
      </c>
      <c r="E24" s="11">
        <v>0</v>
      </c>
      <c r="F24" s="11">
        <v>0</v>
      </c>
      <c r="G24" s="11">
        <v>0</v>
      </c>
      <c r="H24" s="12"/>
      <c r="I24" s="11">
        <v>0</v>
      </c>
      <c r="J24" s="11">
        <v>0</v>
      </c>
      <c r="K24" s="11"/>
      <c r="L24" s="11"/>
      <c r="M24" s="11">
        <v>0</v>
      </c>
      <c r="N24" s="11"/>
      <c r="O24" s="11"/>
      <c r="P24" s="11">
        <v>0</v>
      </c>
      <c r="Q24" s="11"/>
      <c r="R24" s="11"/>
      <c r="S24" s="10">
        <v>32.5</v>
      </c>
      <c r="T24" s="11">
        <v>0</v>
      </c>
      <c r="U24" s="11">
        <v>0</v>
      </c>
      <c r="V24" s="11">
        <v>12.5</v>
      </c>
      <c r="W24" s="11">
        <v>12</v>
      </c>
      <c r="X24" s="11">
        <v>8</v>
      </c>
      <c r="Y24" s="11">
        <v>0</v>
      </c>
      <c r="Z24" s="10">
        <f>AA24+AB24+AC24+AD24+AE24+AF24</f>
        <v>32.5</v>
      </c>
      <c r="AA24" s="11">
        <f>T24+E24</f>
        <v>0</v>
      </c>
      <c r="AB24" s="11">
        <f>U24+F24</f>
        <v>0</v>
      </c>
      <c r="AC24" s="11">
        <f>V24+I24</f>
        <v>12.5</v>
      </c>
      <c r="AD24" s="11">
        <f>W24+J24</f>
        <v>12</v>
      </c>
      <c r="AE24" s="11">
        <f>X24+M24</f>
        <v>8</v>
      </c>
      <c r="AF24" s="11">
        <f>Y24+P24</f>
        <v>0</v>
      </c>
    </row>
    <row r="25" ht="48.8" spans="1:32">
      <c r="A25" s="16"/>
      <c r="B25" s="16" t="s">
        <v>153</v>
      </c>
      <c r="C25" s="6" t="s">
        <v>13</v>
      </c>
      <c r="D25" s="10">
        <v>0</v>
      </c>
      <c r="E25" s="11">
        <v>0</v>
      </c>
      <c r="F25" s="11">
        <v>0</v>
      </c>
      <c r="G25" s="11">
        <v>0</v>
      </c>
      <c r="H25" s="12"/>
      <c r="I25" s="11">
        <v>0</v>
      </c>
      <c r="J25" s="11">
        <v>0</v>
      </c>
      <c r="K25" s="11"/>
      <c r="L25" s="11"/>
      <c r="M25" s="11">
        <v>0</v>
      </c>
      <c r="N25" s="11"/>
      <c r="O25" s="11"/>
      <c r="P25" s="11">
        <v>0</v>
      </c>
      <c r="Q25" s="11"/>
      <c r="R25" s="11"/>
      <c r="S25" s="10">
        <v>32.5</v>
      </c>
      <c r="T25" s="11">
        <v>0</v>
      </c>
      <c r="U25" s="11">
        <v>0</v>
      </c>
      <c r="V25" s="11">
        <v>12.5</v>
      </c>
      <c r="W25" s="11">
        <v>12</v>
      </c>
      <c r="X25" s="11">
        <v>8</v>
      </c>
      <c r="Y25" s="11">
        <v>0</v>
      </c>
      <c r="Z25" s="10">
        <f>AA25+AB25+AC25+AD25+AE25+AF25</f>
        <v>32.5</v>
      </c>
      <c r="AA25" s="11">
        <f>T25+E25</f>
        <v>0</v>
      </c>
      <c r="AB25" s="11">
        <f>U25+F25</f>
        <v>0</v>
      </c>
      <c r="AC25" s="11">
        <f>V25+I25</f>
        <v>12.5</v>
      </c>
      <c r="AD25" s="11">
        <f>W25+J25</f>
        <v>12</v>
      </c>
      <c r="AE25" s="11">
        <f>X25+M25</f>
        <v>8</v>
      </c>
      <c r="AF25" s="11">
        <f>Y25+P25</f>
        <v>0</v>
      </c>
    </row>
    <row r="26" ht="63.75" customHeight="1" spans="1:32">
      <c r="A26" s="16"/>
      <c r="B26" s="16"/>
      <c r="C26" s="6" t="s">
        <v>146</v>
      </c>
      <c r="D26" s="10"/>
      <c r="E26" s="10"/>
      <c r="F26" s="10"/>
      <c r="G26" s="10"/>
      <c r="H26" s="17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</row>
    <row r="27" ht="75.75" customHeight="1" spans="1:32">
      <c r="A27" s="18" t="s">
        <v>187</v>
      </c>
      <c r="B27" s="15" t="s">
        <v>607</v>
      </c>
      <c r="C27" s="6" t="s">
        <v>13</v>
      </c>
      <c r="D27" s="10">
        <f>E27+F27+I27+J27+M27+P27</f>
        <v>31458.75684</v>
      </c>
      <c r="E27" s="11">
        <v>0</v>
      </c>
      <c r="F27" s="11">
        <v>0</v>
      </c>
      <c r="G27" s="11"/>
      <c r="H27" s="11">
        <f>6087.86271+36.95</f>
        <v>6124.81271</v>
      </c>
      <c r="I27" s="11">
        <f>G27+H27</f>
        <v>6124.81271</v>
      </c>
      <c r="J27" s="11">
        <v>8445.01471</v>
      </c>
      <c r="K27" s="11"/>
      <c r="L27" s="11"/>
      <c r="M27" s="11">
        <v>8444.46471</v>
      </c>
      <c r="N27" s="11"/>
      <c r="O27" s="11"/>
      <c r="P27" s="11">
        <v>8444.46471</v>
      </c>
      <c r="Q27" s="11"/>
      <c r="R27" s="11"/>
      <c r="S27" s="10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f>AA27+AB27+AC27+AD27+AE27+AF27</f>
        <v>31458.75684</v>
      </c>
      <c r="AA27" s="11">
        <f>T27+E27</f>
        <v>0</v>
      </c>
      <c r="AB27" s="11">
        <f>U27+F27</f>
        <v>0</v>
      </c>
      <c r="AC27" s="11">
        <f>V27+I27</f>
        <v>6124.81271</v>
      </c>
      <c r="AD27" s="11">
        <f>W27+J27</f>
        <v>8445.01471</v>
      </c>
      <c r="AE27" s="11">
        <f>X27+M27</f>
        <v>8444.46471</v>
      </c>
      <c r="AF27" s="11">
        <f>Y27+P27</f>
        <v>8444.46471</v>
      </c>
    </row>
    <row r="28" ht="30" spans="1:32">
      <c r="A28" s="18"/>
      <c r="B28" s="15"/>
      <c r="C28" s="6" t="s">
        <v>157</v>
      </c>
      <c r="D28" s="10"/>
      <c r="E28" s="11"/>
      <c r="F28" s="11"/>
      <c r="G28" s="11"/>
      <c r="H28" s="1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0"/>
      <c r="T28" s="11"/>
      <c r="U28" s="11"/>
      <c r="V28" s="11"/>
      <c r="W28" s="11"/>
      <c r="X28" s="11"/>
      <c r="Y28" s="11"/>
      <c r="Z28" s="10"/>
      <c r="AA28" s="11"/>
      <c r="AB28" s="11"/>
      <c r="AC28" s="11"/>
      <c r="AD28" s="11"/>
      <c r="AE28" s="11"/>
      <c r="AF28" s="11"/>
    </row>
    <row r="29" ht="72.8" spans="1:32">
      <c r="A29" s="19"/>
      <c r="B29" s="19" t="s">
        <v>189</v>
      </c>
      <c r="C29" s="20"/>
      <c r="D29" s="10">
        <f>E29+F29+I29+J29+M29+P29</f>
        <v>465410.55793</v>
      </c>
      <c r="E29" s="10">
        <v>68854.353</v>
      </c>
      <c r="F29" s="10">
        <v>62669.96004</v>
      </c>
      <c r="G29" s="10">
        <v>61517.11095</v>
      </c>
      <c r="H29" s="10">
        <f>H16+H13+H12+H9+H6+H4+H27</f>
        <v>5217.15</v>
      </c>
      <c r="I29" s="10">
        <f>I16+I13+I12+I9+I6+I4+I27</f>
        <v>66734.26095</v>
      </c>
      <c r="J29" s="10">
        <f>J16+J13+J12+J9+J6+J4+J27</f>
        <v>61357.67842</v>
      </c>
      <c r="K29" s="10"/>
      <c r="L29" s="10"/>
      <c r="M29" s="10">
        <f>M16+M13+M12+M9+M6+M4+M27</f>
        <v>61357.67842</v>
      </c>
      <c r="N29" s="10"/>
      <c r="O29" s="10"/>
      <c r="P29" s="10">
        <f>P16+P13+P12+P9+P6+P4+P27</f>
        <v>144436.6271</v>
      </c>
      <c r="Q29" s="10"/>
      <c r="R29" s="10"/>
      <c r="S29" s="10">
        <v>4202.59794</v>
      </c>
      <c r="T29" s="10">
        <v>4170.09794</v>
      </c>
      <c r="U29" s="10">
        <v>0</v>
      </c>
      <c r="V29" s="10">
        <v>12.5</v>
      </c>
      <c r="W29" s="10">
        <v>12</v>
      </c>
      <c r="X29" s="10">
        <v>8</v>
      </c>
      <c r="Y29" s="10">
        <v>0</v>
      </c>
      <c r="Z29" s="10">
        <f>AA29+AB29+AC29+AD29+AE29+AF29</f>
        <v>469613.15587</v>
      </c>
      <c r="AA29" s="10">
        <f>T29+E29</f>
        <v>73024.45094</v>
      </c>
      <c r="AB29" s="10">
        <f>U29+F29</f>
        <v>62669.96004</v>
      </c>
      <c r="AC29" s="10">
        <f>V29+I29</f>
        <v>66746.76095</v>
      </c>
      <c r="AD29" s="10">
        <f>W29+J29</f>
        <v>61369.67842</v>
      </c>
      <c r="AE29" s="10">
        <f>X29+M29</f>
        <v>61365.67842</v>
      </c>
      <c r="AF29" s="10">
        <f>Y29+P29</f>
        <v>144436.6271</v>
      </c>
    </row>
    <row r="30" spans="1:32">
      <c r="A30" s="7" t="s">
        <v>113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>
      <c r="A31" s="7" t="s">
        <v>190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ht="80.25" customHeight="1" spans="1:32">
      <c r="A32" s="15" t="s">
        <v>44</v>
      </c>
      <c r="B32" s="15" t="s">
        <v>158</v>
      </c>
      <c r="C32" s="6" t="s">
        <v>13</v>
      </c>
      <c r="D32" s="10">
        <v>38141.54777</v>
      </c>
      <c r="E32" s="11">
        <v>4728.52027</v>
      </c>
      <c r="F32" s="11">
        <v>5368.03887</v>
      </c>
      <c r="G32" s="11">
        <v>6395.55905</v>
      </c>
      <c r="H32" s="12"/>
      <c r="I32" s="11">
        <v>6395.55905</v>
      </c>
      <c r="J32" s="11">
        <v>6395.55905</v>
      </c>
      <c r="K32" s="11"/>
      <c r="L32" s="11"/>
      <c r="M32" s="11">
        <v>6395.55905</v>
      </c>
      <c r="N32" s="11"/>
      <c r="O32" s="11"/>
      <c r="P32" s="11">
        <v>8858.31148</v>
      </c>
      <c r="Q32" s="11"/>
      <c r="R32" s="11"/>
      <c r="S32" s="10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0">
        <v>38141.54777</v>
      </c>
      <c r="AA32" s="11">
        <v>4728.52027</v>
      </c>
      <c r="AB32" s="11">
        <v>5368.03887</v>
      </c>
      <c r="AC32" s="11">
        <v>6395.55905</v>
      </c>
      <c r="AD32" s="11">
        <v>6395.55905</v>
      </c>
      <c r="AE32" s="11">
        <v>6395.55905</v>
      </c>
      <c r="AF32" s="11">
        <v>8858.31148</v>
      </c>
    </row>
    <row r="33" ht="66.8" spans="1:32">
      <c r="A33" s="19"/>
      <c r="B33" s="19" t="s">
        <v>159</v>
      </c>
      <c r="C33" s="21"/>
      <c r="D33" s="10">
        <f>E33+F33+I33+J33+M33+P33</f>
        <v>38141.54777</v>
      </c>
      <c r="E33" s="10">
        <f>E32</f>
        <v>4728.52027</v>
      </c>
      <c r="F33" s="10">
        <f t="shared" ref="F33:P33" si="1">F32</f>
        <v>5368.03887</v>
      </c>
      <c r="G33" s="10">
        <f t="shared" si="1"/>
        <v>6395.55905</v>
      </c>
      <c r="H33" s="10">
        <f t="shared" si="1"/>
        <v>0</v>
      </c>
      <c r="I33" s="10">
        <f t="shared" si="1"/>
        <v>6395.55905</v>
      </c>
      <c r="J33" s="10">
        <f t="shared" si="1"/>
        <v>6395.55905</v>
      </c>
      <c r="K33" s="10"/>
      <c r="L33" s="10"/>
      <c r="M33" s="10">
        <f t="shared" si="1"/>
        <v>6395.55905</v>
      </c>
      <c r="N33" s="10"/>
      <c r="O33" s="10"/>
      <c r="P33" s="10">
        <f t="shared" si="1"/>
        <v>8858.31148</v>
      </c>
      <c r="Q33" s="10"/>
      <c r="R33" s="10"/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f>AA33+AB33+AC33+AD33+AE33+AF33</f>
        <v>38141.54777</v>
      </c>
      <c r="AA33" s="10">
        <f t="shared" ref="AA33:AF33" si="2">AA32</f>
        <v>4728.52027</v>
      </c>
      <c r="AB33" s="10">
        <f t="shared" si="2"/>
        <v>5368.03887</v>
      </c>
      <c r="AC33" s="10">
        <f t="shared" si="2"/>
        <v>6395.55905</v>
      </c>
      <c r="AD33" s="10">
        <f t="shared" si="2"/>
        <v>6395.55905</v>
      </c>
      <c r="AE33" s="10">
        <f t="shared" si="2"/>
        <v>6395.55905</v>
      </c>
      <c r="AF33" s="10">
        <f t="shared" si="2"/>
        <v>8858.31148</v>
      </c>
    </row>
    <row r="34" spans="1:32">
      <c r="A34" s="7" t="s">
        <v>117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>
      <c r="A35" s="7" t="s">
        <v>191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ht="66.8" spans="1:32">
      <c r="A36" s="15" t="s">
        <v>118</v>
      </c>
      <c r="B36" s="15" t="s">
        <v>160</v>
      </c>
      <c r="C36" s="6" t="s">
        <v>13</v>
      </c>
      <c r="D36" s="10">
        <v>12113.39</v>
      </c>
      <c r="E36" s="11">
        <v>0</v>
      </c>
      <c r="F36" s="11">
        <v>0</v>
      </c>
      <c r="G36" s="11">
        <v>1521.73</v>
      </c>
      <c r="H36" s="12"/>
      <c r="I36" s="11">
        <v>1521.73</v>
      </c>
      <c r="J36" s="11">
        <v>0</v>
      </c>
      <c r="K36" s="11"/>
      <c r="L36" s="11"/>
      <c r="M36" s="11">
        <v>0</v>
      </c>
      <c r="N36" s="11"/>
      <c r="O36" s="11"/>
      <c r="P36" s="11">
        <v>10591.66</v>
      </c>
      <c r="Q36" s="11"/>
      <c r="R36" s="11"/>
      <c r="S36" s="10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0">
        <v>12113.39</v>
      </c>
      <c r="AA36" s="11">
        <v>0</v>
      </c>
      <c r="AB36" s="11">
        <v>0</v>
      </c>
      <c r="AC36" s="11">
        <v>1521.73</v>
      </c>
      <c r="AD36" s="11">
        <v>0</v>
      </c>
      <c r="AE36" s="11">
        <v>0</v>
      </c>
      <c r="AF36" s="11">
        <v>10591.66</v>
      </c>
    </row>
    <row r="37" spans="1:32">
      <c r="A37" s="15"/>
      <c r="B37" s="15"/>
      <c r="C37" s="6" t="s">
        <v>91</v>
      </c>
      <c r="D37" s="10"/>
      <c r="E37" s="10"/>
      <c r="F37" s="10"/>
      <c r="G37" s="10"/>
      <c r="H37" s="17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</row>
    <row r="38" ht="30" spans="1:32">
      <c r="A38" s="15"/>
      <c r="B38" s="15"/>
      <c r="C38" s="6" t="s">
        <v>146</v>
      </c>
      <c r="D38" s="10"/>
      <c r="E38" s="10"/>
      <c r="F38" s="10"/>
      <c r="G38" s="10"/>
      <c r="H38" s="17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</row>
    <row r="39" ht="30" spans="1:32">
      <c r="A39" s="15"/>
      <c r="B39" s="15"/>
      <c r="C39" s="6" t="s">
        <v>39</v>
      </c>
      <c r="D39" s="10"/>
      <c r="E39" s="10"/>
      <c r="F39" s="10"/>
      <c r="G39" s="10"/>
      <c r="H39" s="17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</row>
    <row r="40" ht="66.8" spans="1:32">
      <c r="A40" s="19"/>
      <c r="B40" s="19" t="s">
        <v>159</v>
      </c>
      <c r="C40" s="21"/>
      <c r="D40" s="10">
        <v>12113.39</v>
      </c>
      <c r="E40" s="10">
        <v>0</v>
      </c>
      <c r="F40" s="10">
        <v>0</v>
      </c>
      <c r="G40" s="10">
        <v>1521.73</v>
      </c>
      <c r="H40" s="17"/>
      <c r="I40" s="10">
        <v>1521.73</v>
      </c>
      <c r="J40" s="10">
        <v>0</v>
      </c>
      <c r="K40" s="10"/>
      <c r="L40" s="10"/>
      <c r="M40" s="10">
        <v>0</v>
      </c>
      <c r="N40" s="10"/>
      <c r="O40" s="10"/>
      <c r="P40" s="10">
        <v>10591.66</v>
      </c>
      <c r="Q40" s="10"/>
      <c r="R40" s="10"/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12113.39</v>
      </c>
      <c r="AA40" s="10">
        <v>0</v>
      </c>
      <c r="AB40" s="10">
        <v>0</v>
      </c>
      <c r="AC40" s="10">
        <v>1521.73</v>
      </c>
      <c r="AD40" s="10">
        <v>0</v>
      </c>
      <c r="AE40" s="10">
        <v>0</v>
      </c>
      <c r="AF40" s="10">
        <v>10591.66</v>
      </c>
    </row>
    <row r="41" spans="1:32">
      <c r="A41" s="7" t="s">
        <v>121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>
      <c r="A42" s="7" t="s">
        <v>192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ht="77.25" customHeight="1" spans="1:32">
      <c r="A43" s="15" t="s">
        <v>122</v>
      </c>
      <c r="B43" s="6" t="s">
        <v>123</v>
      </c>
      <c r="C43" s="7" t="s">
        <v>13</v>
      </c>
      <c r="D43" s="10">
        <v>19064.33</v>
      </c>
      <c r="E43" s="11">
        <v>0</v>
      </c>
      <c r="F43" s="11">
        <v>0</v>
      </c>
      <c r="G43" s="11">
        <v>0</v>
      </c>
      <c r="H43" s="12"/>
      <c r="I43" s="11">
        <v>0</v>
      </c>
      <c r="J43" s="11">
        <v>0</v>
      </c>
      <c r="K43" s="11"/>
      <c r="L43" s="11"/>
      <c r="M43" s="11">
        <v>0</v>
      </c>
      <c r="N43" s="11"/>
      <c r="O43" s="11"/>
      <c r="P43" s="11">
        <v>19064.33</v>
      </c>
      <c r="Q43" s="11"/>
      <c r="R43" s="11"/>
      <c r="S43" s="10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0">
        <v>19064.33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19064.33</v>
      </c>
    </row>
    <row r="44" spans="1:32">
      <c r="A44" s="15"/>
      <c r="B44" s="7"/>
      <c r="C44" s="6" t="s">
        <v>91</v>
      </c>
      <c r="D44" s="10"/>
      <c r="E44" s="10"/>
      <c r="F44" s="10"/>
      <c r="G44" s="10"/>
      <c r="H44" s="17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1"/>
      <c r="U44" s="11"/>
      <c r="V44" s="11"/>
      <c r="W44" s="11"/>
      <c r="X44" s="11"/>
      <c r="Y44" s="10"/>
      <c r="Z44" s="10"/>
      <c r="AA44" s="10"/>
      <c r="AB44" s="10"/>
      <c r="AC44" s="10"/>
      <c r="AD44" s="10"/>
      <c r="AE44" s="10"/>
      <c r="AF44" s="10"/>
    </row>
    <row r="45" ht="30" spans="1:32">
      <c r="A45" s="15"/>
      <c r="B45" s="7"/>
      <c r="C45" s="6" t="s">
        <v>146</v>
      </c>
      <c r="D45" s="10"/>
      <c r="E45" s="10"/>
      <c r="F45" s="10"/>
      <c r="G45" s="10"/>
      <c r="H45" s="17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1"/>
      <c r="U45" s="11"/>
      <c r="V45" s="11"/>
      <c r="W45" s="11"/>
      <c r="X45" s="11"/>
      <c r="Y45" s="10"/>
      <c r="Z45" s="10"/>
      <c r="AA45" s="10"/>
      <c r="AB45" s="10"/>
      <c r="AC45" s="10"/>
      <c r="AD45" s="10"/>
      <c r="AE45" s="10"/>
      <c r="AF45" s="10"/>
    </row>
    <row r="46" ht="30" spans="1:32">
      <c r="A46" s="15"/>
      <c r="B46" s="7"/>
      <c r="C46" s="6" t="s">
        <v>161</v>
      </c>
      <c r="D46" s="10"/>
      <c r="E46" s="10"/>
      <c r="F46" s="10"/>
      <c r="G46" s="10"/>
      <c r="H46" s="17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1"/>
      <c r="U46" s="11"/>
      <c r="V46" s="11"/>
      <c r="W46" s="11"/>
      <c r="X46" s="11"/>
      <c r="Y46" s="10"/>
      <c r="Z46" s="10"/>
      <c r="AA46" s="10"/>
      <c r="AB46" s="10"/>
      <c r="AC46" s="10"/>
      <c r="AD46" s="10"/>
      <c r="AE46" s="10"/>
      <c r="AF46" s="10"/>
    </row>
    <row r="47" ht="30" spans="1:32">
      <c r="A47" s="15"/>
      <c r="B47" s="7"/>
      <c r="C47" s="6" t="s">
        <v>39</v>
      </c>
      <c r="D47" s="10"/>
      <c r="E47" s="10"/>
      <c r="F47" s="10"/>
      <c r="G47" s="10"/>
      <c r="H47" s="17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1"/>
      <c r="U47" s="11"/>
      <c r="V47" s="11"/>
      <c r="W47" s="11"/>
      <c r="X47" s="11"/>
      <c r="Y47" s="10"/>
      <c r="Z47" s="10"/>
      <c r="AA47" s="10"/>
      <c r="AB47" s="10"/>
      <c r="AC47" s="10"/>
      <c r="AD47" s="10"/>
      <c r="AE47" s="10"/>
      <c r="AF47" s="10"/>
    </row>
    <row r="48" ht="66.8" spans="1:32">
      <c r="A48" s="15" t="s">
        <v>125</v>
      </c>
      <c r="B48" s="6" t="s">
        <v>126</v>
      </c>
      <c r="C48" s="6" t="s">
        <v>13</v>
      </c>
      <c r="D48" s="10">
        <v>10888.018</v>
      </c>
      <c r="E48" s="11">
        <v>0</v>
      </c>
      <c r="F48" s="11">
        <v>0</v>
      </c>
      <c r="G48" s="11">
        <v>0</v>
      </c>
      <c r="H48" s="12"/>
      <c r="I48" s="11">
        <v>0</v>
      </c>
      <c r="J48" s="11">
        <v>0</v>
      </c>
      <c r="K48" s="11"/>
      <c r="L48" s="11"/>
      <c r="M48" s="11">
        <v>0</v>
      </c>
      <c r="N48" s="11"/>
      <c r="O48" s="11"/>
      <c r="P48" s="11">
        <v>10888.018</v>
      </c>
      <c r="Q48" s="11"/>
      <c r="R48" s="11"/>
      <c r="S48" s="10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0">
        <v>10888.018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10888.018</v>
      </c>
    </row>
    <row r="49" spans="1:32">
      <c r="A49" s="15"/>
      <c r="B49" s="19"/>
      <c r="C49" s="6" t="s">
        <v>91</v>
      </c>
      <c r="D49" s="10"/>
      <c r="E49" s="11"/>
      <c r="F49" s="11"/>
      <c r="G49" s="11"/>
      <c r="H49" s="12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0"/>
      <c r="T49" s="11"/>
      <c r="U49" s="11"/>
      <c r="V49" s="11"/>
      <c r="W49" s="11"/>
      <c r="X49" s="11"/>
      <c r="Y49" s="10"/>
      <c r="Z49" s="10"/>
      <c r="AA49" s="10"/>
      <c r="AB49" s="10"/>
      <c r="AC49" s="10"/>
      <c r="AD49" s="10"/>
      <c r="AE49" s="10"/>
      <c r="AF49" s="10"/>
    </row>
    <row r="50" ht="30" spans="1:32">
      <c r="A50" s="15"/>
      <c r="B50" s="19"/>
      <c r="C50" s="6" t="s">
        <v>146</v>
      </c>
      <c r="D50" s="10"/>
      <c r="E50" s="11"/>
      <c r="F50" s="11"/>
      <c r="G50" s="11"/>
      <c r="H50" s="12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0"/>
      <c r="T50" s="11"/>
      <c r="U50" s="11"/>
      <c r="V50" s="11"/>
      <c r="W50" s="11"/>
      <c r="X50" s="11"/>
      <c r="Y50" s="10"/>
      <c r="Z50" s="10"/>
      <c r="AA50" s="10"/>
      <c r="AB50" s="10"/>
      <c r="AC50" s="10"/>
      <c r="AD50" s="10"/>
      <c r="AE50" s="10"/>
      <c r="AF50" s="10"/>
    </row>
    <row r="51" ht="30" spans="1:32">
      <c r="A51" s="15"/>
      <c r="B51" s="19"/>
      <c r="C51" s="6" t="s">
        <v>161</v>
      </c>
      <c r="D51" s="10"/>
      <c r="E51" s="11"/>
      <c r="F51" s="11"/>
      <c r="G51" s="11"/>
      <c r="H51" s="12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0"/>
      <c r="T51" s="11"/>
      <c r="U51" s="11"/>
      <c r="V51" s="11"/>
      <c r="W51" s="11"/>
      <c r="X51" s="11"/>
      <c r="Y51" s="10"/>
      <c r="Z51" s="10"/>
      <c r="AA51" s="10"/>
      <c r="AB51" s="10"/>
      <c r="AC51" s="10"/>
      <c r="AD51" s="10"/>
      <c r="AE51" s="10"/>
      <c r="AF51" s="10"/>
    </row>
    <row r="52" ht="30" spans="1:32">
      <c r="A52" s="15"/>
      <c r="B52" s="19"/>
      <c r="C52" s="6" t="s">
        <v>39</v>
      </c>
      <c r="D52" s="10"/>
      <c r="E52" s="11"/>
      <c r="F52" s="11"/>
      <c r="G52" s="11"/>
      <c r="H52" s="12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0"/>
      <c r="T52" s="11"/>
      <c r="U52" s="11"/>
      <c r="V52" s="11"/>
      <c r="W52" s="11"/>
      <c r="X52" s="11"/>
      <c r="Y52" s="10"/>
      <c r="Z52" s="10"/>
      <c r="AA52" s="10"/>
      <c r="AB52" s="10"/>
      <c r="AC52" s="10"/>
      <c r="AD52" s="10"/>
      <c r="AE52" s="10"/>
      <c r="AF52" s="10"/>
    </row>
    <row r="53" ht="66.8" spans="1:32">
      <c r="A53" s="19"/>
      <c r="B53" s="19" t="s">
        <v>159</v>
      </c>
      <c r="C53" s="7"/>
      <c r="D53" s="10">
        <v>29952.348</v>
      </c>
      <c r="E53" s="10">
        <v>0</v>
      </c>
      <c r="F53" s="10">
        <v>0</v>
      </c>
      <c r="G53" s="10">
        <v>0</v>
      </c>
      <c r="H53" s="17"/>
      <c r="I53" s="10">
        <v>0</v>
      </c>
      <c r="J53" s="10">
        <v>0</v>
      </c>
      <c r="K53" s="10"/>
      <c r="L53" s="10"/>
      <c r="M53" s="10">
        <v>0</v>
      </c>
      <c r="N53" s="10"/>
      <c r="O53" s="10"/>
      <c r="P53" s="10">
        <v>29952.348</v>
      </c>
      <c r="Q53" s="10"/>
      <c r="R53" s="10"/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29952.348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29952.348</v>
      </c>
    </row>
    <row r="54" ht="72.8" spans="1:39">
      <c r="A54" s="19"/>
      <c r="B54" s="19" t="s">
        <v>162</v>
      </c>
      <c r="C54" s="19"/>
      <c r="D54" s="10">
        <f>E54+F54+I54+J54+M54+P54</f>
        <v>545617.8437</v>
      </c>
      <c r="E54" s="10">
        <v>73582.87327</v>
      </c>
      <c r="F54" s="10">
        <v>68037.99891</v>
      </c>
      <c r="G54" s="10">
        <v>69434.4</v>
      </c>
      <c r="H54" s="10">
        <f>H53+H40+H33+H29</f>
        <v>5217.15</v>
      </c>
      <c r="I54" s="10">
        <f>I53+I40+I33+I29</f>
        <v>74651.55</v>
      </c>
      <c r="J54" s="10">
        <f>J53+J40+J33+J29</f>
        <v>67753.23747</v>
      </c>
      <c r="K54" s="10"/>
      <c r="L54" s="10"/>
      <c r="M54" s="10">
        <f>M53+M40+M33+M29</f>
        <v>67753.23747</v>
      </c>
      <c r="N54" s="10"/>
      <c r="O54" s="10"/>
      <c r="P54" s="10">
        <f>P53+P40+P33+P29</f>
        <v>193838.94658</v>
      </c>
      <c r="Q54" s="10"/>
      <c r="R54" s="10"/>
      <c r="S54" s="10">
        <v>4202.59794</v>
      </c>
      <c r="T54" s="10">
        <v>4170.09794</v>
      </c>
      <c r="U54" s="10">
        <v>0</v>
      </c>
      <c r="V54" s="10">
        <v>12.5</v>
      </c>
      <c r="W54" s="10">
        <v>12</v>
      </c>
      <c r="X54" s="10">
        <v>8</v>
      </c>
      <c r="Y54" s="10">
        <v>0</v>
      </c>
      <c r="Z54" s="10">
        <f>AA54+AB54+AC54+AD54+AE54+AF54</f>
        <v>549820.44164</v>
      </c>
      <c r="AA54" s="10">
        <v>77752.97121</v>
      </c>
      <c r="AB54" s="10">
        <v>68037.99891</v>
      </c>
      <c r="AC54" s="10">
        <f>AC53+AC40+AC33+AC29</f>
        <v>74664.05</v>
      </c>
      <c r="AD54" s="10">
        <f>AD53+AD40+AD33+AD29</f>
        <v>67765.23747</v>
      </c>
      <c r="AE54" s="10">
        <f>AE53+AE40+AE33+AE29</f>
        <v>67761.23747</v>
      </c>
      <c r="AF54" s="10">
        <f>AF53+AF40+AF33+AF29</f>
        <v>193838.94658</v>
      </c>
      <c r="AG54" s="1">
        <f>Z54-S54-D54</f>
        <v>0</v>
      </c>
      <c r="AH54" s="1">
        <f>AA54-T54-E54</f>
        <v>0</v>
      </c>
      <c r="AI54" s="1">
        <f>AB54-U54-F54</f>
        <v>0</v>
      </c>
      <c r="AJ54" s="1">
        <f>AC54-V54-I54</f>
        <v>0</v>
      </c>
      <c r="AK54" s="1">
        <f>AD54-W54-J54</f>
        <v>0</v>
      </c>
      <c r="AL54" s="1">
        <f>AE54-X54-M54</f>
        <v>0</v>
      </c>
      <c r="AM54" s="1">
        <f>AF54-Y54-P54</f>
        <v>0</v>
      </c>
    </row>
    <row r="55" spans="33:33">
      <c r="AG55" s="1">
        <f>I54-G54</f>
        <v>5217.15000000002</v>
      </c>
    </row>
  </sheetData>
  <mergeCells count="113">
    <mergeCell ref="A3:AF3"/>
    <mergeCell ref="A30:AF30"/>
    <mergeCell ref="A31:AF31"/>
    <mergeCell ref="A34:AF34"/>
    <mergeCell ref="A35:AF35"/>
    <mergeCell ref="A41:AF41"/>
    <mergeCell ref="A42:AF42"/>
    <mergeCell ref="A4:A5"/>
    <mergeCell ref="A6:A8"/>
    <mergeCell ref="A9:A11"/>
    <mergeCell ref="A13:A15"/>
    <mergeCell ref="A16:A24"/>
    <mergeCell ref="A36:A39"/>
    <mergeCell ref="A44:A47"/>
    <mergeCell ref="A49:A52"/>
    <mergeCell ref="B4:B5"/>
    <mergeCell ref="B6:B8"/>
    <mergeCell ref="B9:B11"/>
    <mergeCell ref="B13:B15"/>
    <mergeCell ref="B17:B21"/>
    <mergeCell ref="B22:B23"/>
    <mergeCell ref="B25:B26"/>
    <mergeCell ref="B36:B39"/>
    <mergeCell ref="B44:B47"/>
    <mergeCell ref="B49:B52"/>
    <mergeCell ref="D18:D21"/>
    <mergeCell ref="D37:D39"/>
    <mergeCell ref="D44:D47"/>
    <mergeCell ref="D49:D52"/>
    <mergeCell ref="E18:E21"/>
    <mergeCell ref="E37:E39"/>
    <mergeCell ref="E44:E47"/>
    <mergeCell ref="E49:E52"/>
    <mergeCell ref="F18:F21"/>
    <mergeCell ref="F37:F39"/>
    <mergeCell ref="F44:F47"/>
    <mergeCell ref="F49:F52"/>
    <mergeCell ref="G18:G21"/>
    <mergeCell ref="G37:G39"/>
    <mergeCell ref="G44:G47"/>
    <mergeCell ref="G49:G52"/>
    <mergeCell ref="I18:I21"/>
    <mergeCell ref="I37:I39"/>
    <mergeCell ref="I44:I47"/>
    <mergeCell ref="I49:I52"/>
    <mergeCell ref="J18:J21"/>
    <mergeCell ref="J37:J39"/>
    <mergeCell ref="J44:J47"/>
    <mergeCell ref="J49:J52"/>
    <mergeCell ref="M18:M21"/>
    <mergeCell ref="M37:M39"/>
    <mergeCell ref="M44:M47"/>
    <mergeCell ref="M49:M52"/>
    <mergeCell ref="P18:P21"/>
    <mergeCell ref="P37:P39"/>
    <mergeCell ref="P44:P47"/>
    <mergeCell ref="P49:P52"/>
    <mergeCell ref="S18:S21"/>
    <mergeCell ref="S37:S39"/>
    <mergeCell ref="S44:S47"/>
    <mergeCell ref="S49:S52"/>
    <mergeCell ref="T18:T21"/>
    <mergeCell ref="T37:T39"/>
    <mergeCell ref="T44:T47"/>
    <mergeCell ref="T49:T52"/>
    <mergeCell ref="U18:U21"/>
    <mergeCell ref="U37:U39"/>
    <mergeCell ref="U44:U47"/>
    <mergeCell ref="U49:U52"/>
    <mergeCell ref="V18:V21"/>
    <mergeCell ref="V37:V39"/>
    <mergeCell ref="V44:V47"/>
    <mergeCell ref="V49:V52"/>
    <mergeCell ref="W18:W21"/>
    <mergeCell ref="W37:W39"/>
    <mergeCell ref="W44:W47"/>
    <mergeCell ref="W49:W52"/>
    <mergeCell ref="X18:X21"/>
    <mergeCell ref="X37:X39"/>
    <mergeCell ref="X44:X47"/>
    <mergeCell ref="X49:X52"/>
    <mergeCell ref="Y18:Y21"/>
    <mergeCell ref="Y37:Y39"/>
    <mergeCell ref="Y44:Y47"/>
    <mergeCell ref="Y49:Y52"/>
    <mergeCell ref="Z18:Z21"/>
    <mergeCell ref="Z37:Z39"/>
    <mergeCell ref="Z44:Z47"/>
    <mergeCell ref="Z49:Z52"/>
    <mergeCell ref="AA18:AA21"/>
    <mergeCell ref="AA37:AA39"/>
    <mergeCell ref="AA44:AA47"/>
    <mergeCell ref="AA49:AA52"/>
    <mergeCell ref="AB18:AB21"/>
    <mergeCell ref="AB37:AB39"/>
    <mergeCell ref="AB44:AB47"/>
    <mergeCell ref="AB49:AB52"/>
    <mergeCell ref="AC18:AC21"/>
    <mergeCell ref="AC37:AC39"/>
    <mergeCell ref="AC44:AC47"/>
    <mergeCell ref="AC49:AC52"/>
    <mergeCell ref="AD18:AD21"/>
    <mergeCell ref="AD37:AD39"/>
    <mergeCell ref="AD44:AD47"/>
    <mergeCell ref="AD49:AD52"/>
    <mergeCell ref="AE18:AE21"/>
    <mergeCell ref="AE37:AE39"/>
    <mergeCell ref="AE44:AE47"/>
    <mergeCell ref="AE49:AE52"/>
    <mergeCell ref="AF18:AF21"/>
    <mergeCell ref="AF37:AF39"/>
    <mergeCell ref="AF44:AF47"/>
    <mergeCell ref="AF49:AF52"/>
  </mergeCells>
  <pageMargins left="0.7" right="0.7" top="0.75" bottom="0.75" header="0.3" footer="0.3"/>
  <pageSetup paperSize="9" scale="61" fitToHeight="0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9"/>
  <sheetViews>
    <sheetView zoomScaleSheetLayoutView="60" workbookViewId="0">
      <selection activeCell="E16" sqref="E16"/>
    </sheetView>
  </sheetViews>
  <sheetFormatPr defaultColWidth="9.14285714285714" defaultRowHeight="15" outlineLevelCol="6"/>
  <cols>
    <col min="1" max="1" width="4.71428571428571" style="33" customWidth="1"/>
    <col min="2" max="2" width="28.7142857142857" style="1093" customWidth="1"/>
    <col min="3" max="3" width="17.8571428571429" style="34" customWidth="1"/>
    <col min="4" max="4" width="13.2857142857143" style="1229" customWidth="1"/>
    <col min="5" max="5" width="14" style="1230" customWidth="1"/>
    <col min="6" max="6" width="13.5714285714286" style="1230" customWidth="1"/>
    <col min="7" max="7" width="5.42857142857143" style="1231" customWidth="1"/>
    <col min="8" max="8" width="13.5714285714286" style="1230" hidden="1" customWidth="1" outlineLevel="1"/>
    <col min="9" max="9" width="12" hidden="1" customWidth="1" outlineLevel="1"/>
    <col min="10" max="10" width="9.14285714285714" collapsed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81" customHeight="1" spans="1:7">
      <c r="A2" s="1273" t="s">
        <v>71</v>
      </c>
      <c r="B2" s="1273"/>
      <c r="C2" s="1273"/>
      <c r="D2" s="1273"/>
      <c r="E2" s="1273"/>
      <c r="F2" s="1273"/>
      <c r="G2" s="1273"/>
    </row>
    <row r="3" ht="66.75" customHeight="1" spans="1:7">
      <c r="A3" s="1274" t="s">
        <v>81</v>
      </c>
      <c r="B3" s="1274"/>
      <c r="C3" s="1274"/>
      <c r="D3" s="1274"/>
      <c r="E3" s="1274"/>
      <c r="F3" s="1274"/>
      <c r="G3" s="1274"/>
    </row>
    <row r="4" ht="66" customHeight="1" spans="1:7">
      <c r="A4" s="1274" t="s">
        <v>82</v>
      </c>
      <c r="B4" s="1274"/>
      <c r="C4" s="1274"/>
      <c r="D4" s="1274"/>
      <c r="E4" s="1274"/>
      <c r="F4" s="1274"/>
      <c r="G4" s="1274"/>
    </row>
    <row r="5" ht="34.5" hidden="1" customHeight="1" spans="1:7">
      <c r="A5" s="1274"/>
      <c r="B5" s="1274"/>
      <c r="C5" s="1274"/>
      <c r="D5" s="1274"/>
      <c r="E5" s="1274"/>
      <c r="F5" s="1274"/>
      <c r="G5" s="1274"/>
    </row>
    <row r="6" ht="67.5" customHeight="1" spans="1:7">
      <c r="A6" s="1274" t="s">
        <v>83</v>
      </c>
      <c r="B6" s="1274"/>
      <c r="C6" s="1274"/>
      <c r="D6" s="1274"/>
      <c r="E6" s="1274"/>
      <c r="F6" s="1274"/>
      <c r="G6" s="1274"/>
    </row>
    <row r="7" ht="86.25" customHeight="1" spans="1:7">
      <c r="A7" s="1274" t="s">
        <v>84</v>
      </c>
      <c r="B7" s="1274"/>
      <c r="C7" s="1274"/>
      <c r="D7" s="1274"/>
      <c r="E7" s="1274"/>
      <c r="F7" s="1274"/>
      <c r="G7" s="1274"/>
    </row>
    <row r="8" ht="47.25" customHeight="1" spans="1:7">
      <c r="A8" s="1274" t="s">
        <v>85</v>
      </c>
      <c r="B8" s="1274"/>
      <c r="C8" s="1274"/>
      <c r="D8" s="1274"/>
      <c r="E8" s="1274"/>
      <c r="F8" s="1274"/>
      <c r="G8" s="1274"/>
    </row>
    <row r="9" ht="75.75" customHeight="1" spans="1:7">
      <c r="A9" s="1275" t="s">
        <v>86</v>
      </c>
      <c r="B9" s="1275"/>
      <c r="C9" s="1275"/>
      <c r="D9" s="1276"/>
      <c r="E9" s="1277" t="s">
        <v>87</v>
      </c>
      <c r="F9" s="1277"/>
      <c r="G9" s="1278"/>
    </row>
  </sheetData>
  <mergeCells count="9">
    <mergeCell ref="A1:G1"/>
    <mergeCell ref="A2:G2"/>
    <mergeCell ref="A3:G3"/>
    <mergeCell ref="A6:G6"/>
    <mergeCell ref="A7:G7"/>
    <mergeCell ref="A8:G8"/>
    <mergeCell ref="A9:C9"/>
    <mergeCell ref="E9:F9"/>
    <mergeCell ref="A4:G5"/>
  </mergeCells>
  <pageMargins left="0.7" right="0.7" top="0.75" bottom="0.75" header="0.3" footer="0.3"/>
  <pageSetup paperSize="9" scale="89" fitToHeight="0" orientation="portrait" horizontalDpi="600" vertic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42"/>
  <sheetViews>
    <sheetView zoomScaleSheetLayoutView="60" workbookViewId="0">
      <selection activeCell="A4" sqref="A4:G5"/>
    </sheetView>
  </sheetViews>
  <sheetFormatPr defaultColWidth="9.14285714285714" defaultRowHeight="15"/>
  <cols>
    <col min="1" max="1" width="4.71428571428571" style="33" customWidth="1"/>
    <col min="2" max="2" width="28.7142857142857" style="1093" customWidth="1"/>
    <col min="3" max="3" width="13.2857142857143" style="34" customWidth="1"/>
    <col min="4" max="4" width="13.2857142857143" style="1229" customWidth="1"/>
    <col min="5" max="5" width="14" style="1230" customWidth="1"/>
    <col min="6" max="6" width="13.5714285714286" style="1230" customWidth="1"/>
    <col min="7" max="7" width="29.4285714285714" style="1231" customWidth="1"/>
    <col min="8" max="8" width="13.5714285714286" style="1230" hidden="1" customWidth="1" outlineLevel="1"/>
    <col min="9" max="9" width="12" hidden="1" customWidth="1" outlineLevel="1"/>
    <col min="10" max="10" width="9.14285714285714" collapsed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60.75" customHeight="1" spans="1:7">
      <c r="A2" s="1232" t="s">
        <v>71</v>
      </c>
      <c r="B2" s="1232"/>
      <c r="C2" s="1232"/>
      <c r="D2" s="1232"/>
      <c r="E2" s="1232"/>
      <c r="F2" s="1232"/>
      <c r="G2" s="1232"/>
    </row>
    <row r="3" s="25" customFormat="1" ht="24" customHeight="1" spans="1:7">
      <c r="A3" s="1233" t="s">
        <v>88</v>
      </c>
      <c r="B3" s="1233"/>
      <c r="C3" s="1233"/>
      <c r="D3" s="1233"/>
      <c r="E3" s="1233"/>
      <c r="F3" s="1233"/>
      <c r="G3" s="1233"/>
    </row>
    <row r="4" spans="1:8">
      <c r="A4" s="1203" t="s">
        <v>2</v>
      </c>
      <c r="B4" s="947" t="s">
        <v>3</v>
      </c>
      <c r="C4" s="947" t="s">
        <v>4</v>
      </c>
      <c r="D4" s="947" t="s">
        <v>89</v>
      </c>
      <c r="E4" s="947"/>
      <c r="F4" s="947"/>
      <c r="G4" s="1234" t="s">
        <v>6</v>
      </c>
      <c r="H4"/>
    </row>
    <row r="5" ht="31.55" spans="1:8">
      <c r="A5" s="1203"/>
      <c r="B5" s="947"/>
      <c r="C5" s="947"/>
      <c r="D5" s="990" t="s">
        <v>7</v>
      </c>
      <c r="E5" s="990" t="s">
        <v>8</v>
      </c>
      <c r="F5" s="990" t="s">
        <v>9</v>
      </c>
      <c r="G5" s="1234"/>
      <c r="H5" s="949" t="s">
        <v>9</v>
      </c>
    </row>
    <row r="6" spans="1:8">
      <c r="A6" s="7" t="s">
        <v>10</v>
      </c>
      <c r="B6" s="7"/>
      <c r="C6" s="7"/>
      <c r="D6" s="7"/>
      <c r="E6" s="7"/>
      <c r="F6" s="7"/>
      <c r="G6" s="1235"/>
      <c r="H6"/>
    </row>
    <row r="7" s="27" customFormat="1" ht="33.75" customHeight="1" spans="1:9">
      <c r="A7" s="1236" t="s">
        <v>11</v>
      </c>
      <c r="B7" s="1237" t="s">
        <v>12</v>
      </c>
      <c r="C7" s="611" t="s">
        <v>13</v>
      </c>
      <c r="D7" s="1238">
        <v>2486.08</v>
      </c>
      <c r="E7" s="1238">
        <v>283.21</v>
      </c>
      <c r="F7" s="1238">
        <f>D7+E7</f>
        <v>2769.29</v>
      </c>
      <c r="G7" s="1239" t="s">
        <v>90</v>
      </c>
      <c r="H7" s="1238">
        <v>2384.28182</v>
      </c>
      <c r="I7" s="1270">
        <f>F7-H7</f>
        <v>385.00818</v>
      </c>
    </row>
    <row r="8" s="27" customFormat="1" ht="67.5" customHeight="1" spans="1:8">
      <c r="A8" s="1240"/>
      <c r="B8" s="1241"/>
      <c r="C8" s="611" t="s">
        <v>15</v>
      </c>
      <c r="D8" s="1242"/>
      <c r="E8" s="1242"/>
      <c r="F8" s="1242"/>
      <c r="G8" s="1239"/>
      <c r="H8" s="1242"/>
    </row>
    <row r="9" customHeight="1" spans="1:8">
      <c r="A9" s="1243" t="s">
        <v>16</v>
      </c>
      <c r="B9" s="1113" t="s">
        <v>17</v>
      </c>
      <c r="C9" s="611" t="s">
        <v>13</v>
      </c>
      <c r="D9" s="1238">
        <v>1459.4</v>
      </c>
      <c r="E9" s="1238">
        <v>0</v>
      </c>
      <c r="F9" s="1238">
        <f>D9+E9</f>
        <v>1459.4</v>
      </c>
      <c r="G9" s="1239"/>
      <c r="H9" s="1244">
        <v>1000</v>
      </c>
    </row>
    <row r="10" spans="1:8">
      <c r="A10" s="1243"/>
      <c r="B10" s="1113"/>
      <c r="C10" s="611" t="s">
        <v>91</v>
      </c>
      <c r="D10" s="1245"/>
      <c r="E10" s="1245"/>
      <c r="F10" s="1245"/>
      <c r="G10" s="1239"/>
      <c r="H10" s="1246"/>
    </row>
    <row r="11" ht="63" customHeight="1" spans="1:8">
      <c r="A11" s="1243"/>
      <c r="B11" s="1113"/>
      <c r="C11" s="611" t="s">
        <v>19</v>
      </c>
      <c r="D11" s="1242"/>
      <c r="E11" s="1242"/>
      <c r="F11" s="1242"/>
      <c r="G11" s="1239"/>
      <c r="H11" s="1247"/>
    </row>
    <row r="12" hidden="1" outlineLevel="1" spans="1:8">
      <c r="A12" s="1248" t="s">
        <v>20</v>
      </c>
      <c r="B12" s="1113" t="s">
        <v>21</v>
      </c>
      <c r="C12" s="611" t="s">
        <v>13</v>
      </c>
      <c r="D12" s="1238">
        <v>0</v>
      </c>
      <c r="E12" s="1238">
        <v>0</v>
      </c>
      <c r="F12" s="1238">
        <f>D12+E12</f>
        <v>0</v>
      </c>
      <c r="G12" s="1239"/>
      <c r="H12" s="1238">
        <v>352.8</v>
      </c>
    </row>
    <row r="13" ht="22.5" hidden="1" outlineLevel="1" spans="1:8">
      <c r="A13" s="1248"/>
      <c r="B13" s="1113"/>
      <c r="C13" s="611" t="s">
        <v>22</v>
      </c>
      <c r="D13" s="1245"/>
      <c r="E13" s="1245"/>
      <c r="F13" s="1245"/>
      <c r="G13" s="1239"/>
      <c r="H13" s="1245"/>
    </row>
    <row r="14" ht="41.25" hidden="1" customHeight="1" outlineLevel="1" spans="1:8">
      <c r="A14" s="1248"/>
      <c r="B14" s="1113"/>
      <c r="C14" s="611" t="s">
        <v>52</v>
      </c>
      <c r="D14" s="1242"/>
      <c r="E14" s="1242"/>
      <c r="F14" s="1242"/>
      <c r="G14" s="1239"/>
      <c r="H14" s="1242"/>
    </row>
    <row r="15" ht="51" hidden="1" outlineLevel="1" spans="1:8">
      <c r="A15" s="1248" t="s">
        <v>23</v>
      </c>
      <c r="B15" s="1113" t="s">
        <v>24</v>
      </c>
      <c r="C15" s="611" t="s">
        <v>13</v>
      </c>
      <c r="D15" s="1249">
        <f>'07'!D14</f>
        <v>0</v>
      </c>
      <c r="E15" s="1249">
        <v>0</v>
      </c>
      <c r="F15" s="1249">
        <v>0</v>
      </c>
      <c r="G15" s="1235"/>
      <c r="H15" s="1249">
        <v>0</v>
      </c>
    </row>
    <row r="16" hidden="1" outlineLevel="1" spans="1:8">
      <c r="A16" s="1248" t="s">
        <v>25</v>
      </c>
      <c r="B16" s="1113" t="s">
        <v>26</v>
      </c>
      <c r="C16" s="611" t="s">
        <v>13</v>
      </c>
      <c r="D16" s="1238">
        <v>0</v>
      </c>
      <c r="E16" s="1238">
        <v>0</v>
      </c>
      <c r="F16" s="1238">
        <v>0</v>
      </c>
      <c r="G16" s="1250"/>
      <c r="H16" s="1238">
        <v>1500</v>
      </c>
    </row>
    <row r="17" ht="33.75" hidden="1" outlineLevel="1" spans="1:8">
      <c r="A17" s="1248"/>
      <c r="B17" s="1113"/>
      <c r="C17" s="611" t="s">
        <v>27</v>
      </c>
      <c r="D17" s="1245"/>
      <c r="E17" s="1245"/>
      <c r="F17" s="1245"/>
      <c r="G17" s="1251"/>
      <c r="H17" s="1245"/>
    </row>
    <row r="18" ht="33.75" hidden="1" outlineLevel="1" spans="1:8">
      <c r="A18" s="1248"/>
      <c r="B18" s="1113"/>
      <c r="C18" s="611" t="s">
        <v>28</v>
      </c>
      <c r="D18" s="1242"/>
      <c r="E18" s="1242"/>
      <c r="F18" s="1242"/>
      <c r="G18" s="1252"/>
      <c r="H18" s="1242"/>
    </row>
    <row r="19" ht="51" collapsed="1" spans="1:9">
      <c r="A19" s="1253" t="s">
        <v>29</v>
      </c>
      <c r="B19" s="1254" t="s">
        <v>30</v>
      </c>
      <c r="C19" s="918" t="s">
        <v>13</v>
      </c>
      <c r="D19" s="1255">
        <f>D20+D25+D27</f>
        <v>55489.46887</v>
      </c>
      <c r="E19" s="1255">
        <f>E20+E25</f>
        <v>326.52579</v>
      </c>
      <c r="F19" s="1255">
        <f>D19+E19</f>
        <v>55815.99466</v>
      </c>
      <c r="G19" s="1256"/>
      <c r="H19" s="1249">
        <v>62102.80279</v>
      </c>
      <c r="I19" s="1271">
        <f>D19-H19</f>
        <v>-6613.33392</v>
      </c>
    </row>
    <row r="20" ht="15.75" hidden="1" customHeight="1" outlineLevel="1" spans="1:8">
      <c r="A20" s="1257"/>
      <c r="B20" s="1113" t="s">
        <v>31</v>
      </c>
      <c r="C20" s="611" t="s">
        <v>13</v>
      </c>
      <c r="D20" s="1238">
        <v>41434.41645</v>
      </c>
      <c r="E20" s="1258">
        <f>E21+E22+E23+E24</f>
        <v>326.52579</v>
      </c>
      <c r="F20" s="1238">
        <f>D20+E20</f>
        <v>41760.94224</v>
      </c>
      <c r="G20" s="606"/>
      <c r="H20" s="1238">
        <v>48386.20267</v>
      </c>
    </row>
    <row r="21" ht="21" customHeight="1" collapsed="1" spans="1:8">
      <c r="A21" s="1257"/>
      <c r="B21" s="1113"/>
      <c r="C21" s="611" t="s">
        <v>91</v>
      </c>
      <c r="D21" s="1245"/>
      <c r="E21" s="1249">
        <v>21.725</v>
      </c>
      <c r="F21" s="1245"/>
      <c r="G21" s="355" t="s">
        <v>92</v>
      </c>
      <c r="H21" s="1245"/>
    </row>
    <row r="22" ht="21.75" customHeight="1" spans="1:8">
      <c r="A22" s="1257"/>
      <c r="B22" s="1113"/>
      <c r="C22" s="611" t="s">
        <v>34</v>
      </c>
      <c r="D22" s="1245"/>
      <c r="E22" s="1249">
        <v>0</v>
      </c>
      <c r="F22" s="1245"/>
      <c r="G22" s="606"/>
      <c r="H22" s="1245"/>
    </row>
    <row r="23" ht="132" customHeight="1" spans="1:12">
      <c r="A23" s="1257"/>
      <c r="B23" s="1113"/>
      <c r="C23" s="611" t="s">
        <v>35</v>
      </c>
      <c r="D23" s="1245"/>
      <c r="E23" s="1259">
        <f>216.496+83.00479</f>
        <v>299.50079</v>
      </c>
      <c r="F23" s="1245"/>
      <c r="G23" s="355" t="s">
        <v>93</v>
      </c>
      <c r="H23" s="1245"/>
      <c r="L23" s="1271"/>
    </row>
    <row r="24" s="25" customFormat="1" ht="21.75" customHeight="1" spans="1:9">
      <c r="A24" s="1257"/>
      <c r="B24" s="1113"/>
      <c r="C24" s="363" t="s">
        <v>22</v>
      </c>
      <c r="D24" s="1242"/>
      <c r="E24" s="1259">
        <v>5.3</v>
      </c>
      <c r="F24" s="1242"/>
      <c r="G24" s="355" t="s">
        <v>92</v>
      </c>
      <c r="H24" s="1242"/>
      <c r="I24" s="1272">
        <f>H20-F20</f>
        <v>6625.26043</v>
      </c>
    </row>
    <row r="25" spans="1:8">
      <c r="A25" s="1257"/>
      <c r="B25" s="1113" t="s">
        <v>36</v>
      </c>
      <c r="C25" s="611" t="s">
        <v>13</v>
      </c>
      <c r="D25" s="1238">
        <v>14055.05242</v>
      </c>
      <c r="E25" s="1238">
        <v>0</v>
      </c>
      <c r="F25" s="1238">
        <f>D25+E25</f>
        <v>14055.05242</v>
      </c>
      <c r="G25" s="1260"/>
      <c r="H25" s="1238" t="s">
        <v>38</v>
      </c>
    </row>
    <row r="26" ht="87" customHeight="1" spans="1:9">
      <c r="A26" s="1257"/>
      <c r="B26" s="1113"/>
      <c r="C26" s="611" t="s">
        <v>39</v>
      </c>
      <c r="D26" s="1242"/>
      <c r="E26" s="1242"/>
      <c r="F26" s="1242"/>
      <c r="G26" s="1260"/>
      <c r="H26" s="1242"/>
      <c r="I26" s="1271">
        <f>D25+E25</f>
        <v>14055.05242</v>
      </c>
    </row>
    <row r="27" ht="27.75" hidden="1" customHeight="1" outlineLevel="1" spans="1:8">
      <c r="A27" s="1257"/>
      <c r="B27" s="1113" t="s">
        <v>40</v>
      </c>
      <c r="C27" s="611"/>
      <c r="D27" s="1238">
        <v>0</v>
      </c>
      <c r="E27" s="1238"/>
      <c r="F27" s="1238">
        <v>0</v>
      </c>
      <c r="G27" s="1250"/>
      <c r="H27" s="1238">
        <v>0</v>
      </c>
    </row>
    <row r="28" collapsed="1" spans="1:8">
      <c r="A28" s="1248"/>
      <c r="B28" s="1254" t="s">
        <v>41</v>
      </c>
      <c r="C28" s="1239"/>
      <c r="D28" s="1255">
        <f>D19+D16+D15+D12+D9+D7</f>
        <v>59434.94887</v>
      </c>
      <c r="E28" s="1255">
        <f>E19+E16+E15+E12+E9+E7</f>
        <v>609.73579</v>
      </c>
      <c r="F28" s="1255">
        <f>F19+F16+F15+F12+F9+F7</f>
        <v>60044.68466</v>
      </c>
      <c r="G28" s="1235"/>
      <c r="H28" s="1255">
        <v>67339.88461</v>
      </c>
    </row>
    <row r="29" spans="1:8">
      <c r="A29" s="6" t="s">
        <v>42</v>
      </c>
      <c r="B29" s="6"/>
      <c r="C29" s="6"/>
      <c r="D29" s="6"/>
      <c r="E29" s="6"/>
      <c r="F29" s="6"/>
      <c r="G29" s="1235"/>
      <c r="H29"/>
    </row>
    <row r="30" spans="1:8">
      <c r="A30" s="7" t="s">
        <v>43</v>
      </c>
      <c r="B30" s="7"/>
      <c r="C30" s="7"/>
      <c r="D30" s="7"/>
      <c r="E30" s="7"/>
      <c r="F30" s="7"/>
      <c r="G30" s="1235"/>
      <c r="H30"/>
    </row>
    <row r="31" ht="45" spans="1:9">
      <c r="A31" s="1248" t="s">
        <v>44</v>
      </c>
      <c r="B31" s="611" t="s">
        <v>45</v>
      </c>
      <c r="C31" s="611" t="s">
        <v>46</v>
      </c>
      <c r="D31" s="1206">
        <v>5436.09609</v>
      </c>
      <c r="E31" s="1206">
        <v>-0.9324</v>
      </c>
      <c r="F31" s="1206">
        <f>D31+E31</f>
        <v>5435.16369</v>
      </c>
      <c r="G31" s="606" t="s">
        <v>94</v>
      </c>
      <c r="H31" s="6">
        <v>6398.57079</v>
      </c>
      <c r="I31" s="1">
        <f>F31-H31</f>
        <v>-963.407099999999</v>
      </c>
    </row>
    <row r="32" spans="1:8">
      <c r="A32" s="1248"/>
      <c r="B32" s="1254"/>
      <c r="C32" s="1261"/>
      <c r="D32" s="1207">
        <f>D31</f>
        <v>5436.09609</v>
      </c>
      <c r="E32" s="1207">
        <f>E31</f>
        <v>-0.9324</v>
      </c>
      <c r="F32" s="1207">
        <f>F31</f>
        <v>5435.16369</v>
      </c>
      <c r="G32" s="1235"/>
      <c r="H32" s="6">
        <v>6398.57079</v>
      </c>
    </row>
    <row r="33" spans="1:8">
      <c r="A33" s="1262"/>
      <c r="B33" s="1254"/>
      <c r="C33" s="1263"/>
      <c r="D33" s="1207">
        <f>D32+D28</f>
        <v>64871.04496</v>
      </c>
      <c r="E33" s="1207">
        <f>E32+E28</f>
        <v>608.80339</v>
      </c>
      <c r="F33" s="1207">
        <f>F32+F28</f>
        <v>65479.84835</v>
      </c>
      <c r="G33" s="1235"/>
      <c r="H33" s="7">
        <v>73738.4554</v>
      </c>
    </row>
    <row r="34" spans="1:8">
      <c r="A34" s="1219"/>
      <c r="B34" s="1220"/>
      <c r="C34" s="1264"/>
      <c r="D34" s="1185"/>
      <c r="E34" s="1185"/>
      <c r="F34" s="1185"/>
      <c r="G34" s="1265"/>
      <c r="H34" s="1223"/>
    </row>
    <row r="35" ht="27" customHeight="1" spans="1:8">
      <c r="A35" s="1184"/>
      <c r="B35" s="1184"/>
      <c r="C35" s="1184"/>
      <c r="D35" s="1184"/>
      <c r="E35" s="1184"/>
      <c r="F35" s="1184"/>
      <c r="G35" s="1184"/>
      <c r="H35" s="1223"/>
    </row>
    <row r="36" spans="1:7">
      <c r="A36" s="203"/>
      <c r="B36" s="1186"/>
      <c r="C36" s="1266"/>
      <c r="D36" s="29"/>
      <c r="E36" s="29"/>
      <c r="F36" s="29"/>
      <c r="G36" s="1225"/>
    </row>
    <row r="37" spans="1:7">
      <c r="A37" s="203"/>
      <c r="B37" s="1186"/>
      <c r="C37" s="1266"/>
      <c r="D37" s="29"/>
      <c r="E37" s="29"/>
      <c r="F37" s="29"/>
      <c r="G37" s="1225"/>
    </row>
    <row r="38" ht="18.75" spans="1:7">
      <c r="A38" s="1190" t="s">
        <v>86</v>
      </c>
      <c r="B38" s="1186"/>
      <c r="C38" s="1266"/>
      <c r="D38" s="29"/>
      <c r="E38" s="29"/>
      <c r="F38" s="1190" t="s">
        <v>87</v>
      </c>
      <c r="G38" s="1226"/>
    </row>
    <row r="41" spans="4:6">
      <c r="D41" s="1267"/>
      <c r="F41" s="1267"/>
    </row>
    <row r="42" spans="4:6">
      <c r="D42" s="1268"/>
      <c r="E42" s="1269"/>
      <c r="F42" s="1269"/>
    </row>
  </sheetData>
  <mergeCells count="51">
    <mergeCell ref="A1:G1"/>
    <mergeCell ref="A2:G2"/>
    <mergeCell ref="A3:G3"/>
    <mergeCell ref="D4:F4"/>
    <mergeCell ref="A6:F6"/>
    <mergeCell ref="A29:F29"/>
    <mergeCell ref="A30:F30"/>
    <mergeCell ref="A35:G35"/>
    <mergeCell ref="A4:A5"/>
    <mergeCell ref="A7:A8"/>
    <mergeCell ref="A9:A11"/>
    <mergeCell ref="A12:A14"/>
    <mergeCell ref="A16:A18"/>
    <mergeCell ref="A19:A27"/>
    <mergeCell ref="B4:B5"/>
    <mergeCell ref="B7:B8"/>
    <mergeCell ref="B9:B11"/>
    <mergeCell ref="B12:B14"/>
    <mergeCell ref="B16:B18"/>
    <mergeCell ref="B20:B24"/>
    <mergeCell ref="B25:B26"/>
    <mergeCell ref="C4:C5"/>
    <mergeCell ref="D7:D8"/>
    <mergeCell ref="D9:D11"/>
    <mergeCell ref="D12:D14"/>
    <mergeCell ref="D16:D18"/>
    <mergeCell ref="D20:D24"/>
    <mergeCell ref="D25:D26"/>
    <mergeCell ref="E7:E8"/>
    <mergeCell ref="E9:E11"/>
    <mergeCell ref="E12:E14"/>
    <mergeCell ref="E16:E18"/>
    <mergeCell ref="E25:E26"/>
    <mergeCell ref="F7:F8"/>
    <mergeCell ref="F9:F11"/>
    <mergeCell ref="F12:F14"/>
    <mergeCell ref="F16:F18"/>
    <mergeCell ref="F20:F24"/>
    <mergeCell ref="F25:F26"/>
    <mergeCell ref="G4:G5"/>
    <mergeCell ref="G7:G8"/>
    <mergeCell ref="G9:G11"/>
    <mergeCell ref="G12:G14"/>
    <mergeCell ref="G16:G18"/>
    <mergeCell ref="G25:G26"/>
    <mergeCell ref="H7:H8"/>
    <mergeCell ref="H9:H11"/>
    <mergeCell ref="H12:H14"/>
    <mergeCell ref="H16:H18"/>
    <mergeCell ref="H20:H24"/>
    <mergeCell ref="H25:H26"/>
  </mergeCells>
  <pageMargins left="0.7" right="0.7" top="0.75" bottom="0.75" header="0.3" footer="0.3"/>
  <pageSetup paperSize="9" scale="71" orientation="portrait" horizontalDpi="600" vertic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0"/>
  <sheetViews>
    <sheetView zoomScaleSheetLayoutView="60" topLeftCell="A24" workbookViewId="0">
      <selection activeCell="E61" sqref="E61"/>
    </sheetView>
  </sheetViews>
  <sheetFormatPr defaultColWidth="9.14285714285714" defaultRowHeight="15" outlineLevelCol="7"/>
  <cols>
    <col min="1" max="1" width="4.71428571428571" style="33" customWidth="1"/>
    <col min="2" max="2" width="31.5714285714286" style="1093" customWidth="1"/>
    <col min="3" max="3" width="13.2857142857143" style="1093" customWidth="1"/>
    <col min="4" max="4" width="13.5714285714286" style="1199" customWidth="1"/>
    <col min="5" max="5" width="13.5714285714286" style="1200" customWidth="1"/>
    <col min="6" max="6" width="13.5714285714286" style="1199" customWidth="1"/>
    <col min="7" max="7" width="29" style="1102" customWidth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60.75" customHeight="1" spans="1:7">
      <c r="A2" s="1201" t="s">
        <v>71</v>
      </c>
      <c r="B2" s="1201"/>
      <c r="C2" s="1201"/>
      <c r="D2" s="1201"/>
      <c r="E2" s="1201"/>
      <c r="F2" s="1201"/>
      <c r="G2" s="1201"/>
    </row>
    <row r="3" s="25" customFormat="1" ht="24" customHeight="1" spans="1:7">
      <c r="A3" s="1202" t="s">
        <v>95</v>
      </c>
      <c r="B3" s="1202"/>
      <c r="C3" s="1202"/>
      <c r="D3" s="1202"/>
      <c r="E3" s="1202"/>
      <c r="F3" s="1202"/>
      <c r="G3" s="1202"/>
    </row>
    <row r="4" spans="1:8">
      <c r="A4" s="1203" t="s">
        <v>2</v>
      </c>
      <c r="B4" s="947" t="s">
        <v>3</v>
      </c>
      <c r="C4" s="947" t="s">
        <v>4</v>
      </c>
      <c r="D4" s="947" t="s">
        <v>89</v>
      </c>
      <c r="E4" s="947"/>
      <c r="F4" s="947"/>
      <c r="G4" s="1204" t="s">
        <v>6</v>
      </c>
      <c r="H4" s="1178"/>
    </row>
    <row r="5" ht="25.5" spans="1:8">
      <c r="A5" s="1203"/>
      <c r="B5" s="947"/>
      <c r="C5" s="947"/>
      <c r="D5" s="990" t="s">
        <v>7</v>
      </c>
      <c r="E5" s="990" t="s">
        <v>8</v>
      </c>
      <c r="F5" s="990" t="s">
        <v>9</v>
      </c>
      <c r="G5" s="1205"/>
      <c r="H5" s="1178"/>
    </row>
    <row r="6" spans="1:8">
      <c r="A6" s="7" t="s">
        <v>96</v>
      </c>
      <c r="B6" s="7"/>
      <c r="C6" s="7"/>
      <c r="D6" s="7"/>
      <c r="E6" s="7"/>
      <c r="F6" s="7"/>
      <c r="G6" s="7"/>
      <c r="H6" s="1178"/>
    </row>
    <row r="7" ht="159" customHeight="1" spans="1:8">
      <c r="A7" s="6" t="s">
        <v>11</v>
      </c>
      <c r="B7" s="15" t="s">
        <v>97</v>
      </c>
      <c r="C7" s="990" t="s">
        <v>13</v>
      </c>
      <c r="D7" s="1206" t="e">
        <f>#REF!</f>
        <v>#REF!</v>
      </c>
      <c r="E7" s="1206" t="e">
        <f>#REF!</f>
        <v>#REF!</v>
      </c>
      <c r="F7" s="1206" t="e">
        <f>D7+E7</f>
        <v>#REF!</v>
      </c>
      <c r="G7" s="1155" t="s">
        <v>98</v>
      </c>
      <c r="H7" s="1179"/>
    </row>
    <row r="8" ht="60" hidden="1" customHeight="1" outlineLevel="1" spans="1:8">
      <c r="A8" s="6" t="s">
        <v>16</v>
      </c>
      <c r="B8" s="15" t="s">
        <v>99</v>
      </c>
      <c r="C8" s="990" t="s">
        <v>13</v>
      </c>
      <c r="D8" s="1206" t="e">
        <f>#REF!</f>
        <v>#REF!</v>
      </c>
      <c r="E8" s="1206" t="e">
        <f>#REF!</f>
        <v>#REF!</v>
      </c>
      <c r="F8" s="1206" t="e">
        <f>D8+E8</f>
        <v>#REF!</v>
      </c>
      <c r="G8" s="1155"/>
      <c r="H8" s="1179"/>
    </row>
    <row r="9" hidden="1" outlineLevel="1" spans="1:8">
      <c r="A9" s="6"/>
      <c r="B9" s="15"/>
      <c r="C9" s="990" t="s">
        <v>100</v>
      </c>
      <c r="D9" s="1206"/>
      <c r="E9" s="1206"/>
      <c r="F9" s="1206"/>
      <c r="G9" s="1156"/>
      <c r="H9" s="1178"/>
    </row>
    <row r="10" ht="49.5" hidden="1" customHeight="1" outlineLevel="1" spans="1:8">
      <c r="A10" s="6"/>
      <c r="B10" s="15"/>
      <c r="C10" s="990" t="s">
        <v>19</v>
      </c>
      <c r="D10" s="1206"/>
      <c r="E10" s="1206"/>
      <c r="F10" s="1206"/>
      <c r="G10" s="1156"/>
      <c r="H10" s="1178"/>
    </row>
    <row r="11" hidden="1" outlineLevel="1" spans="1:8">
      <c r="A11" s="15" t="s">
        <v>101</v>
      </c>
      <c r="B11" s="15" t="s">
        <v>102</v>
      </c>
      <c r="C11" s="990" t="s">
        <v>13</v>
      </c>
      <c r="D11" s="1206" t="e">
        <f>#REF!</f>
        <v>#REF!</v>
      </c>
      <c r="E11" s="1206" t="e">
        <f>#REF!</f>
        <v>#REF!</v>
      </c>
      <c r="F11" s="1206" t="e">
        <f>D11+E11</f>
        <v>#REF!</v>
      </c>
      <c r="G11" s="1155"/>
      <c r="H11" s="1179"/>
    </row>
    <row r="12" ht="25.5" hidden="1" outlineLevel="1" spans="1:8">
      <c r="A12" s="15"/>
      <c r="B12" s="15"/>
      <c r="C12" s="990" t="s">
        <v>22</v>
      </c>
      <c r="D12" s="1206" t="e">
        <f>#REF!</f>
        <v>#REF!</v>
      </c>
      <c r="E12" s="1206" t="e">
        <f>#REF!</f>
        <v>#REF!</v>
      </c>
      <c r="F12" s="1206"/>
      <c r="G12" s="1155"/>
      <c r="H12" s="1178"/>
    </row>
    <row r="13" ht="64.5" hidden="1" customHeight="1" outlineLevel="1" spans="1:8">
      <c r="A13" s="15"/>
      <c r="B13" s="15"/>
      <c r="C13" s="990" t="s">
        <v>15</v>
      </c>
      <c r="D13" s="1206" t="e">
        <f>#REF!</f>
        <v>#REF!</v>
      </c>
      <c r="E13" s="1206" t="e">
        <f>#REF!</f>
        <v>#REF!</v>
      </c>
      <c r="F13" s="1206"/>
      <c r="G13" s="1155"/>
      <c r="H13" s="1178"/>
    </row>
    <row r="14" ht="90" hidden="1" outlineLevel="1" spans="1:8">
      <c r="A14" s="1113" t="s">
        <v>23</v>
      </c>
      <c r="B14" s="15" t="s">
        <v>103</v>
      </c>
      <c r="C14" s="990" t="s">
        <v>13</v>
      </c>
      <c r="D14" s="1206" t="e">
        <f>#REF!</f>
        <v>#REF!</v>
      </c>
      <c r="E14" s="1206" t="e">
        <f>#REF!</f>
        <v>#REF!</v>
      </c>
      <c r="F14" s="1206" t="e">
        <f>D14+E14</f>
        <v>#REF!</v>
      </c>
      <c r="G14" s="1155"/>
      <c r="H14" s="1179"/>
    </row>
    <row r="15" hidden="1" outlineLevel="1" collapsed="1" spans="1:8">
      <c r="A15" s="15" t="s">
        <v>104</v>
      </c>
      <c r="B15" s="15" t="s">
        <v>26</v>
      </c>
      <c r="C15" s="990" t="s">
        <v>13</v>
      </c>
      <c r="D15" s="1206" t="e">
        <f>#REF!</f>
        <v>#REF!</v>
      </c>
      <c r="E15" s="1206" t="e">
        <f>#REF!</f>
        <v>#REF!</v>
      </c>
      <c r="F15" s="1206" t="e">
        <f>D15+E15</f>
        <v>#REF!</v>
      </c>
      <c r="G15" s="1155"/>
      <c r="H15" s="1179"/>
    </row>
    <row r="16" ht="38.25" hidden="1" outlineLevel="1" spans="1:8">
      <c r="A16" s="15"/>
      <c r="B16" s="15"/>
      <c r="C16" s="990" t="s">
        <v>27</v>
      </c>
      <c r="D16" s="1206" t="e">
        <f>#REF!</f>
        <v>#REF!</v>
      </c>
      <c r="E16" s="1206" t="e">
        <f>#REF!</f>
        <v>#REF!</v>
      </c>
      <c r="F16" s="1206"/>
      <c r="G16" s="1156"/>
      <c r="H16" s="1178"/>
    </row>
    <row r="17" ht="38.25" hidden="1" outlineLevel="1" spans="1:8">
      <c r="A17" s="15"/>
      <c r="B17" s="15"/>
      <c r="C17" s="990" t="s">
        <v>28</v>
      </c>
      <c r="D17" s="1206" t="e">
        <f>#REF!</f>
        <v>#REF!</v>
      </c>
      <c r="E17" s="1206" t="e">
        <f>#REF!</f>
        <v>#REF!</v>
      </c>
      <c r="F17" s="1206"/>
      <c r="G17" s="1156"/>
      <c r="H17" s="1178"/>
    </row>
    <row r="18" ht="60" customHeight="1" collapsed="1" spans="1:8">
      <c r="A18" s="15" t="s">
        <v>105</v>
      </c>
      <c r="B18" s="15" t="s">
        <v>30</v>
      </c>
      <c r="C18" s="990" t="s">
        <v>13</v>
      </c>
      <c r="D18" s="1206" t="e">
        <f>D19+D24</f>
        <v>#REF!</v>
      </c>
      <c r="E18" s="1206" t="e">
        <f>E19+E24</f>
        <v>#REF!</v>
      </c>
      <c r="F18" s="1206" t="e">
        <f>F19+F24</f>
        <v>#REF!</v>
      </c>
      <c r="G18" s="1155"/>
      <c r="H18" s="1179"/>
    </row>
    <row r="19" spans="1:8">
      <c r="A19" s="15"/>
      <c r="B19" s="15" t="s">
        <v>106</v>
      </c>
      <c r="C19" s="990" t="s">
        <v>13</v>
      </c>
      <c r="D19" s="1206" t="e">
        <f>#REF!</f>
        <v>#REF!</v>
      </c>
      <c r="E19" s="1206" t="e">
        <f>#REF!</f>
        <v>#REF!</v>
      </c>
      <c r="F19" s="1206" t="e">
        <f>D19+E19</f>
        <v>#REF!</v>
      </c>
      <c r="G19" s="1155"/>
      <c r="H19" s="1179"/>
    </row>
    <row r="20" ht="72" spans="1:8">
      <c r="A20" s="15"/>
      <c r="B20" s="15"/>
      <c r="C20" s="990" t="s">
        <v>91</v>
      </c>
      <c r="D20" s="1207"/>
      <c r="E20" s="1206">
        <f>-0.94225+654.46807-33.35673</f>
        <v>620.16909</v>
      </c>
      <c r="F20" s="1208"/>
      <c r="G20" s="1155" t="s">
        <v>107</v>
      </c>
      <c r="H20" s="1179"/>
    </row>
    <row r="21" ht="77.25" customHeight="1" spans="1:8">
      <c r="A21" s="15"/>
      <c r="B21" s="15"/>
      <c r="C21" s="990" t="s">
        <v>34</v>
      </c>
      <c r="D21" s="1207"/>
      <c r="E21" s="1206">
        <v>159.10076</v>
      </c>
      <c r="F21" s="1209"/>
      <c r="G21" s="1155" t="s">
        <v>108</v>
      </c>
      <c r="H21" s="1179"/>
    </row>
    <row r="22" ht="104.25" customHeight="1" spans="1:8">
      <c r="A22" s="15"/>
      <c r="B22" s="15"/>
      <c r="C22" s="990" t="s">
        <v>35</v>
      </c>
      <c r="D22" s="1207"/>
      <c r="E22" s="1206">
        <f>-160.48737+109.46336</f>
        <v>-51.02401</v>
      </c>
      <c r="F22" s="1209"/>
      <c r="G22" s="1155" t="s">
        <v>109</v>
      </c>
      <c r="H22" s="1179"/>
    </row>
    <row r="23" ht="25.5" spans="1:8">
      <c r="A23" s="15"/>
      <c r="B23" s="15"/>
      <c r="C23" s="990" t="s">
        <v>22</v>
      </c>
      <c r="D23" s="1207"/>
      <c r="E23" s="1206">
        <v>881.11576</v>
      </c>
      <c r="F23" s="1210"/>
      <c r="G23" s="1155" t="s">
        <v>110</v>
      </c>
      <c r="H23" s="1179"/>
    </row>
    <row r="24" ht="79.5" customHeight="1" spans="1:8">
      <c r="A24" s="15"/>
      <c r="B24" s="15" t="s">
        <v>111</v>
      </c>
      <c r="C24" s="990" t="s">
        <v>13</v>
      </c>
      <c r="D24" s="1206" t="e">
        <f>#REF!</f>
        <v>#REF!</v>
      </c>
      <c r="E24" s="1206" t="e">
        <f>#REF!</f>
        <v>#REF!</v>
      </c>
      <c r="F24" s="1206" t="e">
        <f>D24+E24</f>
        <v>#REF!</v>
      </c>
      <c r="G24" s="1155" t="s">
        <v>112</v>
      </c>
      <c r="H24" s="1179"/>
    </row>
    <row r="25" ht="25.5" spans="1:8">
      <c r="A25" s="15"/>
      <c r="B25" s="15"/>
      <c r="C25" s="990" t="s">
        <v>39</v>
      </c>
      <c r="D25" s="1206"/>
      <c r="E25" s="1206"/>
      <c r="F25" s="1206"/>
      <c r="G25" s="1155"/>
      <c r="H25" s="1179"/>
    </row>
    <row r="26" s="1092" customFormat="1" spans="1:8">
      <c r="A26" s="19"/>
      <c r="B26" s="19" t="s">
        <v>41</v>
      </c>
      <c r="C26" s="1117"/>
      <c r="D26" s="1207" t="e">
        <f>D18+D15+D14+D11+D7+D8</f>
        <v>#REF!</v>
      </c>
      <c r="E26" s="1207" t="e">
        <f>E18+E15+E14+E11+E7+E8</f>
        <v>#REF!</v>
      </c>
      <c r="F26" s="1207" t="e">
        <f>F18+F15+F14+F11+F7+F8</f>
        <v>#REF!</v>
      </c>
      <c r="G26" s="1156"/>
      <c r="H26" s="1180"/>
    </row>
    <row r="27" spans="1:8">
      <c r="A27" s="7" t="s">
        <v>113</v>
      </c>
      <c r="B27" s="7"/>
      <c r="C27" s="7"/>
      <c r="D27" s="7"/>
      <c r="E27" s="7"/>
      <c r="F27" s="7"/>
      <c r="G27" s="7"/>
      <c r="H27" s="1178"/>
    </row>
    <row r="28" spans="1:8">
      <c r="A28" s="7"/>
      <c r="B28" s="7"/>
      <c r="C28" s="7"/>
      <c r="D28" s="7"/>
      <c r="E28" s="7"/>
      <c r="F28" s="7"/>
      <c r="G28" s="7"/>
      <c r="H28" s="1178"/>
    </row>
    <row r="29" ht="207.75" customHeight="1" spans="1:8">
      <c r="A29" s="15" t="s">
        <v>44</v>
      </c>
      <c r="B29" s="15" t="s">
        <v>114</v>
      </c>
      <c r="C29" s="990" t="s">
        <v>13</v>
      </c>
      <c r="D29" s="1206" t="e">
        <f>#REF!</f>
        <v>#REF!</v>
      </c>
      <c r="E29" s="1206" t="e">
        <f>#REF!</f>
        <v>#REF!</v>
      </c>
      <c r="F29" s="1206" t="e">
        <f>#REF!</f>
        <v>#REF!</v>
      </c>
      <c r="G29" s="1155" t="s">
        <v>115</v>
      </c>
      <c r="H29" s="1179"/>
    </row>
    <row r="30" s="1092" customFormat="1" spans="1:8">
      <c r="A30" s="19"/>
      <c r="B30" s="19" t="s">
        <v>116</v>
      </c>
      <c r="C30" s="1124"/>
      <c r="D30" s="1207" t="e">
        <f>D29</f>
        <v>#REF!</v>
      </c>
      <c r="E30" s="1207" t="e">
        <f>E29</f>
        <v>#REF!</v>
      </c>
      <c r="F30" s="1207" t="e">
        <f>F29</f>
        <v>#REF!</v>
      </c>
      <c r="G30" s="1156"/>
      <c r="H30" s="1180"/>
    </row>
    <row r="31" hidden="1" outlineLevel="1" spans="1:8">
      <c r="A31" s="7" t="s">
        <v>117</v>
      </c>
      <c r="B31" s="7"/>
      <c r="C31" s="7"/>
      <c r="D31" s="7"/>
      <c r="E31" s="7"/>
      <c r="F31" s="7"/>
      <c r="G31" s="7"/>
      <c r="H31" s="1178"/>
    </row>
    <row r="32" hidden="1" outlineLevel="1" spans="1:8">
      <c r="A32" s="15" t="s">
        <v>118</v>
      </c>
      <c r="B32" s="15" t="s">
        <v>119</v>
      </c>
      <c r="C32" s="990" t="s">
        <v>13</v>
      </c>
      <c r="D32" s="1206">
        <v>0</v>
      </c>
      <c r="E32" s="1206"/>
      <c r="F32" s="1206">
        <f>D32+E32</f>
        <v>0</v>
      </c>
      <c r="G32" s="1155"/>
      <c r="H32" s="1179"/>
    </row>
    <row r="33" hidden="1" outlineLevel="1" spans="1:8">
      <c r="A33" s="15"/>
      <c r="B33" s="15"/>
      <c r="C33" s="990" t="s">
        <v>91</v>
      </c>
      <c r="D33" s="1207"/>
      <c r="E33" s="1207"/>
      <c r="F33" s="1211"/>
      <c r="G33" s="1156"/>
      <c r="H33" s="1178"/>
    </row>
    <row r="34" ht="38.25" hidden="1" outlineLevel="1" spans="1:8">
      <c r="A34" s="15"/>
      <c r="B34" s="15"/>
      <c r="C34" s="990" t="s">
        <v>35</v>
      </c>
      <c r="D34" s="1207"/>
      <c r="E34" s="1207"/>
      <c r="F34" s="1212"/>
      <c r="G34" s="1156"/>
      <c r="H34" s="1178"/>
    </row>
    <row r="35" ht="25.5" hidden="1" outlineLevel="1" spans="1:8">
      <c r="A35" s="15"/>
      <c r="B35" s="15"/>
      <c r="C35" s="990" t="s">
        <v>22</v>
      </c>
      <c r="D35" s="1207"/>
      <c r="E35" s="1207"/>
      <c r="F35" s="1212"/>
      <c r="G35" s="1156"/>
      <c r="H35" s="1178"/>
    </row>
    <row r="36" hidden="1" outlineLevel="1" spans="1:8">
      <c r="A36" s="15"/>
      <c r="B36" s="15"/>
      <c r="C36" s="990" t="s">
        <v>39</v>
      </c>
      <c r="D36" s="1207"/>
      <c r="E36" s="1207"/>
      <c r="F36" s="1212"/>
      <c r="G36" s="1156"/>
      <c r="H36" s="1181"/>
    </row>
    <row r="37" hidden="1" outlineLevel="1" spans="1:8">
      <c r="A37" s="15"/>
      <c r="B37" s="15"/>
      <c r="C37" s="990"/>
      <c r="D37" s="1207"/>
      <c r="E37" s="1207"/>
      <c r="F37" s="1213"/>
      <c r="G37" s="1156"/>
      <c r="H37" s="1181"/>
    </row>
    <row r="38" s="1092" customFormat="1" hidden="1" outlineLevel="1" spans="1:8">
      <c r="A38" s="19"/>
      <c r="B38" s="19" t="s">
        <v>120</v>
      </c>
      <c r="C38" s="1124"/>
      <c r="D38" s="1207">
        <f>D32</f>
        <v>0</v>
      </c>
      <c r="E38" s="1207">
        <f>E32</f>
        <v>0</v>
      </c>
      <c r="F38" s="1207">
        <f>F32</f>
        <v>0</v>
      </c>
      <c r="G38" s="1156"/>
      <c r="H38" s="1180"/>
    </row>
    <row r="39" hidden="1" outlineLevel="1" spans="1:8">
      <c r="A39" s="7" t="s">
        <v>121</v>
      </c>
      <c r="B39" s="7"/>
      <c r="C39" s="7"/>
      <c r="D39" s="7"/>
      <c r="E39" s="7"/>
      <c r="F39" s="7"/>
      <c r="G39" s="7"/>
      <c r="H39" s="1178"/>
    </row>
    <row r="40" ht="30" hidden="1" outlineLevel="1" spans="1:8">
      <c r="A40" s="1125" t="s">
        <v>122</v>
      </c>
      <c r="B40" s="6" t="s">
        <v>123</v>
      </c>
      <c r="C40" s="1126" t="s">
        <v>13</v>
      </c>
      <c r="D40" s="1206">
        <v>0</v>
      </c>
      <c r="E40" s="1206"/>
      <c r="F40" s="1206">
        <f>D40+E40</f>
        <v>0</v>
      </c>
      <c r="G40" s="1155"/>
      <c r="H40" s="1179"/>
    </row>
    <row r="41" hidden="1" outlineLevel="1" spans="1:8">
      <c r="A41" s="1125"/>
      <c r="B41" s="7"/>
      <c r="C41" s="990" t="s">
        <v>91</v>
      </c>
      <c r="D41" s="1207"/>
      <c r="E41" s="1211"/>
      <c r="F41" s="1211"/>
      <c r="G41" s="1156"/>
      <c r="H41" s="1178"/>
    </row>
    <row r="42" ht="38.25" hidden="1" outlineLevel="1" spans="1:8">
      <c r="A42" s="1125"/>
      <c r="B42" s="7"/>
      <c r="C42" s="990" t="s">
        <v>15</v>
      </c>
      <c r="D42" s="1207"/>
      <c r="E42" s="1212"/>
      <c r="F42" s="1212"/>
      <c r="G42" s="1156"/>
      <c r="H42" s="1178"/>
    </row>
    <row r="43" ht="38.25" hidden="1" outlineLevel="1" spans="1:8">
      <c r="A43" s="1125"/>
      <c r="B43" s="7"/>
      <c r="C43" s="990" t="s">
        <v>124</v>
      </c>
      <c r="D43" s="1207"/>
      <c r="E43" s="1212"/>
      <c r="F43" s="1212"/>
      <c r="G43" s="1156"/>
      <c r="H43" s="1178"/>
    </row>
    <row r="44" ht="25.5" hidden="1" outlineLevel="1" spans="1:8">
      <c r="A44" s="1125"/>
      <c r="B44" s="7"/>
      <c r="C44" s="990" t="s">
        <v>39</v>
      </c>
      <c r="D44" s="1207"/>
      <c r="E44" s="1213"/>
      <c r="F44" s="1213"/>
      <c r="G44" s="1156"/>
      <c r="H44" s="1178"/>
    </row>
    <row r="45" ht="30" hidden="1" outlineLevel="1" spans="1:8">
      <c r="A45" s="1125" t="s">
        <v>125</v>
      </c>
      <c r="B45" s="6" t="s">
        <v>126</v>
      </c>
      <c r="C45" s="990" t="s">
        <v>13</v>
      </c>
      <c r="D45" s="1214">
        <v>0</v>
      </c>
      <c r="E45" s="1214"/>
      <c r="F45" s="1206">
        <f>D45+E45</f>
        <v>0</v>
      </c>
      <c r="G45" s="1155"/>
      <c r="H45" s="1179"/>
    </row>
    <row r="46" hidden="1" outlineLevel="1" spans="1:8">
      <c r="A46" s="1125"/>
      <c r="B46" s="1130"/>
      <c r="C46" s="990" t="s">
        <v>91</v>
      </c>
      <c r="D46" s="1214"/>
      <c r="E46" s="1215"/>
      <c r="F46" s="1215"/>
      <c r="G46" s="1155"/>
      <c r="H46" s="1178"/>
    </row>
    <row r="47" ht="38.25" hidden="1" outlineLevel="1" spans="1:8">
      <c r="A47" s="1125"/>
      <c r="B47" s="1130"/>
      <c r="C47" s="990" t="s">
        <v>15</v>
      </c>
      <c r="D47" s="1214"/>
      <c r="E47" s="1216"/>
      <c r="F47" s="1216"/>
      <c r="G47" s="1155"/>
      <c r="H47" s="1178"/>
    </row>
    <row r="48" ht="38.25" hidden="1" outlineLevel="1" spans="1:8">
      <c r="A48" s="1125"/>
      <c r="B48" s="1130"/>
      <c r="C48" s="990" t="s">
        <v>124</v>
      </c>
      <c r="D48" s="1214"/>
      <c r="E48" s="1216"/>
      <c r="F48" s="1216"/>
      <c r="G48" s="1155"/>
      <c r="H48" s="1178"/>
    </row>
    <row r="49" ht="25.5" hidden="1" outlineLevel="1" spans="1:8">
      <c r="A49" s="1125"/>
      <c r="B49" s="1130"/>
      <c r="C49" s="990" t="s">
        <v>39</v>
      </c>
      <c r="D49" s="1214"/>
      <c r="E49" s="1217"/>
      <c r="F49" s="1217"/>
      <c r="G49" s="1155"/>
      <c r="H49" s="1178"/>
    </row>
    <row r="50" s="1092" customFormat="1" ht="15.75" hidden="1" outlineLevel="1" spans="1:8">
      <c r="A50" s="1130"/>
      <c r="B50" s="1130" t="s">
        <v>127</v>
      </c>
      <c r="C50" s="1126"/>
      <c r="D50" s="1218">
        <f>D45+D40</f>
        <v>0</v>
      </c>
      <c r="E50" s="1218">
        <f>E45+E40</f>
        <v>0</v>
      </c>
      <c r="F50" s="1218">
        <f>F45+F40</f>
        <v>0</v>
      </c>
      <c r="G50" s="1156"/>
      <c r="H50" s="1180"/>
    </row>
    <row r="51" ht="15.75" collapsed="1" spans="1:8">
      <c r="A51" s="1125"/>
      <c r="B51" s="1130" t="s">
        <v>128</v>
      </c>
      <c r="C51" s="1113"/>
      <c r="D51" s="1218" t="e">
        <f>D50+D38+D30+D26</f>
        <v>#REF!</v>
      </c>
      <c r="E51" s="1218" t="e">
        <f>E50+E38+E30+E26</f>
        <v>#REF!</v>
      </c>
      <c r="F51" s="1218" t="e">
        <f>F50+F38+F30+F26</f>
        <v>#REF!</v>
      </c>
      <c r="G51" s="1156"/>
      <c r="H51" s="1180"/>
    </row>
    <row r="52" spans="1:6">
      <c r="A52" s="1219"/>
      <c r="B52" s="1220"/>
      <c r="C52" s="1221"/>
      <c r="D52" s="1185"/>
      <c r="E52" s="1222"/>
      <c r="F52" s="1223"/>
    </row>
    <row r="53" ht="27" customHeight="1" spans="1:6">
      <c r="A53" s="1184"/>
      <c r="B53" s="1184"/>
      <c r="C53" s="1184"/>
      <c r="D53" s="1184"/>
      <c r="E53" s="1184"/>
      <c r="F53" s="1223"/>
    </row>
    <row r="54" spans="1:5">
      <c r="A54" s="203"/>
      <c r="B54" s="1186"/>
      <c r="C54" s="1186"/>
      <c r="D54" s="1224"/>
      <c r="E54" s="1225"/>
    </row>
    <row r="55" spans="1:5">
      <c r="A55" s="203"/>
      <c r="B55" s="1186"/>
      <c r="C55" s="1186"/>
      <c r="D55" s="1224"/>
      <c r="E55" s="1225"/>
    </row>
    <row r="56" ht="18.75" spans="1:7">
      <c r="A56" s="1190" t="s">
        <v>86</v>
      </c>
      <c r="B56" s="1186"/>
      <c r="C56" s="1186"/>
      <c r="D56" s="1190"/>
      <c r="E56" s="1226"/>
      <c r="G56" s="1190" t="s">
        <v>87</v>
      </c>
    </row>
    <row r="59" spans="4:4">
      <c r="D59" s="1227"/>
    </row>
    <row r="60" spans="4:4">
      <c r="D60" s="1228"/>
    </row>
  </sheetData>
  <mergeCells count="44">
    <mergeCell ref="A1:G1"/>
    <mergeCell ref="A2:G2"/>
    <mergeCell ref="A3:G3"/>
    <mergeCell ref="D4:F4"/>
    <mergeCell ref="A6:G6"/>
    <mergeCell ref="A27:G27"/>
    <mergeCell ref="A28:G28"/>
    <mergeCell ref="A31:G31"/>
    <mergeCell ref="A39:G39"/>
    <mergeCell ref="A53:E53"/>
    <mergeCell ref="A4:A5"/>
    <mergeCell ref="A8:A10"/>
    <mergeCell ref="A11:A13"/>
    <mergeCell ref="A15:A17"/>
    <mergeCell ref="A18:A25"/>
    <mergeCell ref="A32:A37"/>
    <mergeCell ref="A41:A44"/>
    <mergeCell ref="A46:A49"/>
    <mergeCell ref="B4:B5"/>
    <mergeCell ref="B8:B10"/>
    <mergeCell ref="B11:B13"/>
    <mergeCell ref="B15:B17"/>
    <mergeCell ref="B19:B23"/>
    <mergeCell ref="B24:B25"/>
    <mergeCell ref="B32:B37"/>
    <mergeCell ref="B41:B44"/>
    <mergeCell ref="B46:B49"/>
    <mergeCell ref="C4:C5"/>
    <mergeCell ref="C36:C37"/>
    <mergeCell ref="D20:D23"/>
    <mergeCell ref="D33:D37"/>
    <mergeCell ref="D41:D44"/>
    <mergeCell ref="D46:D49"/>
    <mergeCell ref="E41:E44"/>
    <mergeCell ref="E46:E49"/>
    <mergeCell ref="F20:F23"/>
    <mergeCell ref="F33:F37"/>
    <mergeCell ref="F41:F44"/>
    <mergeCell ref="F46:F49"/>
    <mergeCell ref="G4:G5"/>
    <mergeCell ref="G33:G37"/>
    <mergeCell ref="G41:G44"/>
    <mergeCell ref="G46:G49"/>
    <mergeCell ref="H36:H37"/>
  </mergeCells>
  <pageMargins left="0.7" right="0.7" top="0.75" bottom="0.75" header="0.3" footer="0.3"/>
  <pageSetup paperSize="9" scale="73" fitToHeight="0" orientation="portrait" horizontalDpi="600" vertic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1"/>
  <sheetViews>
    <sheetView zoomScaleSheetLayoutView="60" workbookViewId="0">
      <selection activeCell="D59" sqref="D59"/>
    </sheetView>
  </sheetViews>
  <sheetFormatPr defaultColWidth="9.14285714285714" defaultRowHeight="15" outlineLevelCol="7"/>
  <cols>
    <col min="1" max="1" width="4.71428571428571" style="33" customWidth="1"/>
    <col min="2" max="2" width="31.5714285714286" style="1093" customWidth="1"/>
    <col min="3" max="3" width="13.2857142857143" style="1093" customWidth="1"/>
    <col min="4" max="4" width="13.5714285714286" style="1199" customWidth="1"/>
    <col min="5" max="5" width="13.5714285714286" style="1200" customWidth="1"/>
    <col min="6" max="6" width="13.5714285714286" style="1199" customWidth="1"/>
    <col min="7" max="7" width="29" style="1102" customWidth="1"/>
  </cols>
  <sheetData>
    <row r="1" ht="18.75" spans="1:7">
      <c r="A1" s="1103" t="s">
        <v>0</v>
      </c>
      <c r="B1" s="1103"/>
      <c r="C1" s="1103"/>
      <c r="D1" s="1103"/>
      <c r="E1" s="1103"/>
      <c r="F1" s="1103"/>
      <c r="G1" s="1103"/>
    </row>
    <row r="2" ht="60.75" customHeight="1" spans="1:7">
      <c r="A2" s="1201" t="s">
        <v>71</v>
      </c>
      <c r="B2" s="1201"/>
      <c r="C2" s="1201"/>
      <c r="D2" s="1201"/>
      <c r="E2" s="1201"/>
      <c r="F2" s="1201"/>
      <c r="G2" s="1201"/>
    </row>
    <row r="3" s="25" customFormat="1" ht="24" customHeight="1" spans="1:7">
      <c r="A3" s="1202" t="s">
        <v>129</v>
      </c>
      <c r="B3" s="1202"/>
      <c r="C3" s="1202"/>
      <c r="D3" s="1202"/>
      <c r="E3" s="1202"/>
      <c r="F3" s="1202"/>
      <c r="G3" s="1202"/>
    </row>
    <row r="4" spans="1:8">
      <c r="A4" s="1203" t="s">
        <v>2</v>
      </c>
      <c r="B4" s="947" t="s">
        <v>3</v>
      </c>
      <c r="C4" s="947" t="s">
        <v>4</v>
      </c>
      <c r="D4" s="947" t="s">
        <v>89</v>
      </c>
      <c r="E4" s="947"/>
      <c r="F4" s="947"/>
      <c r="G4" s="1204" t="s">
        <v>6</v>
      </c>
      <c r="H4" s="1178"/>
    </row>
    <row r="5" ht="25.5" spans="1:8">
      <c r="A5" s="1203"/>
      <c r="B5" s="947"/>
      <c r="C5" s="947"/>
      <c r="D5" s="990" t="s">
        <v>7</v>
      </c>
      <c r="E5" s="990" t="s">
        <v>8</v>
      </c>
      <c r="F5" s="990" t="s">
        <v>9</v>
      </c>
      <c r="G5" s="1205"/>
      <c r="H5" s="1178"/>
    </row>
    <row r="6" spans="1:8">
      <c r="A6" s="7" t="s">
        <v>96</v>
      </c>
      <c r="B6" s="7"/>
      <c r="C6" s="7"/>
      <c r="D6" s="7"/>
      <c r="E6" s="7"/>
      <c r="F6" s="7"/>
      <c r="G6" s="7"/>
      <c r="H6" s="1178"/>
    </row>
    <row r="7" ht="165.75" customHeight="1" spans="1:8">
      <c r="A7" s="6" t="s">
        <v>11</v>
      </c>
      <c r="B7" s="15" t="s">
        <v>97</v>
      </c>
      <c r="C7" s="990" t="s">
        <v>13</v>
      </c>
      <c r="D7" s="1206" t="e">
        <f>'15'!F7</f>
        <v>#REF!</v>
      </c>
      <c r="E7" s="1206">
        <f>-100-35.49</f>
        <v>-135.49</v>
      </c>
      <c r="F7" s="1206" t="e">
        <f>D7+E7</f>
        <v>#REF!</v>
      </c>
      <c r="G7" s="1155" t="s">
        <v>130</v>
      </c>
      <c r="H7" s="1179"/>
    </row>
    <row r="8" ht="60" customHeight="1" spans="1:8">
      <c r="A8" s="6" t="s">
        <v>16</v>
      </c>
      <c r="B8" s="15" t="s">
        <v>99</v>
      </c>
      <c r="C8" s="990" t="s">
        <v>13</v>
      </c>
      <c r="D8" s="1206" t="e">
        <f>#REF!</f>
        <v>#REF!</v>
      </c>
      <c r="E8" s="1206">
        <v>-89.04</v>
      </c>
      <c r="F8" s="1206" t="e">
        <f>D8+E8</f>
        <v>#REF!</v>
      </c>
      <c r="G8" s="1155" t="s">
        <v>131</v>
      </c>
      <c r="H8" s="1179"/>
    </row>
    <row r="9" spans="1:8">
      <c r="A9" s="6"/>
      <c r="B9" s="15"/>
      <c r="C9" s="990" t="s">
        <v>100</v>
      </c>
      <c r="D9" s="1206"/>
      <c r="E9" s="1206"/>
      <c r="F9" s="1206"/>
      <c r="G9" s="1156"/>
      <c r="H9" s="1178"/>
    </row>
    <row r="10" ht="49.5" customHeight="1" spans="1:8">
      <c r="A10" s="6"/>
      <c r="B10" s="15"/>
      <c r="C10" s="990" t="s">
        <v>19</v>
      </c>
      <c r="D10" s="1206"/>
      <c r="E10" s="1206"/>
      <c r="F10" s="1206"/>
      <c r="G10" s="1156"/>
      <c r="H10" s="1178"/>
    </row>
    <row r="11" hidden="1" outlineLevel="1" spans="1:8">
      <c r="A11" s="15" t="s">
        <v>101</v>
      </c>
      <c r="B11" s="15" t="s">
        <v>102</v>
      </c>
      <c r="C11" s="990" t="s">
        <v>13</v>
      </c>
      <c r="D11" s="1206" t="e">
        <f>#REF!</f>
        <v>#REF!</v>
      </c>
      <c r="E11" s="1206" t="e">
        <f>#REF!</f>
        <v>#REF!</v>
      </c>
      <c r="F11" s="1206" t="e">
        <f>D11+E11</f>
        <v>#REF!</v>
      </c>
      <c r="G11" s="1155"/>
      <c r="H11" s="1179"/>
    </row>
    <row r="12" ht="25.5" hidden="1" outlineLevel="1" spans="1:8">
      <c r="A12" s="15"/>
      <c r="B12" s="15"/>
      <c r="C12" s="990" t="s">
        <v>22</v>
      </c>
      <c r="D12" s="1206" t="e">
        <f>#REF!</f>
        <v>#REF!</v>
      </c>
      <c r="E12" s="1206" t="e">
        <f>#REF!</f>
        <v>#REF!</v>
      </c>
      <c r="F12" s="1206"/>
      <c r="G12" s="1155"/>
      <c r="H12" s="1178"/>
    </row>
    <row r="13" ht="64.5" hidden="1" customHeight="1" outlineLevel="1" spans="1:8">
      <c r="A13" s="15"/>
      <c r="B13" s="15"/>
      <c r="C13" s="990" t="s">
        <v>15</v>
      </c>
      <c r="D13" s="1206" t="e">
        <f>#REF!</f>
        <v>#REF!</v>
      </c>
      <c r="E13" s="1206" t="e">
        <f>#REF!</f>
        <v>#REF!</v>
      </c>
      <c r="F13" s="1206"/>
      <c r="G13" s="1155"/>
      <c r="H13" s="1178"/>
    </row>
    <row r="14" ht="90" hidden="1" outlineLevel="1" spans="1:8">
      <c r="A14" s="1113" t="s">
        <v>23</v>
      </c>
      <c r="B14" s="15" t="s">
        <v>103</v>
      </c>
      <c r="C14" s="990" t="s">
        <v>13</v>
      </c>
      <c r="D14" s="1206" t="e">
        <f>#REF!</f>
        <v>#REF!</v>
      </c>
      <c r="E14" s="1206" t="e">
        <f>#REF!</f>
        <v>#REF!</v>
      </c>
      <c r="F14" s="1206" t="e">
        <f>D14+E14</f>
        <v>#REF!</v>
      </c>
      <c r="G14" s="1155"/>
      <c r="H14" s="1179"/>
    </row>
    <row r="15" hidden="1" outlineLevel="1" collapsed="1" spans="1:8">
      <c r="A15" s="15" t="s">
        <v>104</v>
      </c>
      <c r="B15" s="15" t="s">
        <v>26</v>
      </c>
      <c r="C15" s="990" t="s">
        <v>13</v>
      </c>
      <c r="D15" s="1206" t="e">
        <f>#REF!</f>
        <v>#REF!</v>
      </c>
      <c r="E15" s="1206" t="e">
        <f>#REF!</f>
        <v>#REF!</v>
      </c>
      <c r="F15" s="1206" t="e">
        <f>D15+E15</f>
        <v>#REF!</v>
      </c>
      <c r="G15" s="1155"/>
      <c r="H15" s="1179"/>
    </row>
    <row r="16" ht="38.25" hidden="1" outlineLevel="1" spans="1:8">
      <c r="A16" s="15"/>
      <c r="B16" s="15"/>
      <c r="C16" s="990" t="s">
        <v>27</v>
      </c>
      <c r="D16" s="1206" t="e">
        <f>#REF!</f>
        <v>#REF!</v>
      </c>
      <c r="E16" s="1206" t="e">
        <f>#REF!</f>
        <v>#REF!</v>
      </c>
      <c r="F16" s="1206"/>
      <c r="G16" s="1156"/>
      <c r="H16" s="1178"/>
    </row>
    <row r="17" ht="38.25" hidden="1" outlineLevel="1" spans="1:8">
      <c r="A17" s="15"/>
      <c r="B17" s="15"/>
      <c r="C17" s="990" t="s">
        <v>28</v>
      </c>
      <c r="D17" s="1206" t="e">
        <f>#REF!</f>
        <v>#REF!</v>
      </c>
      <c r="E17" s="1206" t="e">
        <f>#REF!</f>
        <v>#REF!</v>
      </c>
      <c r="F17" s="1206"/>
      <c r="G17" s="1156"/>
      <c r="H17" s="1178"/>
    </row>
    <row r="18" ht="60" customHeight="1" collapsed="1" spans="1:8">
      <c r="A18" s="15" t="s">
        <v>105</v>
      </c>
      <c r="B18" s="15" t="s">
        <v>30</v>
      </c>
      <c r="C18" s="990" t="s">
        <v>13</v>
      </c>
      <c r="D18" s="1206" t="e">
        <f>'15'!F18</f>
        <v>#REF!</v>
      </c>
      <c r="E18" s="1206">
        <f>E19+E24</f>
        <v>209.66799</v>
      </c>
      <c r="F18" s="1206" t="e">
        <f>F19+F24</f>
        <v>#REF!</v>
      </c>
      <c r="G18" s="1155"/>
      <c r="H18" s="1179"/>
    </row>
    <row r="19" spans="1:8">
      <c r="A19" s="15"/>
      <c r="B19" s="15" t="s">
        <v>106</v>
      </c>
      <c r="C19" s="990" t="s">
        <v>13</v>
      </c>
      <c r="D19" s="1206" t="e">
        <f>'15'!F19</f>
        <v>#REF!</v>
      </c>
      <c r="E19" s="1206">
        <f>E23+E22+E21</f>
        <v>209.66799</v>
      </c>
      <c r="F19" s="1206" t="e">
        <f>D19+E19</f>
        <v>#REF!</v>
      </c>
      <c r="G19" s="1155"/>
      <c r="H19" s="1179"/>
    </row>
    <row r="20" spans="1:8">
      <c r="A20" s="15"/>
      <c r="B20" s="15"/>
      <c r="C20" s="990" t="s">
        <v>91</v>
      </c>
      <c r="D20" s="1207"/>
      <c r="E20" s="1206"/>
      <c r="F20" s="1208"/>
      <c r="G20" s="1155"/>
      <c r="H20" s="1179"/>
    </row>
    <row r="21" ht="38.25" spans="1:8">
      <c r="A21" s="15"/>
      <c r="B21" s="15"/>
      <c r="C21" s="990" t="s">
        <v>34</v>
      </c>
      <c r="D21" s="1207"/>
      <c r="E21" s="1206"/>
      <c r="F21" s="1209"/>
      <c r="G21" s="1155"/>
      <c r="H21" s="1179"/>
    </row>
    <row r="22" ht="38.25" spans="1:8">
      <c r="A22" s="15"/>
      <c r="B22" s="15"/>
      <c r="C22" s="990" t="s">
        <v>35</v>
      </c>
      <c r="D22" s="1207"/>
      <c r="E22" s="1206"/>
      <c r="F22" s="1209"/>
      <c r="G22" s="1155"/>
      <c r="H22" s="1179"/>
    </row>
    <row r="23" ht="25.5" spans="1:8">
      <c r="A23" s="15"/>
      <c r="B23" s="15"/>
      <c r="C23" s="990" t="s">
        <v>22</v>
      </c>
      <c r="D23" s="1207"/>
      <c r="E23" s="1206">
        <v>209.66799</v>
      </c>
      <c r="F23" s="1210"/>
      <c r="G23" s="1155" t="s">
        <v>132</v>
      </c>
      <c r="H23" s="1179"/>
    </row>
    <row r="24" ht="79.5" customHeight="1" spans="1:8">
      <c r="A24" s="15"/>
      <c r="B24" s="15" t="s">
        <v>111</v>
      </c>
      <c r="C24" s="990" t="s">
        <v>13</v>
      </c>
      <c r="D24" s="1206" t="e">
        <f>'15'!F24</f>
        <v>#REF!</v>
      </c>
      <c r="E24" s="1206"/>
      <c r="F24" s="1206" t="e">
        <f>D24+E24</f>
        <v>#REF!</v>
      </c>
      <c r="G24" s="1155"/>
      <c r="H24" s="1179"/>
    </row>
    <row r="25" ht="25.5" spans="1:8">
      <c r="A25" s="15"/>
      <c r="B25" s="15"/>
      <c r="C25" s="990" t="s">
        <v>39</v>
      </c>
      <c r="D25" s="1206"/>
      <c r="E25" s="1206"/>
      <c r="F25" s="1206"/>
      <c r="G25" s="1155"/>
      <c r="H25" s="1179"/>
    </row>
    <row r="26" s="1092" customFormat="1" spans="1:8">
      <c r="A26" s="19"/>
      <c r="B26" s="19" t="s">
        <v>41</v>
      </c>
      <c r="C26" s="1117"/>
      <c r="D26" s="1207" t="e">
        <f>D18+D15+D14+D11+D7+D8</f>
        <v>#REF!</v>
      </c>
      <c r="E26" s="1207" t="e">
        <f>E18+E15+E14+E11+E7+E8</f>
        <v>#REF!</v>
      </c>
      <c r="F26" s="1207" t="e">
        <f>F18+F15+F14+F11+F7+F8</f>
        <v>#REF!</v>
      </c>
      <c r="G26" s="1156"/>
      <c r="H26" s="1180"/>
    </row>
    <row r="27" hidden="1" outlineLevel="2" spans="1:8">
      <c r="A27" s="7" t="s">
        <v>113</v>
      </c>
      <c r="B27" s="7"/>
      <c r="C27" s="7"/>
      <c r="D27" s="7"/>
      <c r="E27" s="7"/>
      <c r="F27" s="7"/>
      <c r="G27" s="7"/>
      <c r="H27" s="1178"/>
    </row>
    <row r="28" hidden="1" outlineLevel="2" spans="1:8">
      <c r="A28" s="7"/>
      <c r="B28" s="7"/>
      <c r="C28" s="7"/>
      <c r="D28" s="7"/>
      <c r="E28" s="7"/>
      <c r="F28" s="7"/>
      <c r="G28" s="7"/>
      <c r="H28" s="1178"/>
    </row>
    <row r="29" ht="207.75" hidden="1" customHeight="1" outlineLevel="2" spans="1:8">
      <c r="A29" s="15" t="s">
        <v>44</v>
      </c>
      <c r="B29" s="15" t="s">
        <v>114</v>
      </c>
      <c r="C29" s="990" t="s">
        <v>13</v>
      </c>
      <c r="D29" s="1206" t="e">
        <f>'15'!F29</f>
        <v>#REF!</v>
      </c>
      <c r="E29" s="1206"/>
      <c r="F29" s="1206" t="e">
        <f>#REF!</f>
        <v>#REF!</v>
      </c>
      <c r="G29" s="1155"/>
      <c r="H29" s="1179"/>
    </row>
    <row r="30" s="1092" customFormat="1" hidden="1" outlineLevel="2" spans="1:8">
      <c r="A30" s="19"/>
      <c r="B30" s="19" t="s">
        <v>116</v>
      </c>
      <c r="C30" s="1124"/>
      <c r="D30" s="1207" t="e">
        <f>D29</f>
        <v>#REF!</v>
      </c>
      <c r="E30" s="1207">
        <f>E29</f>
        <v>0</v>
      </c>
      <c r="F30" s="1207" t="e">
        <f>F29</f>
        <v>#REF!</v>
      </c>
      <c r="G30" s="1156"/>
      <c r="H30" s="1180"/>
    </row>
    <row r="31" hidden="1" outlineLevel="1" spans="1:8">
      <c r="A31" s="7" t="s">
        <v>117</v>
      </c>
      <c r="B31" s="7"/>
      <c r="C31" s="7"/>
      <c r="D31" s="7"/>
      <c r="E31" s="7"/>
      <c r="F31" s="7"/>
      <c r="G31" s="7"/>
      <c r="H31" s="1178"/>
    </row>
    <row r="32" hidden="1" outlineLevel="1" spans="1:8">
      <c r="A32" s="15" t="s">
        <v>118</v>
      </c>
      <c r="B32" s="15" t="s">
        <v>119</v>
      </c>
      <c r="C32" s="990" t="s">
        <v>13</v>
      </c>
      <c r="D32" s="1206">
        <v>0</v>
      </c>
      <c r="E32" s="1206"/>
      <c r="F32" s="1206">
        <f>D32+E32</f>
        <v>0</v>
      </c>
      <c r="G32" s="1155"/>
      <c r="H32" s="1179"/>
    </row>
    <row r="33" hidden="1" outlineLevel="1" spans="1:8">
      <c r="A33" s="15"/>
      <c r="B33" s="15"/>
      <c r="C33" s="990" t="s">
        <v>91</v>
      </c>
      <c r="D33" s="1207"/>
      <c r="E33" s="1207"/>
      <c r="F33" s="1211"/>
      <c r="G33" s="1156"/>
      <c r="H33" s="1178"/>
    </row>
    <row r="34" ht="38.25" hidden="1" outlineLevel="1" spans="1:8">
      <c r="A34" s="15"/>
      <c r="B34" s="15"/>
      <c r="C34" s="990" t="s">
        <v>35</v>
      </c>
      <c r="D34" s="1207"/>
      <c r="E34" s="1207"/>
      <c r="F34" s="1212"/>
      <c r="G34" s="1156"/>
      <c r="H34" s="1178"/>
    </row>
    <row r="35" ht="25.5" hidden="1" outlineLevel="1" spans="1:8">
      <c r="A35" s="15"/>
      <c r="B35" s="15"/>
      <c r="C35" s="990" t="s">
        <v>22</v>
      </c>
      <c r="D35" s="1207"/>
      <c r="E35" s="1207"/>
      <c r="F35" s="1212"/>
      <c r="G35" s="1156"/>
      <c r="H35" s="1178"/>
    </row>
    <row r="36" hidden="1" outlineLevel="1" spans="1:8">
      <c r="A36" s="15"/>
      <c r="B36" s="15"/>
      <c r="C36" s="990" t="s">
        <v>39</v>
      </c>
      <c r="D36" s="1207"/>
      <c r="E36" s="1207"/>
      <c r="F36" s="1212"/>
      <c r="G36" s="1156"/>
      <c r="H36" s="1181"/>
    </row>
    <row r="37" hidden="1" outlineLevel="1" spans="1:8">
      <c r="A37" s="15"/>
      <c r="B37" s="15"/>
      <c r="C37" s="990"/>
      <c r="D37" s="1207"/>
      <c r="E37" s="1207"/>
      <c r="F37" s="1213"/>
      <c r="G37" s="1156"/>
      <c r="H37" s="1181"/>
    </row>
    <row r="38" s="1092" customFormat="1" hidden="1" outlineLevel="1" spans="1:8">
      <c r="A38" s="19"/>
      <c r="B38" s="19" t="s">
        <v>120</v>
      </c>
      <c r="C38" s="1124"/>
      <c r="D38" s="1207">
        <f>D32</f>
        <v>0</v>
      </c>
      <c r="E38" s="1207">
        <f>E32</f>
        <v>0</v>
      </c>
      <c r="F38" s="1207">
        <f>F32</f>
        <v>0</v>
      </c>
      <c r="G38" s="1156"/>
      <c r="H38" s="1180"/>
    </row>
    <row r="39" hidden="1" outlineLevel="1" spans="1:8">
      <c r="A39" s="7" t="s">
        <v>121</v>
      </c>
      <c r="B39" s="7"/>
      <c r="C39" s="7"/>
      <c r="D39" s="7"/>
      <c r="E39" s="7"/>
      <c r="F39" s="7"/>
      <c r="G39" s="7"/>
      <c r="H39" s="1178"/>
    </row>
    <row r="40" ht="30" hidden="1" outlineLevel="1" spans="1:8">
      <c r="A40" s="1125" t="s">
        <v>122</v>
      </c>
      <c r="B40" s="6" t="s">
        <v>123</v>
      </c>
      <c r="C40" s="1126" t="s">
        <v>13</v>
      </c>
      <c r="D40" s="1206">
        <v>0</v>
      </c>
      <c r="E40" s="1206"/>
      <c r="F40" s="1206">
        <f>D40+E40</f>
        <v>0</v>
      </c>
      <c r="G40" s="1155"/>
      <c r="H40" s="1179"/>
    </row>
    <row r="41" hidden="1" outlineLevel="1" spans="1:8">
      <c r="A41" s="1125"/>
      <c r="B41" s="7"/>
      <c r="C41" s="990" t="s">
        <v>91</v>
      </c>
      <c r="D41" s="1207"/>
      <c r="E41" s="1211"/>
      <c r="F41" s="1211"/>
      <c r="G41" s="1156"/>
      <c r="H41" s="1178"/>
    </row>
    <row r="42" ht="38.25" hidden="1" outlineLevel="1" spans="1:8">
      <c r="A42" s="1125"/>
      <c r="B42" s="7"/>
      <c r="C42" s="990" t="s">
        <v>15</v>
      </c>
      <c r="D42" s="1207"/>
      <c r="E42" s="1212"/>
      <c r="F42" s="1212"/>
      <c r="G42" s="1156"/>
      <c r="H42" s="1178"/>
    </row>
    <row r="43" ht="38.25" hidden="1" outlineLevel="1" spans="1:8">
      <c r="A43" s="1125"/>
      <c r="B43" s="7"/>
      <c r="C43" s="990" t="s">
        <v>124</v>
      </c>
      <c r="D43" s="1207"/>
      <c r="E43" s="1212"/>
      <c r="F43" s="1212"/>
      <c r="G43" s="1156"/>
      <c r="H43" s="1178"/>
    </row>
    <row r="44" ht="25.5" hidden="1" outlineLevel="1" spans="1:8">
      <c r="A44" s="1125"/>
      <c r="B44" s="7"/>
      <c r="C44" s="990" t="s">
        <v>39</v>
      </c>
      <c r="D44" s="1207"/>
      <c r="E44" s="1213"/>
      <c r="F44" s="1213"/>
      <c r="G44" s="1156"/>
      <c r="H44" s="1178"/>
    </row>
    <row r="45" ht="30" hidden="1" outlineLevel="1" spans="1:8">
      <c r="A45" s="1125" t="s">
        <v>125</v>
      </c>
      <c r="B45" s="6" t="s">
        <v>126</v>
      </c>
      <c r="C45" s="990" t="s">
        <v>13</v>
      </c>
      <c r="D45" s="1214">
        <v>0</v>
      </c>
      <c r="E45" s="1214"/>
      <c r="F45" s="1206">
        <f>D45+E45</f>
        <v>0</v>
      </c>
      <c r="G45" s="1155"/>
      <c r="H45" s="1179"/>
    </row>
    <row r="46" hidden="1" outlineLevel="1" spans="1:8">
      <c r="A46" s="1125"/>
      <c r="B46" s="1130"/>
      <c r="C46" s="990" t="s">
        <v>91</v>
      </c>
      <c r="D46" s="1214"/>
      <c r="E46" s="1215"/>
      <c r="F46" s="1215"/>
      <c r="G46" s="1155"/>
      <c r="H46" s="1178"/>
    </row>
    <row r="47" ht="38.25" hidden="1" outlineLevel="1" spans="1:8">
      <c r="A47" s="1125"/>
      <c r="B47" s="1130"/>
      <c r="C47" s="990" t="s">
        <v>15</v>
      </c>
      <c r="D47" s="1214"/>
      <c r="E47" s="1216"/>
      <c r="F47" s="1216"/>
      <c r="G47" s="1155"/>
      <c r="H47" s="1178"/>
    </row>
    <row r="48" ht="38.25" hidden="1" outlineLevel="1" spans="1:8">
      <c r="A48" s="1125"/>
      <c r="B48" s="1130"/>
      <c r="C48" s="990" t="s">
        <v>124</v>
      </c>
      <c r="D48" s="1214"/>
      <c r="E48" s="1216"/>
      <c r="F48" s="1216"/>
      <c r="G48" s="1155"/>
      <c r="H48" s="1178"/>
    </row>
    <row r="49" ht="25.5" hidden="1" outlineLevel="1" spans="1:8">
      <c r="A49" s="1125"/>
      <c r="B49" s="1130"/>
      <c r="C49" s="990" t="s">
        <v>39</v>
      </c>
      <c r="D49" s="1214"/>
      <c r="E49" s="1217"/>
      <c r="F49" s="1217"/>
      <c r="G49" s="1155"/>
      <c r="H49" s="1178"/>
    </row>
    <row r="50" s="1092" customFormat="1" ht="15.75" hidden="1" outlineLevel="1" spans="1:8">
      <c r="A50" s="1130"/>
      <c r="B50" s="1130" t="s">
        <v>127</v>
      </c>
      <c r="C50" s="1126"/>
      <c r="D50" s="1218">
        <f>D45+D40</f>
        <v>0</v>
      </c>
      <c r="E50" s="1218">
        <f>E45+E40</f>
        <v>0</v>
      </c>
      <c r="F50" s="1218">
        <f>F45+F40</f>
        <v>0</v>
      </c>
      <c r="G50" s="1156"/>
      <c r="H50" s="1180"/>
    </row>
    <row r="51" ht="15.75" collapsed="1" spans="1:8">
      <c r="A51" s="1125"/>
      <c r="B51" s="1130" t="s">
        <v>128</v>
      </c>
      <c r="C51" s="1113"/>
      <c r="D51" s="1218" t="e">
        <f>D50+D38+D30+D26</f>
        <v>#REF!</v>
      </c>
      <c r="E51" s="1218" t="e">
        <f>E50+E38+E30+E26</f>
        <v>#REF!</v>
      </c>
      <c r="F51" s="1218" t="e">
        <f>F50+F38+F30+F26</f>
        <v>#REF!</v>
      </c>
      <c r="G51" s="1156"/>
      <c r="H51" s="1180"/>
    </row>
    <row r="52" spans="1:6">
      <c r="A52" s="1219"/>
      <c r="B52" s="1220"/>
      <c r="C52" s="1221"/>
      <c r="D52" s="1185"/>
      <c r="E52" s="1222"/>
      <c r="F52" s="1223"/>
    </row>
    <row r="53" ht="45" customHeight="1" spans="1:7">
      <c r="A53" s="1184" t="s">
        <v>133</v>
      </c>
      <c r="B53" s="1184"/>
      <c r="C53" s="1184"/>
      <c r="D53" s="1184"/>
      <c r="E53" s="1184"/>
      <c r="F53" s="1184"/>
      <c r="G53" s="1184"/>
    </row>
    <row r="54" ht="27" customHeight="1" spans="1:6">
      <c r="A54" s="1184"/>
      <c r="B54" s="1184"/>
      <c r="C54" s="1184"/>
      <c r="D54" s="1184"/>
      <c r="E54" s="1184"/>
      <c r="F54" s="1223"/>
    </row>
    <row r="55" spans="1:5">
      <c r="A55" s="203"/>
      <c r="B55" s="1186"/>
      <c r="C55" s="1186"/>
      <c r="D55" s="1224"/>
      <c r="E55" s="1225"/>
    </row>
    <row r="56" spans="1:5">
      <c r="A56" s="203"/>
      <c r="B56" s="1186"/>
      <c r="C56" s="1186"/>
      <c r="D56" s="1224"/>
      <c r="E56" s="1225"/>
    </row>
    <row r="57" ht="18.75" spans="1:7">
      <c r="A57" s="1190" t="s">
        <v>86</v>
      </c>
      <c r="B57" s="1186"/>
      <c r="C57" s="1186"/>
      <c r="D57" s="1190"/>
      <c r="E57" s="1226"/>
      <c r="G57" s="1190" t="s">
        <v>87</v>
      </c>
    </row>
    <row r="60" spans="4:4">
      <c r="D60" s="1227"/>
    </row>
    <row r="61" spans="4:4">
      <c r="D61" s="1228"/>
    </row>
  </sheetData>
  <mergeCells count="45">
    <mergeCell ref="A1:G1"/>
    <mergeCell ref="A2:G2"/>
    <mergeCell ref="A3:G3"/>
    <mergeCell ref="D4:F4"/>
    <mergeCell ref="A6:G6"/>
    <mergeCell ref="A27:G27"/>
    <mergeCell ref="A28:G28"/>
    <mergeCell ref="A31:G31"/>
    <mergeCell ref="A39:G39"/>
    <mergeCell ref="A53:G53"/>
    <mergeCell ref="A54:E54"/>
    <mergeCell ref="A4:A5"/>
    <mergeCell ref="A8:A10"/>
    <mergeCell ref="A11:A13"/>
    <mergeCell ref="A15:A17"/>
    <mergeCell ref="A18:A25"/>
    <mergeCell ref="A32:A37"/>
    <mergeCell ref="A41:A44"/>
    <mergeCell ref="A46:A49"/>
    <mergeCell ref="B4:B5"/>
    <mergeCell ref="B8:B10"/>
    <mergeCell ref="B11:B13"/>
    <mergeCell ref="B15:B17"/>
    <mergeCell ref="B19:B23"/>
    <mergeCell ref="B24:B25"/>
    <mergeCell ref="B32:B37"/>
    <mergeCell ref="B41:B44"/>
    <mergeCell ref="B46:B49"/>
    <mergeCell ref="C4:C5"/>
    <mergeCell ref="C36:C37"/>
    <mergeCell ref="D20:D23"/>
    <mergeCell ref="D33:D37"/>
    <mergeCell ref="D41:D44"/>
    <mergeCell ref="D46:D49"/>
    <mergeCell ref="E41:E44"/>
    <mergeCell ref="E46:E49"/>
    <mergeCell ref="F20:F23"/>
    <mergeCell ref="F33:F37"/>
    <mergeCell ref="F41:F44"/>
    <mergeCell ref="F46:F49"/>
    <mergeCell ref="G4:G5"/>
    <mergeCell ref="G33:G37"/>
    <mergeCell ref="G41:G44"/>
    <mergeCell ref="G46:G49"/>
    <mergeCell ref="H36:H37"/>
  </mergeCells>
  <pageMargins left="0.7" right="0.7" top="0.75" bottom="0.75" header="0.3" footer="0.3"/>
  <pageSetup paperSize="9" scale="73" fitToHeight="0" orientation="portrait" horizontalDpi="600" vertic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53</vt:i4>
      </vt:variant>
    </vt:vector>
  </HeadingPairs>
  <TitlesOfParts>
    <vt:vector size="53" baseType="lpstr">
      <vt:lpstr>05</vt:lpstr>
      <vt:lpstr>06</vt:lpstr>
      <vt:lpstr>07</vt:lpstr>
      <vt:lpstr>08</vt:lpstr>
      <vt:lpstr>09</vt:lpstr>
      <vt:lpstr>12</vt:lpstr>
      <vt:lpstr>13</vt:lpstr>
      <vt:lpstr>15</vt:lpstr>
      <vt:lpstr>16-17</vt:lpstr>
      <vt:lpstr>17-1</vt:lpstr>
      <vt:lpstr>18</vt:lpstr>
      <vt:lpstr>19</vt:lpstr>
      <vt:lpstr>20</vt:lpstr>
      <vt:lpstr>21</vt:lpstr>
      <vt:lpstr>22</vt:lpstr>
      <vt:lpstr>22 (2)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57.1</vt:lpstr>
      <vt:lpstr>мку в п 1.7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</dc:creator>
  <cp:lastModifiedBy>petrov_sv</cp:lastModifiedBy>
  <dcterms:created xsi:type="dcterms:W3CDTF">2016-05-24T12:23:49Z</dcterms:created>
  <cp:lastPrinted>2023-03-16T06:57:02Z</cp:lastPrinted>
  <dcterms:modified xsi:type="dcterms:W3CDTF">2023-03-17T10:23:11Z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4B7B0568A4F74E4F90611273DEBDAFC8</vt:lpwstr>
  </property>
  <property fmtid="{D5CDD505-2E9C-101B-9397-08002B2CF9AE}" pid="3" name="KSOProductBuildVer">
    <vt:lpwstr>1049-11.2.0.11486</vt:lpwstr>
  </property>
</Properties>
</file>